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SUS\Downloads\"/>
    </mc:Choice>
  </mc:AlternateContent>
  <xr:revisionPtr revIDLastSave="0" documentId="8_{794AF7B3-FF2D-4732-BB6D-80AFEC990E33}" xr6:coauthVersionLast="47" xr6:coauthVersionMax="47" xr10:uidLastSave="{00000000-0000-0000-0000-000000000000}"/>
  <bookViews>
    <workbookView xWindow="-120" yWindow="-120" windowWidth="20730" windowHeight="11160" firstSheet="11" activeTab="17" xr2:uid="{00000000-000D-0000-FFFF-FFFF00000000}"/>
  </bookViews>
  <sheets>
    <sheet name="Indice" sheetId="1" r:id="rId1"/>
    <sheet name="Capitulo 2" sheetId="2" r:id="rId2"/>
    <sheet name="Capitulo 3" sheetId="3" r:id="rId3"/>
    <sheet name="Capitulo 4" sheetId="4" r:id="rId4"/>
    <sheet name="Capitulo 5" sheetId="5" r:id="rId5"/>
    <sheet name="Capitulo 6" sheetId="6" r:id="rId6"/>
    <sheet name="Capitulo 7" sheetId="7" r:id="rId7"/>
    <sheet name="Capitulo 8" sheetId="8" r:id="rId8"/>
    <sheet name="Capitulo 9" sheetId="9" r:id="rId9"/>
    <sheet name="Capitulo 10" sheetId="10" r:id="rId10"/>
    <sheet name="Bonus #1" sheetId="11" r:id="rId11"/>
    <sheet name="Bonus #2" sheetId="12" r:id="rId12"/>
    <sheet name="Capitulo 11" sheetId="13" r:id="rId13"/>
    <sheet name="Capitulo 12" sheetId="14" r:id="rId14"/>
    <sheet name="Capitulo 13" sheetId="15" r:id="rId15"/>
    <sheet name="Capitulo 14" sheetId="16" r:id="rId16"/>
    <sheet name="Capitulo 15" sheetId="17" r:id="rId17"/>
    <sheet name="Capitulo 16" sheetId="18" r:id="rId18"/>
    <sheet name="Capitulo 17" sheetId="19" r:id="rId19"/>
  </sheets>
  <definedNames>
    <definedName name="año">'Capitulo 10'!$B$9:$B$23</definedName>
    <definedName name="Meses">'Capitulo 7'!$B$9:$B$20</definedName>
    <definedName name="Nombres">'Capitulo 7'!$B$26:$B$33</definedName>
  </definedNames>
  <calcPr calcId="191029"/>
  <fileRecoveryPr repairLoad="1"/>
</workbook>
</file>

<file path=xl/calcChain.xml><?xml version="1.0" encoding="utf-8"?>
<calcChain xmlns="http://schemas.openxmlformats.org/spreadsheetml/2006/main">
  <c r="H32" i="12" l="1"/>
  <c r="H8" i="4"/>
  <c r="H9" i="4"/>
  <c r="H10" i="4"/>
  <c r="H11" i="4"/>
  <c r="H12" i="4"/>
  <c r="H13" i="4"/>
  <c r="H7" i="4"/>
  <c r="D54" i="15"/>
  <c r="D53" i="15"/>
  <c r="E49" i="15"/>
  <c r="E48" i="15"/>
  <c r="E47" i="15"/>
  <c r="E46" i="15"/>
  <c r="C39" i="15"/>
  <c r="D31" i="15"/>
  <c r="D30" i="15"/>
  <c r="D29" i="15"/>
  <c r="D23" i="15"/>
  <c r="D22" i="15"/>
  <c r="D21" i="15"/>
  <c r="D20" i="15"/>
  <c r="D19" i="15"/>
  <c r="D18" i="15"/>
  <c r="F12" i="15"/>
  <c r="E12" i="15"/>
  <c r="D12" i="15"/>
  <c r="F9" i="15"/>
  <c r="E9" i="15"/>
  <c r="D9" i="15"/>
  <c r="J139" i="14"/>
  <c r="J138" i="14"/>
  <c r="J137" i="14"/>
  <c r="J136" i="14"/>
  <c r="J135" i="14"/>
  <c r="J134" i="14"/>
  <c r="J133" i="14"/>
  <c r="J132" i="14"/>
  <c r="J131" i="14"/>
  <c r="J130" i="14"/>
  <c r="I124" i="14"/>
  <c r="I123" i="14"/>
  <c r="I122" i="14"/>
  <c r="I121" i="14"/>
  <c r="G102" i="14"/>
  <c r="G101" i="14"/>
  <c r="G100" i="14"/>
  <c r="D72" i="14"/>
  <c r="E61" i="14"/>
  <c r="E39" i="14"/>
  <c r="C17" i="14"/>
  <c r="J131" i="13"/>
  <c r="J130" i="13"/>
  <c r="J129" i="13"/>
  <c r="J128" i="13"/>
  <c r="J127" i="13"/>
  <c r="J126" i="13"/>
  <c r="J125" i="13"/>
  <c r="J124" i="13"/>
  <c r="J123" i="13"/>
  <c r="J122" i="13"/>
  <c r="I116" i="13"/>
  <c r="I115" i="13"/>
  <c r="I114" i="13"/>
  <c r="I113" i="13"/>
  <c r="I112" i="13"/>
  <c r="I111" i="13"/>
  <c r="G90" i="13"/>
  <c r="G89" i="13"/>
  <c r="G88" i="13"/>
  <c r="G83" i="13"/>
  <c r="G82" i="13"/>
  <c r="G81" i="13"/>
  <c r="G78" i="13"/>
  <c r="G77" i="13"/>
  <c r="G76" i="13"/>
  <c r="G75" i="13"/>
  <c r="G74" i="13"/>
  <c r="G73" i="13"/>
  <c r="G72" i="13"/>
  <c r="G71" i="13"/>
  <c r="G70" i="13"/>
  <c r="G84" i="13" s="1"/>
  <c r="G69" i="13"/>
  <c r="G91" i="13" s="1"/>
  <c r="E60" i="13"/>
  <c r="E38" i="13"/>
  <c r="C17" i="13"/>
  <c r="I81" i="12"/>
  <c r="I80" i="12"/>
  <c r="I79" i="12"/>
  <c r="E77" i="12" a="1"/>
  <c r="E77" i="12" s="1"/>
  <c r="H63" i="12" a="1"/>
  <c r="H63" i="12" s="1"/>
  <c r="G63" i="12" a="1"/>
  <c r="G63" i="12" s="1"/>
  <c r="D50" i="12" a="1"/>
  <c r="D50" i="12" s="1"/>
  <c r="H39" i="12"/>
  <c r="H38" i="12"/>
  <c r="H37" i="12"/>
  <c r="H36" i="12"/>
  <c r="H35" i="12"/>
  <c r="H34" i="12"/>
  <c r="H33" i="12"/>
  <c r="H11" i="12" a="1"/>
  <c r="I11" i="12" s="1"/>
  <c r="H10" i="12" a="1"/>
  <c r="H10" i="12" s="1"/>
  <c r="E35" i="11" a="1"/>
  <c r="E35" i="11" s="1"/>
  <c r="C26" i="11" a="1"/>
  <c r="C26" i="11" s="1"/>
  <c r="E23" i="11"/>
  <c r="C23" i="11"/>
  <c r="G21" i="11" a="1"/>
  <c r="G21" i="11" s="1"/>
  <c r="J16" i="10"/>
  <c r="J15" i="10"/>
  <c r="I9" i="10"/>
  <c r="I8" i="10"/>
  <c r="J20" i="9"/>
  <c r="I20" i="9"/>
  <c r="H20" i="9"/>
  <c r="I19" i="9"/>
  <c r="J19" i="9" s="1"/>
  <c r="H19" i="9"/>
  <c r="J18" i="9"/>
  <c r="I18" i="9"/>
  <c r="H18" i="9"/>
  <c r="I17" i="9"/>
  <c r="J17" i="9" s="1"/>
  <c r="H17" i="9"/>
  <c r="J16" i="9"/>
  <c r="I16" i="9"/>
  <c r="H16" i="9"/>
  <c r="I15" i="9"/>
  <c r="J15" i="9" s="1"/>
  <c r="H15" i="9"/>
  <c r="J14" i="9"/>
  <c r="I14" i="9"/>
  <c r="H14" i="9"/>
  <c r="I13" i="9"/>
  <c r="J13" i="9" s="1"/>
  <c r="H13" i="9"/>
  <c r="A49" i="8"/>
  <c r="A48" i="8"/>
  <c r="A47" i="8"/>
  <c r="A46" i="8"/>
  <c r="A45" i="8"/>
  <c r="A44" i="8"/>
  <c r="A43" i="8"/>
  <c r="A42" i="8"/>
  <c r="A41" i="8"/>
  <c r="A40" i="8"/>
  <c r="A39" i="8"/>
  <c r="A38" i="8"/>
  <c r="A37" i="8"/>
  <c r="A36" i="8"/>
  <c r="A35" i="8"/>
  <c r="A34" i="8"/>
  <c r="H37" i="8" s="1"/>
  <c r="A33" i="8"/>
  <c r="A32" i="8"/>
  <c r="A26" i="8"/>
  <c r="A25" i="8"/>
  <c r="A24" i="8"/>
  <c r="A23" i="8"/>
  <c r="A22" i="8"/>
  <c r="A21" i="8"/>
  <c r="A20" i="8"/>
  <c r="A19" i="8"/>
  <c r="A18" i="8"/>
  <c r="A17" i="8"/>
  <c r="A16" i="8"/>
  <c r="A15" i="8"/>
  <c r="A14" i="8"/>
  <c r="A13" i="8"/>
  <c r="A12" i="8"/>
  <c r="A11" i="8"/>
  <c r="A10" i="8"/>
  <c r="G13" i="8" s="1"/>
  <c r="A9" i="8"/>
  <c r="H44" i="7"/>
  <c r="J32" i="7"/>
  <c r="I32" i="7"/>
  <c r="H32" i="7"/>
  <c r="J31" i="7"/>
  <c r="I31" i="7"/>
  <c r="H31" i="7"/>
  <c r="J30" i="7"/>
  <c r="I30" i="7"/>
  <c r="H30" i="7"/>
  <c r="J29" i="7"/>
  <c r="I29" i="7"/>
  <c r="H29" i="7"/>
  <c r="J28" i="7"/>
  <c r="I28" i="7"/>
  <c r="H28" i="7"/>
  <c r="E11" i="7"/>
  <c r="C106" i="6"/>
  <c r="C105" i="6"/>
  <c r="C104" i="6"/>
  <c r="C103" i="6"/>
  <c r="C102" i="6"/>
  <c r="C101" i="6"/>
  <c r="C100" i="6"/>
  <c r="C99" i="6"/>
  <c r="H80" i="6"/>
  <c r="H77" i="6"/>
  <c r="H74" i="6"/>
  <c r="F62" i="6"/>
  <c r="F58" i="6"/>
  <c r="F54" i="6"/>
  <c r="H41" i="6"/>
  <c r="H37" i="6"/>
  <c r="H33" i="6"/>
  <c r="F11" i="6"/>
  <c r="F12" i="5"/>
  <c r="E12" i="5"/>
  <c r="D12" i="5"/>
  <c r="F11" i="5"/>
  <c r="E11" i="5"/>
  <c r="D11" i="5"/>
  <c r="F10" i="5"/>
  <c r="E10" i="5"/>
  <c r="D10" i="5"/>
  <c r="F9" i="5"/>
  <c r="E9" i="5"/>
  <c r="D9" i="5"/>
  <c r="F8" i="5"/>
  <c r="E8" i="5"/>
  <c r="D8" i="5"/>
  <c r="F7" i="5"/>
  <c r="E7" i="5"/>
  <c r="D7" i="5"/>
  <c r="G13" i="4"/>
  <c r="F13" i="4"/>
  <c r="F12" i="4"/>
  <c r="G12" i="4" s="1"/>
  <c r="G11" i="4"/>
  <c r="F11" i="4"/>
  <c r="F10" i="4"/>
  <c r="G10" i="4" s="1"/>
  <c r="G9" i="4"/>
  <c r="F9" i="4"/>
  <c r="F8" i="4"/>
  <c r="G8" i="4" s="1"/>
  <c r="G7" i="4"/>
  <c r="F7" i="4"/>
  <c r="G54" i="3"/>
  <c r="G53" i="3"/>
  <c r="G52" i="3"/>
  <c r="G51" i="3"/>
  <c r="G50" i="3"/>
  <c r="G49" i="3"/>
  <c r="G48" i="3"/>
  <c r="G47" i="3"/>
  <c r="G46" i="3"/>
  <c r="H33" i="3"/>
  <c r="G33" i="3"/>
  <c r="H32" i="3"/>
  <c r="G32" i="3"/>
  <c r="H31" i="3"/>
  <c r="G31" i="3"/>
  <c r="H30" i="3"/>
  <c r="G30" i="3"/>
  <c r="H29" i="3"/>
  <c r="G29" i="3"/>
  <c r="H28" i="3"/>
  <c r="G28" i="3"/>
  <c r="H27" i="3"/>
  <c r="G27" i="3"/>
  <c r="F15" i="3"/>
  <c r="K15" i="3" s="1"/>
  <c r="L14" i="3"/>
  <c r="K14" i="3"/>
  <c r="J14" i="3"/>
  <c r="I14" i="3"/>
  <c r="K13" i="3"/>
  <c r="J13" i="3"/>
  <c r="I13" i="3"/>
  <c r="F13" i="3"/>
  <c r="L13" i="3" s="1"/>
  <c r="L12" i="3"/>
  <c r="K12" i="3"/>
  <c r="J12" i="3"/>
  <c r="I12" i="3"/>
  <c r="L11" i="3"/>
  <c r="K11" i="3"/>
  <c r="J11" i="3"/>
  <c r="I11" i="3"/>
  <c r="K10" i="3"/>
  <c r="J10" i="3"/>
  <c r="F10" i="3"/>
  <c r="I10" i="3" s="1"/>
  <c r="L9" i="3"/>
  <c r="K9" i="3"/>
  <c r="J9" i="3"/>
  <c r="I9" i="3"/>
  <c r="E60" i="2"/>
  <c r="D60" i="2"/>
  <c r="E59" i="2"/>
  <c r="D59" i="2"/>
  <c r="E58" i="2"/>
  <c r="D58" i="2"/>
  <c r="E57" i="2"/>
  <c r="D57" i="2"/>
  <c r="E56" i="2"/>
  <c r="D56" i="2"/>
  <c r="E55" i="2"/>
  <c r="D55" i="2"/>
  <c r="E54" i="2"/>
  <c r="D54" i="2"/>
  <c r="E53" i="2"/>
  <c r="D53" i="2"/>
  <c r="E52" i="2"/>
  <c r="D52" i="2"/>
  <c r="E51" i="2"/>
  <c r="D51" i="2"/>
  <c r="F46" i="2"/>
  <c r="G46" i="2" s="1"/>
  <c r="F45" i="2"/>
  <c r="G45" i="2" s="1"/>
  <c r="F44" i="2"/>
  <c r="G44" i="2" s="1"/>
  <c r="F43" i="2"/>
  <c r="G43" i="2" s="1"/>
  <c r="F42" i="2"/>
  <c r="G42" i="2" s="1"/>
  <c r="F41" i="2"/>
  <c r="G41" i="2" s="1"/>
  <c r="F40" i="2"/>
  <c r="G40" i="2" s="1"/>
  <c r="D34" i="2"/>
  <c r="C34" i="2"/>
  <c r="D33" i="2"/>
  <c r="C33" i="2"/>
  <c r="D32" i="2"/>
  <c r="C32" i="2"/>
  <c r="D31" i="2"/>
  <c r="C31" i="2"/>
  <c r="D30" i="2"/>
  <c r="C30" i="2"/>
  <c r="D29" i="2"/>
  <c r="C29" i="2"/>
  <c r="D28" i="2"/>
  <c r="C28" i="2"/>
  <c r="D27" i="2"/>
  <c r="C27" i="2"/>
  <c r="D26" i="2"/>
  <c r="C26" i="2"/>
  <c r="D25" i="2"/>
  <c r="C25" i="2"/>
  <c r="K13" i="2"/>
  <c r="J13" i="2"/>
  <c r="I13" i="2"/>
  <c r="F13" i="2"/>
  <c r="L13" i="2" s="1"/>
  <c r="K12" i="2"/>
  <c r="J12" i="2"/>
  <c r="F12" i="2"/>
  <c r="I12" i="2" s="1"/>
  <c r="K11" i="2"/>
  <c r="J11" i="2"/>
  <c r="F11" i="2"/>
  <c r="L11" i="2" s="1"/>
  <c r="K10" i="2"/>
  <c r="J10" i="2"/>
  <c r="F10" i="2"/>
  <c r="I10" i="2" s="1"/>
  <c r="K9" i="2"/>
  <c r="J9" i="2"/>
  <c r="I9" i="2"/>
  <c r="F9" i="2"/>
  <c r="L9" i="2" s="1"/>
  <c r="K8" i="2"/>
  <c r="J8" i="2"/>
  <c r="F8" i="2"/>
  <c r="I8" i="2" s="1"/>
  <c r="K7" i="2"/>
  <c r="J7" i="2"/>
  <c r="F7" i="2"/>
  <c r="I7" i="2" s="1"/>
  <c r="J11" i="12" l="1"/>
  <c r="I11" i="2"/>
  <c r="L12" i="2"/>
  <c r="L10" i="3"/>
  <c r="J15" i="3"/>
  <c r="H11" i="12"/>
  <c r="L10" i="2"/>
  <c r="L15" i="3"/>
  <c r="L7" i="2"/>
  <c r="I15" i="3"/>
  <c r="L8" i="2"/>
</calcChain>
</file>

<file path=xl/sharedStrings.xml><?xml version="1.0" encoding="utf-8"?>
<sst xmlns="http://schemas.openxmlformats.org/spreadsheetml/2006/main" count="1776" uniqueCount="765">
  <si>
    <t>Indice: Ejercicios de Excel Nivel Intermedio</t>
  </si>
  <si>
    <t>Apuntes y ejercicios realizados</t>
  </si>
  <si>
    <t>Capitulo</t>
  </si>
  <si>
    <t>Nombre</t>
  </si>
  <si>
    <t>Enlace al Ejercicio</t>
  </si>
  <si>
    <t>Formula</t>
  </si>
  <si>
    <t>Función SI con varias condiciones</t>
  </si>
  <si>
    <t>Capitulo 2</t>
  </si>
  <si>
    <r>
      <rPr>
        <b/>
        <sz val="11"/>
        <color rgb="FF3C78D8"/>
        <rFont val="Lato"/>
      </rPr>
      <t>SI</t>
    </r>
    <r>
      <rPr>
        <b/>
        <sz val="11"/>
        <color theme="1"/>
        <rFont val="Lato"/>
      </rPr>
      <t xml:space="preserve">(Condicion, </t>
    </r>
    <r>
      <rPr>
        <b/>
        <sz val="11"/>
        <color rgb="FF38761D"/>
        <rFont val="Lato"/>
      </rPr>
      <t>Caso Verdadero</t>
    </r>
    <r>
      <rPr>
        <b/>
        <sz val="11"/>
        <color theme="1"/>
        <rFont val="Lato"/>
      </rPr>
      <t xml:space="preserve">, </t>
    </r>
    <r>
      <rPr>
        <b/>
        <sz val="11"/>
        <color rgb="FFCC0000"/>
        <rFont val="Lato"/>
      </rPr>
      <t>Caso Falso</t>
    </r>
    <r>
      <rPr>
        <b/>
        <sz val="11"/>
        <color theme="1"/>
        <rFont val="Lato"/>
      </rPr>
      <t>)</t>
    </r>
  </si>
  <si>
    <t>Función SI (Y-O) ANIDADA</t>
  </si>
  <si>
    <t>Capitulo 3</t>
  </si>
  <si>
    <r>
      <rPr>
        <b/>
        <sz val="11"/>
        <color rgb="FF0563C1"/>
        <rFont val="Lato"/>
      </rPr>
      <t>SI</t>
    </r>
    <r>
      <rPr>
        <b/>
        <sz val="11"/>
        <color theme="1"/>
        <rFont val="Lato"/>
      </rPr>
      <t xml:space="preserve">(Condicion </t>
    </r>
    <r>
      <rPr>
        <b/>
        <sz val="11"/>
        <color rgb="FF0563C1"/>
        <rFont val="Lato"/>
      </rPr>
      <t>Y()</t>
    </r>
    <r>
      <rPr>
        <b/>
        <sz val="11"/>
        <color theme="1"/>
        <rFont val="Lato"/>
      </rPr>
      <t xml:space="preserve"> u </t>
    </r>
    <r>
      <rPr>
        <b/>
        <sz val="11"/>
        <color rgb="FF0563C1"/>
        <rFont val="Lato"/>
      </rPr>
      <t>O()</t>
    </r>
    <r>
      <rPr>
        <b/>
        <sz val="11"/>
        <color theme="1"/>
        <rFont val="Lato"/>
      </rPr>
      <t xml:space="preserve">, </t>
    </r>
    <r>
      <rPr>
        <b/>
        <sz val="11"/>
        <color rgb="FF38761D"/>
        <rFont val="Lato"/>
      </rPr>
      <t>Caso Verdadero</t>
    </r>
    <r>
      <rPr>
        <b/>
        <sz val="11"/>
        <color theme="1"/>
        <rFont val="Lato"/>
      </rPr>
      <t xml:space="preserve">, </t>
    </r>
    <r>
      <rPr>
        <b/>
        <sz val="11"/>
        <color rgb="FFA61C00"/>
        <rFont val="Lato"/>
      </rPr>
      <t>Caso Falso</t>
    </r>
    <r>
      <rPr>
        <b/>
        <sz val="11"/>
        <color theme="1"/>
        <rFont val="Lato"/>
      </rPr>
      <t xml:space="preserve">)
</t>
    </r>
    <r>
      <rPr>
        <b/>
        <sz val="11"/>
        <color rgb="FF0563C1"/>
        <rFont val="Lato"/>
      </rPr>
      <t>Y</t>
    </r>
    <r>
      <rPr>
        <b/>
        <sz val="11"/>
        <color theme="1"/>
        <rFont val="Lato"/>
      </rPr>
      <t>(Condicion 1, Condicion 2, ..., Condicion N)</t>
    </r>
    <r>
      <rPr>
        <b/>
        <sz val="11"/>
        <color theme="1"/>
        <rFont val="Lato"/>
      </rPr>
      <t xml:space="preserve">
</t>
    </r>
    <r>
      <rPr>
        <b/>
        <sz val="11"/>
        <color rgb="FF0563C1"/>
        <rFont val="Lato"/>
      </rPr>
      <t>O</t>
    </r>
    <r>
      <rPr>
        <b/>
        <sz val="11"/>
        <color theme="1"/>
        <rFont val="Lato"/>
      </rPr>
      <t>(Condicion 1, Condicion 2, ..., Condicion N)</t>
    </r>
  </si>
  <si>
    <t>Función SI.CONJUNTO con varias condiciones</t>
  </si>
  <si>
    <t>Capitulo 4</t>
  </si>
  <si>
    <r>
      <rPr>
        <b/>
        <sz val="11"/>
        <color rgb="FF0563C1"/>
        <rFont val="Lato"/>
      </rPr>
      <t>IFS</t>
    </r>
    <r>
      <rPr>
        <b/>
        <sz val="11"/>
        <color theme="1"/>
        <rFont val="Lato"/>
      </rPr>
      <t>(Caso 1, Resultado 1, Caso 2, Resultado 2, ...)</t>
    </r>
  </si>
  <si>
    <t>Función SI.ERROR</t>
  </si>
  <si>
    <t>Capitulo 5</t>
  </si>
  <si>
    <r>
      <rPr>
        <b/>
        <sz val="11"/>
        <color rgb="FF0563C1"/>
        <rFont val="Lato"/>
      </rPr>
      <t>SI.ERROR</t>
    </r>
    <r>
      <rPr>
        <b/>
        <sz val="11"/>
        <color theme="1"/>
        <rFont val="Lato"/>
      </rPr>
      <t xml:space="preserve">(Operacion, </t>
    </r>
    <r>
      <rPr>
        <b/>
        <sz val="11"/>
        <color rgb="FFA61C00"/>
        <rFont val="Lato"/>
      </rPr>
      <t>Resultado si hay error</t>
    </r>
    <r>
      <rPr>
        <b/>
        <sz val="11"/>
        <color theme="1"/>
        <rFont val="Lato"/>
      </rPr>
      <t>)</t>
    </r>
  </si>
  <si>
    <t>Función BuscarV</t>
  </si>
  <si>
    <t>Capitulo 6</t>
  </si>
  <si>
    <r>
      <rPr>
        <b/>
        <sz val="11"/>
        <color rgb="FF0563C1"/>
        <rFont val="Lato"/>
      </rPr>
      <t>BUSCARV</t>
    </r>
    <r>
      <rPr>
        <b/>
        <sz val="11"/>
        <color theme="1"/>
        <rFont val="Lato"/>
      </rPr>
      <t>(Valor a buscar, Tabla,</t>
    </r>
    <r>
      <rPr>
        <b/>
        <i/>
        <sz val="11"/>
        <color theme="1"/>
        <rFont val="Lato"/>
      </rPr>
      <t xml:space="preserve"> Columna</t>
    </r>
    <r>
      <rPr>
        <b/>
        <sz val="11"/>
        <color theme="1"/>
        <rFont val="Lato"/>
      </rPr>
      <t xml:space="preserve"> resultado,
                         Verdadero (Aproximado) o Falso (Exacto))</t>
    </r>
  </si>
  <si>
    <t>Función BuscarV con Listas Desplegables Dinamicas</t>
  </si>
  <si>
    <t>Capitulo 7</t>
  </si>
  <si>
    <t>Datos -&gt; Validacion de datos -&gt; Permitir: Lista</t>
  </si>
  <si>
    <t>Función BUSCARV con dos o más Criterios de Búsqueda</t>
  </si>
  <si>
    <t>Capitulo 8</t>
  </si>
  <si>
    <r>
      <rPr>
        <b/>
        <sz val="11"/>
        <color theme="1"/>
        <rFont val="Lato"/>
      </rPr>
      <t>Utilizar</t>
    </r>
    <r>
      <rPr>
        <b/>
        <sz val="11"/>
        <color rgb="FF0563C1"/>
        <rFont val="Lato"/>
      </rPr>
      <t xml:space="preserve"> Concat</t>
    </r>
    <r>
      <rPr>
        <b/>
        <sz val="11"/>
        <color theme="1"/>
        <rFont val="Lato"/>
      </rPr>
      <t xml:space="preserve"> o </t>
    </r>
    <r>
      <rPr>
        <b/>
        <sz val="11"/>
        <color rgb="FF0563C1"/>
        <rFont val="Lato"/>
      </rPr>
      <t>Concatenar</t>
    </r>
    <r>
      <rPr>
        <b/>
        <sz val="11"/>
        <color theme="1"/>
        <rFont val="Lato"/>
      </rPr>
      <t xml:space="preserve"> (texto1, texto2, ...)</t>
    </r>
  </si>
  <si>
    <t>Función SI anidada con BUSCARV – Teoría y aplicaciones</t>
  </si>
  <si>
    <t>Capitulo 9</t>
  </si>
  <si>
    <r>
      <rPr>
        <b/>
        <sz val="11"/>
        <color rgb="FF0563C1"/>
        <rFont val="Lato"/>
      </rPr>
      <t>SI</t>
    </r>
    <r>
      <rPr>
        <b/>
        <sz val="11"/>
        <color theme="1"/>
        <rFont val="Lato"/>
      </rPr>
      <t>(Condicion,</t>
    </r>
    <r>
      <rPr>
        <b/>
        <sz val="11"/>
        <color rgb="FF2E75B5"/>
        <rFont val="Lato"/>
      </rPr>
      <t xml:space="preserve"> </t>
    </r>
    <r>
      <rPr>
        <b/>
        <sz val="11"/>
        <color rgb="FF0563C1"/>
        <rFont val="Lato"/>
      </rPr>
      <t>BUSCARV</t>
    </r>
    <r>
      <rPr>
        <b/>
        <sz val="11"/>
        <color theme="1"/>
        <rFont val="Lato"/>
      </rPr>
      <t xml:space="preserve">( ), </t>
    </r>
    <r>
      <rPr>
        <b/>
        <sz val="11"/>
        <color rgb="FFA61C00"/>
        <rFont val="Lato"/>
      </rPr>
      <t>Caso Falso</t>
    </r>
    <r>
      <rPr>
        <b/>
        <sz val="11"/>
        <color theme="1"/>
        <rFont val="Lato"/>
      </rPr>
      <t>)</t>
    </r>
  </si>
  <si>
    <t>Función BUSCARH – Teoría y aplicaciones</t>
  </si>
  <si>
    <t>Capitulo 10</t>
  </si>
  <si>
    <r>
      <rPr>
        <b/>
        <sz val="11"/>
        <color rgb="FF0563C1"/>
        <rFont val="Lato"/>
      </rPr>
      <t>BUSCARH</t>
    </r>
    <r>
      <rPr>
        <b/>
        <sz val="11"/>
        <color theme="1"/>
        <rFont val="Lato"/>
      </rPr>
      <t xml:space="preserve">(Valor a buscar, Tabla, </t>
    </r>
    <r>
      <rPr>
        <b/>
        <i/>
        <sz val="11"/>
        <color theme="1"/>
        <rFont val="Lato"/>
      </rPr>
      <t>Fila</t>
    </r>
    <r>
      <rPr>
        <b/>
        <sz val="11"/>
        <color theme="1"/>
        <rFont val="Lato"/>
      </rPr>
      <t xml:space="preserve"> resultado,
                         Verdadero (Aproximado) o Falso (Exacto))</t>
    </r>
  </si>
  <si>
    <t>Bonus #1</t>
  </si>
  <si>
    <t>Función INDICE y COINCIDIR en Excel</t>
  </si>
  <si>
    <r>
      <rPr>
        <b/>
        <sz val="11"/>
        <color rgb="FF0563C1"/>
        <rFont val="Lato"/>
      </rPr>
      <t>Coincidir</t>
    </r>
    <r>
      <rPr>
        <b/>
        <sz val="11"/>
        <color theme="1"/>
        <rFont val="Lato"/>
      </rPr>
      <t xml:space="preserve">(Valor a buscar, Fila/Columna, 0) ver Cap7
</t>
    </r>
    <r>
      <rPr>
        <b/>
        <sz val="11"/>
        <color rgb="FF0563C1"/>
        <rFont val="Lato"/>
      </rPr>
      <t>Indice</t>
    </r>
    <r>
      <rPr>
        <b/>
        <sz val="11"/>
        <color theme="1"/>
        <rFont val="Lato"/>
      </rPr>
      <t>(Matriz, Numero Fila, Numero Columna)</t>
    </r>
  </si>
  <si>
    <t>Bonus #2</t>
  </si>
  <si>
    <t>Función BUSCARX en Excel</t>
  </si>
  <si>
    <r>
      <rPr>
        <b/>
        <sz val="11"/>
        <color rgb="FF0563C1"/>
        <rFont val="Lato"/>
      </rPr>
      <t>BUSCARX</t>
    </r>
    <r>
      <rPr>
        <b/>
        <sz val="11"/>
        <color theme="1"/>
        <rFont val="Lato"/>
      </rPr>
      <t>(Valor a Buscar, 
                         Fila/Columna donde se busca, 
                         Fila/Columna's Retorna)</t>
    </r>
  </si>
  <si>
    <t>Función SUMAR.SI.CONJUNTO</t>
  </si>
  <si>
    <t>Capitulo 11</t>
  </si>
  <si>
    <r>
      <rPr>
        <b/>
        <sz val="11"/>
        <color rgb="FF0563C1"/>
        <rFont val="Lato"/>
      </rPr>
      <t>SUMAR.SI.CONJUNTO</t>
    </r>
    <r>
      <rPr>
        <b/>
        <sz val="11"/>
        <color theme="1"/>
        <rFont val="Lato"/>
      </rPr>
      <t>(Conjunto que se suma,
             Conunto 1 donde se examina la condicion, 
             Condicion 1, ...2, ...2, ....)</t>
    </r>
  </si>
  <si>
    <t>Función CONTAR.SI.CONJUNTO</t>
  </si>
  <si>
    <t>Capitulo 12</t>
  </si>
  <si>
    <r>
      <rPr>
        <b/>
        <sz val="11"/>
        <color rgb="FF0563C1"/>
        <rFont val="Lato"/>
      </rPr>
      <t>CONTAR.SI.CONJUNTO</t>
    </r>
    <r>
      <rPr>
        <b/>
        <sz val="11"/>
        <color theme="1"/>
        <rFont val="Lato"/>
      </rPr>
      <t>(Conjunto 1 donde se examina la condicion, 
                                                       Condicion 1, ...2, ...2, ....)</t>
    </r>
  </si>
  <si>
    <t>Funciones de FECHA en Excel – Hoy, Ahora, Año, Mes y Día</t>
  </si>
  <si>
    <t>Capitulo 13</t>
  </si>
  <si>
    <r>
      <rPr>
        <b/>
        <sz val="11"/>
        <color theme="1"/>
        <rFont val="Lato"/>
      </rPr>
      <t xml:space="preserve">Son muchas, </t>
    </r>
    <r>
      <rPr>
        <b/>
        <sz val="11"/>
        <color rgb="FF0563C1"/>
        <rFont val="Lato"/>
      </rPr>
      <t>Mejor ver hoja</t>
    </r>
  </si>
  <si>
    <t>Solver en Excel – Aplicaciones y ejemplos</t>
  </si>
  <si>
    <t>Capitulo 14</t>
  </si>
  <si>
    <t>1. Activar solver en: Archivo -&gt; Opciones -&gt; Administrar: Complementos de Excel -&gt; Solver
2. Seleccionar solver en: Datos -&gt; Solver
3. Configurar solver</t>
  </si>
  <si>
    <t>Controles de Formulario en Excel</t>
  </si>
  <si>
    <t>Capitulo 15</t>
  </si>
  <si>
    <t>Inventario de entradas, salidas y control de Stock en Excel (parte 1)</t>
  </si>
  <si>
    <t>Capitulo 16</t>
  </si>
  <si>
    <t>Capítulo 2: Función SI con varias condiciones</t>
  </si>
  <si>
    <t>Curso Intermedio de Excel - El Tío Tech</t>
  </si>
  <si>
    <t>Video Completo:</t>
  </si>
  <si>
    <t>Alumnos</t>
  </si>
  <si>
    <t>Nota 1</t>
  </si>
  <si>
    <t>Nota 2</t>
  </si>
  <si>
    <t>Nota 3</t>
  </si>
  <si>
    <t>Promedio</t>
  </si>
  <si>
    <t>Faltas</t>
  </si>
  <si>
    <t>Seminarios</t>
  </si>
  <si>
    <t>Respuesta 1</t>
  </si>
  <si>
    <t>Respuesta 2</t>
  </si>
  <si>
    <t>Respuesta 3</t>
  </si>
  <si>
    <t>Respuesta 4.</t>
  </si>
  <si>
    <t>Carlos Vasquez</t>
  </si>
  <si>
    <t>Juan Carlos</t>
  </si>
  <si>
    <t>Julio Caseres</t>
  </si>
  <si>
    <t>José Almanares</t>
  </si>
  <si>
    <t>Miguel Valqui</t>
  </si>
  <si>
    <t>Pedro Noriega</t>
  </si>
  <si>
    <t>Pedro Sanchez</t>
  </si>
  <si>
    <t>1.- Si el alumno obtiene una nota mayor a 10 escribir texto "Aprobado", si es menor a 11 "Desaprobado"</t>
  </si>
  <si>
    <t>2.-Si el alumno tiene &lt; 5 faltas "Vacío". Caso contrario "Inhabilitado"</t>
  </si>
  <si>
    <t>3.-Si seminarios es diferente a 2 entonces poner texto "Diferente"</t>
  </si>
  <si>
    <t>4.- Si Promedio &gt;15 entonces BUENO, promedio es de 11 a 15 entonces REGULAR,  &lt;=10 Deficiente</t>
  </si>
  <si>
    <t>Ventas</t>
  </si>
  <si>
    <t>Comisión</t>
  </si>
  <si>
    <t>(2 o 1) %</t>
  </si>
  <si>
    <t>1.- Si ventas &gt; 20000 comisión 2% caso contrario comisión 1%</t>
  </si>
  <si>
    <t>Observación</t>
  </si>
  <si>
    <t>Promedio de:</t>
  </si>
  <si>
    <t>0 a 5</t>
  </si>
  <si>
    <t>Interes 0</t>
  </si>
  <si>
    <t>6 a 10</t>
  </si>
  <si>
    <t>Deficiente</t>
  </si>
  <si>
    <t>11 a 15</t>
  </si>
  <si>
    <t>Regular</t>
  </si>
  <si>
    <t>16 a 20</t>
  </si>
  <si>
    <t>Bueno</t>
  </si>
  <si>
    <t>Enero</t>
  </si>
  <si>
    <t>Febrero</t>
  </si>
  <si>
    <t>Resultado</t>
  </si>
  <si>
    <t>Operacion</t>
  </si>
  <si>
    <t>1.- Si enero es menor a 20 entonces Sumatoria caso contrario, Promedio</t>
  </si>
  <si>
    <t>Capítulo 3: Aplicación de la Función SI (Y-O)</t>
  </si>
  <si>
    <t>Ejercicio # 1</t>
  </si>
  <si>
    <t>Respuesta 4</t>
  </si>
  <si>
    <t>Andrea Rojas</t>
  </si>
  <si>
    <t>José Torres</t>
  </si>
  <si>
    <t>Yudith Montalvo</t>
  </si>
  <si>
    <t>Alan López</t>
  </si>
  <si>
    <t>Mónica Bartra</t>
  </si>
  <si>
    <t>Elmer Pizango</t>
  </si>
  <si>
    <t>Luisa del Águila</t>
  </si>
  <si>
    <t>1. Si el alumno obtiene un promedio mayor a 10 escribir texto "Aprobado" menor a 10 "Desaprobado"</t>
  </si>
  <si>
    <r>
      <rPr>
        <b/>
        <sz val="22"/>
        <color theme="1"/>
        <rFont val="Roboto Condensed"/>
      </rPr>
      <t xml:space="preserve">2. Si el alumno tiene su promedio mayor a 10 </t>
    </r>
    <r>
      <rPr>
        <b/>
        <sz val="36"/>
        <color rgb="FFFF0000"/>
        <rFont val="Roboto Condensed"/>
      </rPr>
      <t xml:space="preserve">Y </t>
    </r>
    <r>
      <rPr>
        <b/>
        <sz val="22"/>
        <color theme="1"/>
        <rFont val="Roboto Condensed"/>
      </rPr>
      <t>menor a 8 faltas  entonces agregar " Aprobado" en caso contrario "Inhabilitado"</t>
    </r>
  </si>
  <si>
    <r>
      <rPr>
        <b/>
        <sz val="22"/>
        <color theme="1"/>
        <rFont val="Roboto Condensed"/>
      </rPr>
      <t xml:space="preserve">3. Si el alumno tiene Promedio mayor a 10 </t>
    </r>
    <r>
      <rPr>
        <b/>
        <sz val="36"/>
        <color rgb="FFFF0000"/>
        <rFont val="Roboto Condensed"/>
      </rPr>
      <t>Y</t>
    </r>
    <r>
      <rPr>
        <b/>
        <sz val="22"/>
        <color theme="1"/>
        <rFont val="Roboto Condensed"/>
      </rPr>
      <t xml:space="preserve"> faltas menor a 8</t>
    </r>
    <r>
      <rPr>
        <b/>
        <sz val="36"/>
        <color theme="1"/>
        <rFont val="Roboto Condensed"/>
      </rPr>
      <t xml:space="preserve"> </t>
    </r>
    <r>
      <rPr>
        <b/>
        <sz val="36"/>
        <color rgb="FFFF0000"/>
        <rFont val="Roboto Condensed"/>
      </rPr>
      <t>Y</t>
    </r>
    <r>
      <rPr>
        <b/>
        <sz val="22"/>
        <color theme="1"/>
        <rFont val="Roboto Condensed"/>
      </rPr>
      <t xml:space="preserve"> seminarios igual a 3 entonces agregar "Todo OK" </t>
    </r>
  </si>
  <si>
    <r>
      <rPr>
        <b/>
        <sz val="22"/>
        <color theme="1"/>
        <rFont val="Roboto Condensed"/>
      </rPr>
      <t xml:space="preserve">4. Si el alumno tiene un promedio mayor a 10 </t>
    </r>
    <r>
      <rPr>
        <b/>
        <sz val="36"/>
        <color rgb="FFFF0000"/>
        <rFont val="Roboto Condensed"/>
      </rPr>
      <t>O</t>
    </r>
    <r>
      <rPr>
        <b/>
        <sz val="22"/>
        <color theme="1"/>
        <rFont val="Roboto Condensed"/>
      </rPr>
      <t xml:space="preserve"> faltas menor a 8 </t>
    </r>
    <r>
      <rPr>
        <b/>
        <sz val="48"/>
        <color rgb="FFFF0000"/>
        <rFont val="Roboto Condensed"/>
      </rPr>
      <t>o</t>
    </r>
    <r>
      <rPr>
        <b/>
        <sz val="22"/>
        <color theme="1"/>
        <rFont val="Roboto Condensed"/>
      </rPr>
      <t xml:space="preserve"> seminarios igual a 3 entonces agregar "Todo Ok"</t>
    </r>
  </si>
  <si>
    <t>Ejercicio # 2</t>
  </si>
  <si>
    <t>Vendedor</t>
  </si>
  <si>
    <t>Sexo</t>
  </si>
  <si>
    <t>Profesion</t>
  </si>
  <si>
    <t>Sueldo</t>
  </si>
  <si>
    <t>Edad</t>
  </si>
  <si>
    <t>Hombre</t>
  </si>
  <si>
    <t>Contador</t>
  </si>
  <si>
    <t>Mujer</t>
  </si>
  <si>
    <t>Administrador</t>
  </si>
  <si>
    <t>Ing. Sistemas</t>
  </si>
  <si>
    <r>
      <rPr>
        <b/>
        <sz val="16"/>
        <color theme="1"/>
        <rFont val="Roboto Condensed"/>
      </rPr>
      <t xml:space="preserve">1.Si gana mas de 3000 soles </t>
    </r>
    <r>
      <rPr>
        <b/>
        <sz val="16"/>
        <color rgb="FFFF0000"/>
        <rFont val="Roboto Condensed"/>
      </rPr>
      <t>o</t>
    </r>
    <r>
      <rPr>
        <b/>
        <sz val="16"/>
        <color theme="1"/>
        <rFont val="Roboto Condensed"/>
      </rPr>
      <t xml:space="preserve"> tiene menos mas de 40 años entonces escribir "Ok"</t>
    </r>
  </si>
  <si>
    <r>
      <rPr>
        <b/>
        <sz val="16"/>
        <color theme="1"/>
        <rFont val="Roboto Condensed"/>
      </rPr>
      <t xml:space="preserve">2. Si gana mas de 3000 soles </t>
    </r>
    <r>
      <rPr>
        <b/>
        <sz val="16"/>
        <color rgb="FFFF0000"/>
        <rFont val="Roboto Condensed"/>
      </rPr>
      <t>y</t>
    </r>
    <r>
      <rPr>
        <b/>
        <sz val="16"/>
        <color theme="1"/>
        <rFont val="Roboto Condensed"/>
      </rPr>
      <t xml:space="preserve"> tiene mas de 40 años escribir "Aprueba" caso contrario escribir "Desaprueba" </t>
    </r>
  </si>
  <si>
    <t>Ejercicio Combinado</t>
  </si>
  <si>
    <t xml:space="preserve">Una empresa quiere promover a una nueva sección a los empleado que cumplan con las siguientes condiciones: 
</t>
  </si>
  <si>
    <t>1. Pertenecer al turno mañana.</t>
  </si>
  <si>
    <t>2. Ser de la sección 1 o que su sueldo sea menor o igual a S/. 7.000</t>
  </si>
  <si>
    <t>Apellido</t>
  </si>
  <si>
    <t>Turno</t>
  </si>
  <si>
    <t>Sección</t>
  </si>
  <si>
    <t>Siatuación</t>
  </si>
  <si>
    <t>Pedro</t>
  </si>
  <si>
    <t>Cosio</t>
  </si>
  <si>
    <t>M</t>
  </si>
  <si>
    <t>Rosa</t>
  </si>
  <si>
    <t>Mesa</t>
  </si>
  <si>
    <t>José</t>
  </si>
  <si>
    <t>Morán</t>
  </si>
  <si>
    <t>T</t>
  </si>
  <si>
    <t>Andrea</t>
  </si>
  <si>
    <t>Alcaras</t>
  </si>
  <si>
    <t>Mariano</t>
  </si>
  <si>
    <t>Pelufo</t>
  </si>
  <si>
    <t>N</t>
  </si>
  <si>
    <t>Alberto</t>
  </si>
  <si>
    <t>Vela</t>
  </si>
  <si>
    <t>Karla</t>
  </si>
  <si>
    <t>Jordán</t>
  </si>
  <si>
    <t>Melina</t>
  </si>
  <si>
    <t>Alcantara</t>
  </si>
  <si>
    <t>Rubén</t>
  </si>
  <si>
    <t>Sanchez</t>
  </si>
  <si>
    <t>Capítulo 4: Función SI.CONJUNTO (IFS) con varias condiciones</t>
  </si>
  <si>
    <t>Funcion SI anidada</t>
  </si>
  <si>
    <t>Funcion SI.Conjunto (IFS)</t>
  </si>
  <si>
    <t>Observación 1</t>
  </si>
  <si>
    <t>Observación 2</t>
  </si>
  <si>
    <t>Andrea Chávez</t>
  </si>
  <si>
    <t xml:space="preserve">Bueno </t>
  </si>
  <si>
    <t>María Rosas</t>
  </si>
  <si>
    <t>Excelente</t>
  </si>
  <si>
    <t>Jimena Cárdenas</t>
  </si>
  <si>
    <t>Capítulo 5: Función SI.ERROR</t>
  </si>
  <si>
    <t>Señalar error</t>
  </si>
  <si>
    <t>Dejar Valor A</t>
  </si>
  <si>
    <t>Valor A</t>
  </si>
  <si>
    <t>Valor B</t>
  </si>
  <si>
    <t>Dividir A/B</t>
  </si>
  <si>
    <t>SI.ERROR</t>
  </si>
  <si>
    <t>Justificación</t>
  </si>
  <si>
    <t>Concepto</t>
  </si>
  <si>
    <t>Capítulo 6: Función BuscarV</t>
  </si>
  <si>
    <t>Para la siguiente tabla, ¿Cual fue el monto del mes N?</t>
  </si>
  <si>
    <t>MES</t>
  </si>
  <si>
    <t>MONTO</t>
  </si>
  <si>
    <t>Valor a buscar:</t>
  </si>
  <si>
    <t>BuscarV:</t>
  </si>
  <si>
    <t>Marzo</t>
  </si>
  <si>
    <t>Abril</t>
  </si>
  <si>
    <t>Mayo</t>
  </si>
  <si>
    <t>Junio</t>
  </si>
  <si>
    <t>Julio</t>
  </si>
  <si>
    <t>Agosto</t>
  </si>
  <si>
    <t>Setiembre</t>
  </si>
  <si>
    <t>Octubre</t>
  </si>
  <si>
    <t>Noviembre</t>
  </si>
  <si>
    <t>Diciembre</t>
  </si>
  <si>
    <t>Lunes</t>
  </si>
  <si>
    <t>Martes</t>
  </si>
  <si>
    <t>Para la siguiente tabla, ¿Cual fue el monto del mes N en el año X?</t>
  </si>
  <si>
    <t>Utilizar Función SI.ERROR</t>
  </si>
  <si>
    <t># Ejemplo con Falso (Valor de busqueda Exacto)</t>
  </si>
  <si>
    <r>
      <rPr>
        <sz val="11"/>
        <color theme="1"/>
        <rFont val="Roboto Condensed"/>
      </rPr>
      <t>Mar</t>
    </r>
    <r>
      <rPr>
        <b/>
        <sz val="11"/>
        <color theme="1"/>
        <rFont val="Roboto Condensed"/>
      </rPr>
      <t>S</t>
    </r>
    <r>
      <rPr>
        <sz val="11"/>
        <color theme="1"/>
        <rFont val="Roboto Condensed"/>
      </rPr>
      <t>o</t>
    </r>
  </si>
  <si>
    <r>
      <rPr>
        <sz val="11"/>
        <color theme="1"/>
        <rFont val="Roboto Condensed"/>
      </rPr>
      <t>Mar</t>
    </r>
    <r>
      <rPr>
        <b/>
        <sz val="11"/>
        <color theme="1"/>
        <rFont val="Roboto Condensed"/>
      </rPr>
      <t>S</t>
    </r>
    <r>
      <rPr>
        <sz val="11"/>
        <color theme="1"/>
        <rFont val="Roboto Condensed"/>
      </rPr>
      <t>o</t>
    </r>
  </si>
  <si>
    <t># Ejemplo con Falso (Exacto) y SI.ERROR</t>
  </si>
  <si>
    <t>Ejercicio # 3</t>
  </si>
  <si>
    <t>En el ejemplo anterior teniamos una "Tabla", a la cual si le agregabamos una fila no podia aplicar BuscarV porque la formula no tenia en cuenta la nueva fila.
Si creamos una verdadera tabla, la funcion BuscarV si podra encontrar los datos de las nuevas filas que se agreguen a futuro.</t>
  </si>
  <si>
    <t>Sabado</t>
  </si>
  <si>
    <t>Ejercicio # 4</t>
  </si>
  <si>
    <t>BuscarV tiene la debilidad que depende de la primera columna para entender que debe buscar. Para el ejemplo que sigue haremos "trampa" de mamera momentanea,
para entender como funciona BuscarV</t>
  </si>
  <si>
    <t>CÓDIGO</t>
  </si>
  <si>
    <t>Rango 1</t>
  </si>
  <si>
    <t>Rango 2</t>
  </si>
  <si>
    <t>Cuenta</t>
  </si>
  <si>
    <t># Ejemplo con Verdadero (Valor de busqueda Aproximado)</t>
  </si>
  <si>
    <t>A-001</t>
  </si>
  <si>
    <t>A</t>
  </si>
  <si>
    <t>A-002</t>
  </si>
  <si>
    <t>B</t>
  </si>
  <si>
    <t>A-003</t>
  </si>
  <si>
    <t>C</t>
  </si>
  <si>
    <t>A-004</t>
  </si>
  <si>
    <t>D</t>
  </si>
  <si>
    <t>A-005</t>
  </si>
  <si>
    <t>E</t>
  </si>
  <si>
    <t>A-006</t>
  </si>
  <si>
    <t>F</t>
  </si>
  <si>
    <t>A-007</t>
  </si>
  <si>
    <t>G</t>
  </si>
  <si>
    <t>A-008</t>
  </si>
  <si>
    <t>H</t>
  </si>
  <si>
    <t>Ejercicio Practico # 1</t>
  </si>
  <si>
    <t>Relacionar 2 tablas mediante la funcion BuscarV.
Teniendo en cuenta el codigo de los empleados, indicar el nombre del vendedor.</t>
  </si>
  <si>
    <t>LISTADO DE VENDEDORES</t>
  </si>
  <si>
    <t>Código</t>
  </si>
  <si>
    <t>Vendedor/a</t>
  </si>
  <si>
    <t>01</t>
  </si>
  <si>
    <t>02</t>
  </si>
  <si>
    <t>03</t>
  </si>
  <si>
    <t>Luis Rodríguez</t>
  </si>
  <si>
    <t>04</t>
  </si>
  <si>
    <t>Sandra Sanchez</t>
  </si>
  <si>
    <t>05</t>
  </si>
  <si>
    <t>06</t>
  </si>
  <si>
    <t>Capítulo 7: Función BUSCARV con Listas Desplegables Dinámicas</t>
  </si>
  <si>
    <t>S/15.000,00</t>
  </si>
  <si>
    <t># Lista desplegable generada en: Datos -&gt; Validacion de datos</t>
  </si>
  <si>
    <t>S/14.980,00</t>
  </si>
  <si>
    <t># Lista establecida: Meses (B9:B20)</t>
  </si>
  <si>
    <t>S/16.874,00</t>
  </si>
  <si>
    <t>S/18.500,00</t>
  </si>
  <si>
    <t>S/20.000,00</t>
  </si>
  <si>
    <t>S/21.800,00</t>
  </si>
  <si>
    <t>S/19.200,00</t>
  </si>
  <si>
    <t>S/16.450,00</t>
  </si>
  <si>
    <t>S/7.000,00</t>
  </si>
  <si>
    <t>S/19.000,00</t>
  </si>
  <si>
    <t>S/22.000,00</t>
  </si>
  <si>
    <t>NOMBRE APPELIDO</t>
  </si>
  <si>
    <t>TIPO DE PAGO</t>
  </si>
  <si>
    <t>Fecha</t>
  </si>
  <si>
    <t>Consultar Según Nombre</t>
  </si>
  <si>
    <t>Miguel Rodríguez</t>
  </si>
  <si>
    <t>Transferencia</t>
  </si>
  <si>
    <t>0220-02141-2020</t>
  </si>
  <si>
    <t>Julio Martín Rios</t>
  </si>
  <si>
    <t>Cheque</t>
  </si>
  <si>
    <t>0321-05451-2141</t>
  </si>
  <si>
    <t>Tipo P.</t>
  </si>
  <si>
    <t>Morelia Sandobal</t>
  </si>
  <si>
    <t>Efectivo</t>
  </si>
  <si>
    <t>1452-254562-211</t>
  </si>
  <si>
    <t>Ludwing Pérez</t>
  </si>
  <si>
    <t>0200-2145-2111</t>
  </si>
  <si>
    <t>Maicol Reategui</t>
  </si>
  <si>
    <t>0201-1542-2000</t>
  </si>
  <si>
    <t>Rosa Martinez</t>
  </si>
  <si>
    <t>Antonia Cruz</t>
  </si>
  <si>
    <t>0211-2014-20100</t>
  </si>
  <si>
    <t>Luis Carlos</t>
  </si>
  <si>
    <t>1245-2145-20114</t>
  </si>
  <si>
    <t>Andres Romano</t>
  </si>
  <si>
    <t>01421-124124-11</t>
  </si>
  <si>
    <t>01421-124124-12</t>
  </si>
  <si>
    <t># Ahora la lista es dinamica porque esta creada dentro de una tabla</t>
  </si>
  <si>
    <t>01421-124124-13</t>
  </si>
  <si>
    <t>#No hay problema si se agregan o se quitan filas</t>
  </si>
  <si>
    <t>Columna 1</t>
  </si>
  <si>
    <t>2019</t>
  </si>
  <si>
    <t>2018</t>
  </si>
  <si>
    <t>2017</t>
  </si>
  <si>
    <t>S/16.000,00</t>
  </si>
  <si>
    <t>S/14.720,00</t>
  </si>
  <si>
    <t>Ingrese Año:</t>
  </si>
  <si>
    <t>S/10.000,00</t>
  </si>
  <si>
    <t>Ingrese Mes:</t>
  </si>
  <si>
    <t>S/19.500,00</t>
  </si>
  <si>
    <t>S/9.000,00</t>
  </si>
  <si>
    <t>S/5.000,00</t>
  </si>
  <si>
    <t>S/7.200,00</t>
  </si>
  <si>
    <t>S/11.000,00</t>
  </si>
  <si>
    <r>
      <rPr>
        <b/>
        <sz val="16"/>
        <color theme="1"/>
        <rFont val="Roboto Condensed"/>
      </rPr>
      <t># Utilizamos</t>
    </r>
    <r>
      <rPr>
        <b/>
        <sz val="16"/>
        <color rgb="FF0563C1"/>
        <rFont val="Roboto Condensed"/>
      </rPr>
      <t xml:space="preserve"> COINCIDIR</t>
    </r>
    <r>
      <rPr>
        <b/>
        <sz val="16"/>
        <color theme="1"/>
        <rFont val="Roboto Condensed"/>
      </rPr>
      <t xml:space="preserve"> para hallar el numero de columa del año y aplicarlo en la funcion BuscarV</t>
    </r>
  </si>
  <si>
    <t>S/8.000,00</t>
  </si>
  <si>
    <r>
      <rPr>
        <b/>
        <sz val="16"/>
        <color rgb="FF0563C1"/>
        <rFont val="Roboto Condensed"/>
      </rPr>
      <t>COINCIDIR</t>
    </r>
    <r>
      <rPr>
        <b/>
        <sz val="16"/>
        <color theme="1"/>
        <rFont val="Roboto Condensed"/>
      </rPr>
      <t>(Valor a Buscar, Fila/Columna, Precision (-1,0,1))</t>
    </r>
  </si>
  <si>
    <t>S/8.600,00</t>
  </si>
  <si>
    <t>S/50.000,00</t>
  </si>
  <si>
    <t>1 Menor que</t>
  </si>
  <si>
    <t>S/14.000,00</t>
  </si>
  <si>
    <t>0 Exacta</t>
  </si>
  <si>
    <t>S/11.050,00</t>
  </si>
  <si>
    <t>-1 Mayor que</t>
  </si>
  <si>
    <t>S/25.000,00</t>
  </si>
  <si>
    <t>Capítulo 8: Función BUSCARV con dos o más Criterios de Búsqueda</t>
  </si>
  <si>
    <t>Columna Concatenar</t>
  </si>
  <si>
    <t>Nombre Vendedor</t>
  </si>
  <si>
    <t>Ciudad de Venta</t>
  </si>
  <si>
    <t>Record Ventas</t>
  </si>
  <si>
    <t>Buscar Segun Vendedor y Ciudad</t>
  </si>
  <si>
    <t>Luis Angel Cruz</t>
  </si>
  <si>
    <t>Piura</t>
  </si>
  <si>
    <t>Lima</t>
  </si>
  <si>
    <t>S/65.000,00</t>
  </si>
  <si>
    <t>Vendedor:</t>
  </si>
  <si>
    <t>Huanuco</t>
  </si>
  <si>
    <t>S/68.000,00</t>
  </si>
  <si>
    <t>Ciudad:</t>
  </si>
  <si>
    <t>Rioja</t>
  </si>
  <si>
    <t>Chiclayo</t>
  </si>
  <si>
    <t>Record Ventas:</t>
  </si>
  <si>
    <t>Amazonas</t>
  </si>
  <si>
    <t>S/11.200,00</t>
  </si>
  <si>
    <t>Marco Lopez</t>
  </si>
  <si>
    <t>S/85.000,00</t>
  </si>
  <si>
    <r>
      <rPr>
        <b/>
        <sz val="12"/>
        <color theme="1"/>
        <rFont val="Roboto Condensed"/>
      </rPr>
      <t xml:space="preserve"># Utilizamos la Funcion </t>
    </r>
    <r>
      <rPr>
        <b/>
        <sz val="12"/>
        <color rgb="FF0563C1"/>
        <rFont val="Roboto Condensed"/>
      </rPr>
      <t xml:space="preserve">CONCAT </t>
    </r>
    <r>
      <rPr>
        <b/>
        <sz val="12"/>
        <color theme="1"/>
        <rFont val="Roboto Condensed"/>
      </rPr>
      <t>para crear una nueva columna con los valores a buscar</t>
    </r>
  </si>
  <si>
    <t>S/15.240,00</t>
  </si>
  <si>
    <r>
      <rPr>
        <b/>
        <sz val="12"/>
        <color theme="1"/>
        <rFont val="Roboto Condensed"/>
      </rPr>
      <t xml:space="preserve"># </t>
    </r>
    <r>
      <rPr>
        <b/>
        <sz val="12"/>
        <color rgb="FF0563C1"/>
        <rFont val="Roboto Condensed"/>
      </rPr>
      <t>CONCAT</t>
    </r>
    <r>
      <rPr>
        <b/>
        <sz val="12"/>
        <color theme="1"/>
        <rFont val="Roboto Condensed"/>
      </rPr>
      <t>(texto1, texto2)</t>
    </r>
  </si>
  <si>
    <r>
      <rPr>
        <b/>
        <sz val="12"/>
        <color theme="1"/>
        <rFont val="Roboto Condensed"/>
      </rPr>
      <t xml:space="preserve"># </t>
    </r>
    <r>
      <rPr>
        <b/>
        <sz val="12"/>
        <color rgb="FF0563C1"/>
        <rFont val="Roboto Condensed"/>
      </rPr>
      <t>CONCATENAR</t>
    </r>
    <r>
      <rPr>
        <b/>
        <sz val="12"/>
        <color theme="1"/>
        <rFont val="Roboto Condensed"/>
      </rPr>
      <t>(texto1, texto2,...)</t>
    </r>
  </si>
  <si>
    <t>S/17.500,00</t>
  </si>
  <si>
    <t>S/15.400,00</t>
  </si>
  <si>
    <t># En caso de no tener la opcion automatica de crear listas desplegable sin valores repetidos,</t>
  </si>
  <si>
    <t>S/13.000,00</t>
  </si>
  <si>
    <r>
      <rPr>
        <b/>
        <sz val="12"/>
        <color theme="1"/>
        <rFont val="Roboto Condensed"/>
      </rPr>
      <t xml:space="preserve">    se debera crear una nueva columna con los valores y aplicar</t>
    </r>
    <r>
      <rPr>
        <b/>
        <sz val="12"/>
        <color rgb="FF0563C1"/>
        <rFont val="Roboto Condensed"/>
      </rPr>
      <t xml:space="preserve"> Datos -&gt; Quitar duplicados</t>
    </r>
    <r>
      <rPr>
        <b/>
        <sz val="12"/>
        <color theme="1"/>
        <rFont val="Roboto Condensed"/>
      </rPr>
      <t xml:space="preserve"> y </t>
    </r>
  </si>
  <si>
    <t>Ana María</t>
  </si>
  <si>
    <t>S/12.100,00</t>
  </si>
  <si>
    <t xml:space="preserve">    con estos valores crear la nueva lista despleable</t>
  </si>
  <si>
    <t>S/18.000,00</t>
  </si>
  <si>
    <t>S/16.800,00</t>
  </si>
  <si>
    <t>S/14.502,00</t>
  </si>
  <si>
    <t>Almacen</t>
  </si>
  <si>
    <t>Buscar Segun Vendedor, Ciudad y Almacen</t>
  </si>
  <si>
    <t>Almacen:</t>
  </si>
  <si>
    <t>Capítulo 9: Función SI anidada con BUSCARV – Teoría y aplicaciones</t>
  </si>
  <si>
    <t>Usando el Codigo, traer el nomre y la edad que le corresponde a cada cliente.
Mostrar la cuenta si la edad es mayor o igual a 40 años.</t>
  </si>
  <si>
    <t>Usar SI.ERROR en caso donde un Codigo no exista</t>
  </si>
  <si>
    <t>CODIGO</t>
  </si>
  <si>
    <t>NOMBRE</t>
  </si>
  <si>
    <t>Miguel</t>
  </si>
  <si>
    <t>Ludwing Peres</t>
  </si>
  <si>
    <t>Antonio Cruz</t>
  </si>
  <si>
    <t>Marck Lewis</t>
  </si>
  <si>
    <t>Julio Cordoba</t>
  </si>
  <si>
    <t>A-052</t>
  </si>
  <si>
    <t>A-009</t>
  </si>
  <si>
    <t>Julio Cesar</t>
  </si>
  <si>
    <t>A-010</t>
  </si>
  <si>
    <t>Marcos Alvares</t>
  </si>
  <si>
    <t>A-011</t>
  </si>
  <si>
    <t>A-012</t>
  </si>
  <si>
    <t>Julian portocarrero</t>
  </si>
  <si>
    <t>A-013</t>
  </si>
  <si>
    <t>María Sanchez</t>
  </si>
  <si>
    <t>A-014</t>
  </si>
  <si>
    <t>Mario Gimenez</t>
  </si>
  <si>
    <t>A-015</t>
  </si>
  <si>
    <t>Lizeth Lozano</t>
  </si>
  <si>
    <t>A-016</t>
  </si>
  <si>
    <t>Marcia Iberico</t>
  </si>
  <si>
    <t>Capítulo 10: Función BUSCARH – Teoría y aplicaciones</t>
  </si>
  <si>
    <t>Año</t>
  </si>
  <si>
    <t>BuscarH</t>
  </si>
  <si>
    <r>
      <rPr>
        <b/>
        <sz val="12"/>
        <color theme="1"/>
        <rFont val="Roboto Condensed"/>
      </rPr>
      <t xml:space="preserve"># Solicita el </t>
    </r>
    <r>
      <rPr>
        <b/>
        <sz val="12"/>
        <color rgb="FFFF0000"/>
        <rFont val="Roboto Condensed"/>
      </rPr>
      <t xml:space="preserve">Numero de FILA </t>
    </r>
    <r>
      <rPr>
        <b/>
        <sz val="12"/>
        <color theme="1"/>
        <rFont val="Roboto Condensed"/>
      </rPr>
      <t>(3) para traer el resultado</t>
    </r>
  </si>
  <si>
    <t>BuscarV</t>
  </si>
  <si>
    <r>
      <rPr>
        <b/>
        <sz val="12"/>
        <color theme="1"/>
        <rFont val="Roboto Condensed"/>
      </rPr>
      <t xml:space="preserve"># Solicita el </t>
    </r>
    <r>
      <rPr>
        <b/>
        <sz val="12"/>
        <color rgb="FFFF0000"/>
        <rFont val="Roboto Condensed"/>
      </rPr>
      <t>Numero de COLUMNA</t>
    </r>
    <r>
      <rPr>
        <b/>
        <sz val="12"/>
        <color theme="1"/>
        <rFont val="Roboto Condensed"/>
      </rPr>
      <t xml:space="preserve"> (2) para traer el resultado</t>
    </r>
  </si>
  <si>
    <r>
      <rPr>
        <b/>
        <sz val="12"/>
        <color theme="1"/>
        <rFont val="Roboto Condensed"/>
      </rPr>
      <t xml:space="preserve"># Volvemos a utilizar la funcion </t>
    </r>
    <r>
      <rPr>
        <b/>
        <sz val="12"/>
        <color rgb="FF0563C1"/>
        <rFont val="Roboto Condensed"/>
      </rPr>
      <t>Coincidir</t>
    </r>
    <r>
      <rPr>
        <b/>
        <sz val="12"/>
        <color theme="1"/>
        <rFont val="Roboto Condensed"/>
      </rPr>
      <t xml:space="preserve"> para el tercer parametro de</t>
    </r>
  </si>
  <si>
    <r>
      <rPr>
        <b/>
        <sz val="12"/>
        <color theme="1"/>
        <rFont val="Roboto Condensed"/>
      </rPr>
      <t xml:space="preserve">   la las funciones </t>
    </r>
    <r>
      <rPr>
        <b/>
        <sz val="12"/>
        <color rgb="FF0563C1"/>
        <rFont val="Roboto Condensed"/>
      </rPr>
      <t>BuscarV/H</t>
    </r>
  </si>
  <si>
    <t>Bonus: Función INDICE y COINCIDIR en Excel</t>
  </si>
  <si>
    <r>
      <rPr>
        <b/>
        <sz val="16"/>
        <color theme="1"/>
        <rFont val="Roboto Condensed"/>
      </rPr>
      <t># Utilizamos</t>
    </r>
    <r>
      <rPr>
        <b/>
        <sz val="16"/>
        <color rgb="FF0563C1"/>
        <rFont val="Roboto Condensed"/>
      </rPr>
      <t xml:space="preserve"> COINCIDIR</t>
    </r>
    <r>
      <rPr>
        <b/>
        <sz val="16"/>
        <color theme="1"/>
        <rFont val="Roboto Condensed"/>
      </rPr>
      <t xml:space="preserve"> para hallar el numero de columa del año y aplicarlo en la funcion BuscarV</t>
    </r>
  </si>
  <si>
    <t>11,0</t>
  </si>
  <si>
    <t>3,0</t>
  </si>
  <si>
    <r>
      <rPr>
        <b/>
        <sz val="16"/>
        <color rgb="FF0563C1"/>
        <rFont val="Roboto Condensed"/>
      </rPr>
      <t>COINCIDIR</t>
    </r>
    <r>
      <rPr>
        <b/>
        <sz val="16"/>
        <color theme="1"/>
        <rFont val="Roboto Condensed"/>
      </rPr>
      <t>(Valor a Buscar, Fila/Columna, Precision (-1,0,1))</t>
    </r>
  </si>
  <si>
    <t>12,3</t>
  </si>
  <si>
    <t>12,0</t>
  </si>
  <si>
    <t>Jennifer Vargas</t>
  </si>
  <si>
    <t>10,0</t>
  </si>
  <si>
    <t>2,0</t>
  </si>
  <si>
    <t>14,3</t>
  </si>
  <si>
    <t>Sofía Cárdenas</t>
  </si>
  <si>
    <t>Karla Chávez</t>
  </si>
  <si>
    <t>FUNCIÓN COINDIR</t>
  </si>
  <si>
    <t>Nombre del alumno</t>
  </si>
  <si>
    <t>Seleccione</t>
  </si>
  <si>
    <t>VALOR BUSCADO</t>
  </si>
  <si>
    <t>POSICIÓN</t>
  </si>
  <si>
    <t>FUNCION INDICE</t>
  </si>
  <si>
    <t>Cod_Alu</t>
  </si>
  <si>
    <t>Código Alumno:</t>
  </si>
  <si>
    <t>Alu_002</t>
  </si>
  <si>
    <t>Alu_001</t>
  </si>
  <si>
    <t>Nombre del Alumno</t>
  </si>
  <si>
    <t>Alu_003</t>
  </si>
  <si>
    <t>Alu_004</t>
  </si>
  <si>
    <t>Alu_005</t>
  </si>
  <si>
    <t>Alu_006</t>
  </si>
  <si>
    <t>Alu_007</t>
  </si>
  <si>
    <t>Bonus: Función BUSCARX en Excel</t>
  </si>
  <si>
    <t>Productos</t>
  </si>
  <si>
    <t>Ventas 2019</t>
  </si>
  <si>
    <t>BuscarX()</t>
  </si>
  <si>
    <t>Calculadora z-1</t>
  </si>
  <si>
    <t>Pro_001</t>
  </si>
  <si>
    <t>Valor Buscado:</t>
  </si>
  <si>
    <t>Pro_002</t>
  </si>
  <si>
    <t>Lapiceros A11</t>
  </si>
  <si>
    <t>S/12.000,00</t>
  </si>
  <si>
    <t>Resultado:</t>
  </si>
  <si>
    <t>Calculadora z-2</t>
  </si>
  <si>
    <t>S/11.500,00</t>
  </si>
  <si>
    <t>Pro_003</t>
  </si>
  <si>
    <t>2 o mas Resultados:</t>
  </si>
  <si>
    <t>Cuaderno 4D</t>
  </si>
  <si>
    <t>S/10.600,00</t>
  </si>
  <si>
    <t>Pro_004</t>
  </si>
  <si>
    <t>Billetera</t>
  </si>
  <si>
    <t>Pro_005</t>
  </si>
  <si>
    <t>Mochila Porta</t>
  </si>
  <si>
    <t>Pro_006</t>
  </si>
  <si>
    <t>Vikingo</t>
  </si>
  <si>
    <t>S/12.500,00</t>
  </si>
  <si>
    <t>Pro_007</t>
  </si>
  <si>
    <r>
      <rPr>
        <b/>
        <sz val="16"/>
        <color theme="1"/>
        <rFont val="Roboto Condensed"/>
      </rPr>
      <t xml:space="preserve"># </t>
    </r>
    <r>
      <rPr>
        <b/>
        <sz val="16"/>
        <color rgb="FF0563C1"/>
        <rFont val="Roboto Condensed"/>
      </rPr>
      <t>BuscarX</t>
    </r>
    <r>
      <rPr>
        <b/>
        <sz val="16"/>
        <color theme="1"/>
        <rFont val="Roboto Condensed"/>
      </rPr>
      <t>(Valor que se busca, Fila/Columna donde se busca, Fila/Columna Retorna)</t>
    </r>
  </si>
  <si>
    <t>Cartuchera B1</t>
  </si>
  <si>
    <t>Pro_008</t>
  </si>
  <si>
    <t>Papel A4</t>
  </si>
  <si>
    <t>S/13.200,00</t>
  </si>
  <si>
    <t>Pro_009</t>
  </si>
  <si>
    <r>
      <rPr>
        <b/>
        <sz val="16"/>
        <color theme="1"/>
        <rFont val="Roboto Condensed"/>
      </rPr>
      <t xml:space="preserve"># </t>
    </r>
    <r>
      <rPr>
        <b/>
        <sz val="16"/>
        <color rgb="FF0563C1"/>
        <rFont val="Roboto Condensed"/>
      </rPr>
      <t>BuscarX</t>
    </r>
    <r>
      <rPr>
        <b/>
        <sz val="16"/>
        <color theme="1"/>
        <rFont val="Roboto Condensed"/>
      </rPr>
      <t xml:space="preserve"> trabaja con </t>
    </r>
    <r>
      <rPr>
        <b/>
        <sz val="16"/>
        <color rgb="FFE69138"/>
        <rFont val="Roboto Condensed"/>
      </rPr>
      <t>0</t>
    </r>
    <r>
      <rPr>
        <b/>
        <sz val="16"/>
        <color theme="1"/>
        <rFont val="Roboto Condensed"/>
      </rPr>
      <t xml:space="preserve">, </t>
    </r>
    <r>
      <rPr>
        <b/>
        <sz val="16"/>
        <color rgb="FF674EA7"/>
        <rFont val="Roboto Condensed"/>
      </rPr>
      <t xml:space="preserve">1 </t>
    </r>
    <r>
      <rPr>
        <b/>
        <sz val="16"/>
        <color theme="1"/>
        <rFont val="Roboto Condensed"/>
      </rPr>
      <t>como valores predeterminados</t>
    </r>
  </si>
  <si>
    <t>Lapicero Vel-1</t>
  </si>
  <si>
    <t>S/14.150,00</t>
  </si>
  <si>
    <t>Pro_010</t>
  </si>
  <si>
    <r>
      <rPr>
        <b/>
        <sz val="16"/>
        <color theme="1"/>
        <rFont val="Roboto Condensed"/>
      </rPr>
      <t xml:space="preserve"># </t>
    </r>
    <r>
      <rPr>
        <b/>
        <sz val="16"/>
        <color rgb="FF0563C1"/>
        <rFont val="Roboto Condensed"/>
      </rPr>
      <t>BuscarX</t>
    </r>
    <r>
      <rPr>
        <b/>
        <sz val="16"/>
        <color theme="1"/>
        <rFont val="Roboto Condensed"/>
      </rPr>
      <t xml:space="preserve">("", "", "", Opcionales -&gt; </t>
    </r>
    <r>
      <rPr>
        <b/>
        <sz val="16"/>
        <color rgb="FFCC0000"/>
        <rFont val="Roboto Condensed"/>
      </rPr>
      <t>"Caso donde no lo encuentra"</t>
    </r>
    <r>
      <rPr>
        <b/>
        <sz val="16"/>
        <color theme="1"/>
        <rFont val="Roboto Condensed"/>
      </rPr>
      <t xml:space="preserve">, </t>
    </r>
    <r>
      <rPr>
        <b/>
        <sz val="16"/>
        <color rgb="FFE69138"/>
        <rFont val="Roboto Condensed"/>
      </rPr>
      <t>Presicion</t>
    </r>
    <r>
      <rPr>
        <b/>
        <sz val="16"/>
        <color theme="1"/>
        <rFont val="Roboto Condensed"/>
      </rPr>
      <t>,</t>
    </r>
    <r>
      <rPr>
        <b/>
        <sz val="16"/>
        <color rgb="FF6AA84F"/>
        <rFont val="Roboto Condensed"/>
      </rPr>
      <t xml:space="preserve"> </t>
    </r>
    <r>
      <rPr>
        <b/>
        <sz val="16"/>
        <color rgb="FF674EA7"/>
        <rFont val="Roboto Condensed"/>
      </rPr>
      <t>Buscar hacia arriba o hacia abajo</t>
    </r>
    <r>
      <rPr>
        <b/>
        <sz val="16"/>
        <color theme="1"/>
        <rFont val="Roboto Condensed"/>
      </rPr>
      <t>)</t>
    </r>
  </si>
  <si>
    <t>Borrador Blanco</t>
  </si>
  <si>
    <t>S/15.200,00</t>
  </si>
  <si>
    <t>Pro_011</t>
  </si>
  <si>
    <t>1 De primero a ultimo</t>
  </si>
  <si>
    <t>Porta Lapicero</t>
  </si>
  <si>
    <t>S/13.150,00</t>
  </si>
  <si>
    <t>Pro_012</t>
  </si>
  <si>
    <t>-1 De ultimo a primero</t>
  </si>
  <si>
    <t>Calculadora R3</t>
  </si>
  <si>
    <t>Pro_013</t>
  </si>
  <si>
    <t>-1 Menor que</t>
  </si>
  <si>
    <t>2 Busqueda binaria (primero a ultimo)</t>
  </si>
  <si>
    <t>Scolapices</t>
  </si>
  <si>
    <t>Pro_014</t>
  </si>
  <si>
    <t>2 Comodin (*)</t>
  </si>
  <si>
    <t>-2 Busqueda binaria (ultimo a primero)</t>
  </si>
  <si>
    <t>Colores Largos 12</t>
  </si>
  <si>
    <t>Pro_015</t>
  </si>
  <si>
    <t>Corrector Artesco</t>
  </si>
  <si>
    <t>S/17.000,00</t>
  </si>
  <si>
    <t>Pro_016</t>
  </si>
  <si>
    <t>Cuaderno Temático</t>
  </si>
  <si>
    <t>S/16.500,00</t>
  </si>
  <si>
    <t>Pro_017</t>
  </si>
  <si>
    <t>Pegamento Uhu</t>
  </si>
  <si>
    <t>S/15.800,00</t>
  </si>
  <si>
    <t>Pro_018</t>
  </si>
  <si>
    <t>N° Ventas Mínimo</t>
  </si>
  <si>
    <t>N° Ventas Maximo</t>
  </si>
  <si>
    <t>Bonos</t>
  </si>
  <si>
    <t>Camilo Sanchez</t>
  </si>
  <si>
    <t>Miguel Sandoval</t>
  </si>
  <si>
    <t>Percy del Aguila</t>
  </si>
  <si>
    <t>Betsy López</t>
  </si>
  <si>
    <t>Luis Cárdenas</t>
  </si>
  <si>
    <t>Julio Días</t>
  </si>
  <si>
    <t>Brenda Ortega</t>
  </si>
  <si>
    <t>Suma desde - hasta con BuscarX()</t>
  </si>
  <si>
    <t>INICIO</t>
  </si>
  <si>
    <t>FINALIZACIÓN</t>
  </si>
  <si>
    <t>TOTAL</t>
  </si>
  <si>
    <t>Cereza</t>
  </si>
  <si>
    <t>banana</t>
  </si>
  <si>
    <t>PRODUCTO</t>
  </si>
  <si>
    <t>PRECIO</t>
  </si>
  <si>
    <t>MANZANA</t>
  </si>
  <si>
    <t>UVA</t>
  </si>
  <si>
    <t>PERA</t>
  </si>
  <si>
    <t>BANANA</t>
  </si>
  <si>
    <t>CEREZA</t>
  </si>
  <si>
    <t>Ejercicio #4</t>
  </si>
  <si>
    <t>Fila (Alumno)</t>
  </si>
  <si>
    <t>Columna (Alumnos, Nota1, Nota 2, Nota 3, Promedio)</t>
  </si>
  <si>
    <t>Resultado (Indice)</t>
  </si>
  <si>
    <t>Resultado (BuscarX)</t>
  </si>
  <si>
    <t>Karen Arbulú</t>
  </si>
  <si>
    <t>Merly Vásquez</t>
  </si>
  <si>
    <t>Ejercicio #5</t>
  </si>
  <si>
    <t>Qué deseas buscar ?</t>
  </si>
  <si>
    <t>*José*</t>
  </si>
  <si>
    <t>José Francisco Sanchez</t>
  </si>
  <si>
    <t>S/.18.000,00</t>
  </si>
  <si>
    <t>*</t>
  </si>
  <si>
    <t>*Francisco</t>
  </si>
  <si>
    <t># Termina en Francisco</t>
  </si>
  <si>
    <t>Josué Marco Iberico Guerrero</t>
  </si>
  <si>
    <t>S/.15.500,00</t>
  </si>
  <si>
    <t>Francisco*</t>
  </si>
  <si>
    <t># Empieza con Francisco</t>
  </si>
  <si>
    <t>Paco Sandoval Iberico</t>
  </si>
  <si>
    <t>S/.16.400,00</t>
  </si>
  <si>
    <t>*Sanchez*</t>
  </si>
  <si>
    <t xml:space="preserve"># Tiene Francisco en alguna parte </t>
  </si>
  <si>
    <t>Franz Chavez Peres</t>
  </si>
  <si>
    <t>S/.18.300,00</t>
  </si>
  <si>
    <t>Manuel Aguilar Terrones</t>
  </si>
  <si>
    <t>S/.16.250,00</t>
  </si>
  <si>
    <t>Carlos Guerrero Vela</t>
  </si>
  <si>
    <t>S/.20.100,00</t>
  </si>
  <si>
    <t>María del Águila Iberico</t>
  </si>
  <si>
    <t>S/.14.000,00</t>
  </si>
  <si>
    <t>Luis Condori Picuro</t>
  </si>
  <si>
    <t>S/.13.500,00</t>
  </si>
  <si>
    <t>Lizeth Chavez Lozano</t>
  </si>
  <si>
    <t>S/.12.600,00</t>
  </si>
  <si>
    <t>COMODIN</t>
  </si>
  <si>
    <t>Capítulo 11: Función SUMAR.SI.CONJUNTO</t>
  </si>
  <si>
    <t>Almacenes</t>
  </si>
  <si>
    <t>SUMAR TODAS 
LAS VENTAS 
DEL ALMACEN
 "A"</t>
  </si>
  <si>
    <t>SUMAR.SI</t>
  </si>
  <si>
    <t>Producto</t>
  </si>
  <si>
    <t>Área</t>
  </si>
  <si>
    <t>Venta</t>
  </si>
  <si>
    <t>Se quiere saber 
cual fue la suma de 
las ventas de Juan Sanchez, 
en el área de Sistemas</t>
  </si>
  <si>
    <t>Cuaderno</t>
  </si>
  <si>
    <t>Juan Sanchez</t>
  </si>
  <si>
    <t>Sistemas</t>
  </si>
  <si>
    <t>Mochila</t>
  </si>
  <si>
    <t>Recursos Humanos</t>
  </si>
  <si>
    <t>Pablo López</t>
  </si>
  <si>
    <t>Calculadora</t>
  </si>
  <si>
    <t>Miguel Urquia</t>
  </si>
  <si>
    <r>
      <rPr>
        <b/>
        <sz val="20"/>
        <color rgb="FF000000"/>
        <rFont val="Roboto Condensed"/>
      </rPr>
      <t>SUMAR.SI</t>
    </r>
    <r>
      <rPr>
        <b/>
        <sz val="20"/>
        <color theme="1"/>
        <rFont val="Roboto Condensed"/>
      </rPr>
      <t>.CONJUNTO</t>
    </r>
  </si>
  <si>
    <t xml:space="preserve"> </t>
  </si>
  <si>
    <t>Area:</t>
  </si>
  <si>
    <t>Se quiere saber cual 
fue la suma de las 
ventas de Juan Sanchez 
en el área de Sistemas y que
 superaron los 400 soles.</t>
  </si>
  <si>
    <r>
      <rPr>
        <b/>
        <sz val="20"/>
        <color rgb="FF000000"/>
        <rFont val="Roboto Condensed"/>
      </rPr>
      <t>SUMAR.SI</t>
    </r>
    <r>
      <rPr>
        <b/>
        <sz val="20"/>
        <color theme="1"/>
        <rFont val="Roboto Condensed"/>
      </rPr>
      <t>.CONJUNTO</t>
    </r>
  </si>
  <si>
    <t>&gt;400</t>
  </si>
  <si>
    <t>REGISTRO DE NOTAS</t>
  </si>
  <si>
    <t>Nº</t>
  </si>
  <si>
    <t>APELLIDOS Y NOMBRES</t>
  </si>
  <si>
    <t>MATEMÁTICA</t>
  </si>
  <si>
    <t>LENGUAJE</t>
  </si>
  <si>
    <t>HISTORIA</t>
  </si>
  <si>
    <t>PROMEDIO</t>
  </si>
  <si>
    <t>TERRONES GUTIERREZ, Bherta</t>
  </si>
  <si>
    <t>SANCHEZ LAPA, Klisman</t>
  </si>
  <si>
    <t>PALOMAR CRISPÍN, Martín</t>
  </si>
  <si>
    <t>IBERICO BELTRAN, Hector</t>
  </si>
  <si>
    <t>PEREIRA RUCANA, Miriam Iris</t>
  </si>
  <si>
    <t>GIMENES BEDOYA, Estefania</t>
  </si>
  <si>
    <t>MANCHALITO MIÑANO, Alexander</t>
  </si>
  <si>
    <t>PINTO CALDERON, Virginia</t>
  </si>
  <si>
    <t>PELAES ORTIZ, Patricia</t>
  </si>
  <si>
    <t>VENTURA RIVEROS, Henrry</t>
  </si>
  <si>
    <t>OPERACIONES CON LA FUNCION SUMAR.SI</t>
  </si>
  <si>
    <t>RESULTADO</t>
  </si>
  <si>
    <t>¿Cuánto es la suma de todas las notas que tienen 6 en el curso de Matemática?</t>
  </si>
  <si>
    <t>¿Cuánto es la suma de todas las notas mayores a 8 en el curso de Lenguaje?</t>
  </si>
  <si>
    <t>¿Cuánto es la suma de todas las notas menores que 15 en Historia?</t>
  </si>
  <si>
    <t>¿Cuánto es la suma de los aprobados en el promedio? (mayores a 10)</t>
  </si>
  <si>
    <t>SUMAR.SI.CONJUNTO</t>
  </si>
  <si>
    <t>Ejercicio # 5</t>
  </si>
  <si>
    <t>PLANILLA DE REMUNERACIONES</t>
  </si>
  <si>
    <t>AÑOS DE SERVICIO</t>
  </si>
  <si>
    <t>CARGO</t>
  </si>
  <si>
    <t>HABER BASICO</t>
  </si>
  <si>
    <t>HIJOS</t>
  </si>
  <si>
    <t>AFP</t>
  </si>
  <si>
    <t>NETO A PAGAR</t>
  </si>
  <si>
    <t>PERES SUSTINIANO, Carlos</t>
  </si>
  <si>
    <t>CONTADOR</t>
  </si>
  <si>
    <t>SEGURO SOCIAL</t>
  </si>
  <si>
    <t>CASTRO POZO, José</t>
  </si>
  <si>
    <t>INTEGRA</t>
  </si>
  <si>
    <t>LULAPI MATTA, Yordan</t>
  </si>
  <si>
    <t>INFORMATICA</t>
  </si>
  <si>
    <t>HORIZONTE</t>
  </si>
  <si>
    <t>SANDOVAL VARA, Esmit</t>
  </si>
  <si>
    <t>ADMINISTRADOR</t>
  </si>
  <si>
    <t>CERDA VIDAL, Josselyn</t>
  </si>
  <si>
    <t>VELA DE LA CRUZ, Jack</t>
  </si>
  <si>
    <t>SECRETARIA</t>
  </si>
  <si>
    <t>IBERICO HERRERA, Hector</t>
  </si>
  <si>
    <t>SANCHEZ CASTILLO, Roland</t>
  </si>
  <si>
    <t>DIAZ CAMONES, Luis</t>
  </si>
  <si>
    <t>EGUIA SALDARRIAGA, Mishelle</t>
  </si>
  <si>
    <t>Ejercicios Sumar.si con mas de 1 criterio</t>
  </si>
  <si>
    <t>Cuanto suman los netos de los administradores con mas de un hijo</t>
  </si>
  <si>
    <t>Cuanto suman los netos de los contadores que ganan mas de 1500 y tienen mas de 1 hijo</t>
  </si>
  <si>
    <r>
      <rPr>
        <b/>
        <sz val="12"/>
        <color theme="1"/>
        <rFont val="Roboto Condensed"/>
      </rPr>
      <t xml:space="preserve"># </t>
    </r>
    <r>
      <rPr>
        <b/>
        <sz val="12"/>
        <color rgb="FF0563C1"/>
        <rFont val="Roboto Condensed"/>
      </rPr>
      <t>SUMAR.SI.CONJUNTO</t>
    </r>
    <r>
      <rPr>
        <b/>
        <sz val="12"/>
        <color theme="1"/>
        <rFont val="Roboto Condensed"/>
      </rPr>
      <t xml:space="preserve"> puede tener una condicion O en una misma funcion si es una</t>
    </r>
  </si>
  <si>
    <t>Cuanto es la suma del neto a pagar de los apellidos que comienzan con S - C</t>
  </si>
  <si>
    <t xml:space="preserve">   condicion relacionada a un numero y no texto, ejemplo:</t>
  </si>
  <si>
    <t>Cuanto es la suma del neto a pagar de los primeros apellidos que comienzan con S o C</t>
  </si>
  <si>
    <t>Cuanto es la suma del neto a pagar de los primeros apellidos que comienzan con S</t>
  </si>
  <si>
    <r>
      <rPr>
        <b/>
        <sz val="12"/>
        <color rgb="FF0563C1"/>
        <rFont val="Roboto Condensed"/>
      </rPr>
      <t>SUMAR.SI.CONJUNTO</t>
    </r>
    <r>
      <rPr>
        <b/>
        <sz val="12"/>
        <color theme="1"/>
        <rFont val="Roboto Condensed"/>
      </rPr>
      <t>(Pagar, Pagar, "&gt;1200", Pagar, "&lt;1800")</t>
    </r>
  </si>
  <si>
    <t>Cuanto es la suma del neto a pagar de los apellidos que comienzan con S</t>
  </si>
  <si>
    <r>
      <rPr>
        <b/>
        <sz val="12"/>
        <color rgb="FF0563C1"/>
        <rFont val="Roboto Condensed"/>
      </rPr>
      <t>SUMAR.SI.CONJUNTO</t>
    </r>
    <r>
      <rPr>
        <b/>
        <sz val="12"/>
        <color theme="1"/>
        <rFont val="Roboto Condensed"/>
      </rPr>
      <t>(Pagar, Apellido,"S*")+</t>
    </r>
    <r>
      <rPr>
        <b/>
        <sz val="12"/>
        <color rgb="FF0563C1"/>
        <rFont val="Roboto Condensed"/>
      </rPr>
      <t>SUMAR.SI.CONJUNTO</t>
    </r>
    <r>
      <rPr>
        <b/>
        <sz val="12"/>
        <color theme="1"/>
        <rFont val="Roboto Condensed"/>
      </rPr>
      <t>(Pagar, Apellido,"* S*,*")</t>
    </r>
  </si>
  <si>
    <t>Ejercicio # 6</t>
  </si>
  <si>
    <t>Cod Cliente</t>
  </si>
  <si>
    <t>Cliente</t>
  </si>
  <si>
    <t>Mes</t>
  </si>
  <si>
    <t>Codigo Cli</t>
  </si>
  <si>
    <t>Suma</t>
  </si>
  <si>
    <t>Cli_2</t>
  </si>
  <si>
    <t>Juan Iberico</t>
  </si>
  <si>
    <t>Leche Gloria</t>
  </si>
  <si>
    <t>S/.43.840,00</t>
  </si>
  <si>
    <t>Cli_1</t>
  </si>
  <si>
    <t>Manuel Sanchez</t>
  </si>
  <si>
    <t>Panetón Donofrio</t>
  </si>
  <si>
    <t>Cli_3</t>
  </si>
  <si>
    <t>Ricardo Montalvan</t>
  </si>
  <si>
    <t>Mantequilla</t>
  </si>
  <si>
    <t>S/.43.841,00</t>
  </si>
  <si>
    <t>Café</t>
  </si>
  <si>
    <t>S/.43.842,00</t>
  </si>
  <si>
    <t>Cli_4</t>
  </si>
  <si>
    <t>S/.43.835,00</t>
  </si>
  <si>
    <t>Cli_5</t>
  </si>
  <si>
    <t>Cesar Torres</t>
  </si>
  <si>
    <t>Cli_6</t>
  </si>
  <si>
    <t>Marcia Toledo</t>
  </si>
  <si>
    <t>S/.43.836,00</t>
  </si>
  <si>
    <t>Cli_7</t>
  </si>
  <si>
    <t>Juaquin Cárdenas</t>
  </si>
  <si>
    <t>S/.43.837,00</t>
  </si>
  <si>
    <t>Cli_8</t>
  </si>
  <si>
    <t>Cesar Peres</t>
  </si>
  <si>
    <t>S/.43.838,00</t>
  </si>
  <si>
    <t>Cli_9</t>
  </si>
  <si>
    <t>Carlos Borbor</t>
  </si>
  <si>
    <t>S/.43.839,00</t>
  </si>
  <si>
    <t>Cli_10</t>
  </si>
  <si>
    <t>Manuel Aguilar</t>
  </si>
  <si>
    <t>Capítulo 12: Función CONTAR.SI.CONJUNTO</t>
  </si>
  <si>
    <t>CONTAR TODAS 
LAS VENTAS DEL 
ALMACEN "A"</t>
  </si>
  <si>
    <r>
      <rPr>
        <b/>
        <sz val="22"/>
        <color rgb="FF000000"/>
        <rFont val="Arial, sans-serif"/>
      </rPr>
      <t>CONTAR.SI</t>
    </r>
    <r>
      <rPr>
        <b/>
        <sz val="22"/>
        <color theme="1"/>
        <rFont val="Arial, sans-serif"/>
      </rPr>
      <t>()</t>
    </r>
  </si>
  <si>
    <t>a</t>
  </si>
  <si>
    <t>Se quiere saber cuantas
 veces vendio Juan 
Sanchez en el área 
de Sistemas</t>
  </si>
  <si>
    <t>NN</t>
  </si>
  <si>
    <t>CONTAR.SI.CONJUNTO()</t>
  </si>
  <si>
    <t>Area</t>
  </si>
  <si>
    <t>Se quiere saber cuantas 
ventas tiene Juan Sanchez 
en el área de Sistemas 
y que superaron 
los 400 soles.</t>
  </si>
  <si>
    <t>Venta mayor a:</t>
  </si>
  <si>
    <t>Cuenta cuántos números hay entre 1 y 15 (sin incluir el 1 y el 15)</t>
  </si>
  <si>
    <r>
      <rPr>
        <b/>
        <sz val="12"/>
        <color theme="1"/>
        <rFont val="Roboto Condensed"/>
      </rPr>
      <t xml:space="preserve"># </t>
    </r>
    <r>
      <rPr>
        <b/>
        <sz val="12"/>
        <color rgb="FF0563C1"/>
        <rFont val="Roboto Condensed"/>
      </rPr>
      <t>CONTAR.SI.CONJUNTO</t>
    </r>
    <r>
      <rPr>
        <b/>
        <sz val="12"/>
        <color theme="1"/>
        <rFont val="Roboto Condensed"/>
      </rPr>
      <t xml:space="preserve"> puede tener una condicion O en una misma funcion si es una</t>
    </r>
  </si>
  <si>
    <r>
      <rPr>
        <b/>
        <sz val="12"/>
        <color rgb="FF0563C1"/>
        <rFont val="Roboto Condensed"/>
      </rPr>
      <t>CONTAR.SI.CONJUNTO</t>
    </r>
    <r>
      <rPr>
        <b/>
        <sz val="12"/>
        <color theme="1"/>
        <rFont val="Roboto Condensed"/>
      </rPr>
      <t>(Pagar, Pagar, "&gt;1200", Pagar, "&lt;1800")</t>
    </r>
  </si>
  <si>
    <r>
      <rPr>
        <b/>
        <sz val="12"/>
        <color rgb="FF0563C1"/>
        <rFont val="Roboto Condensed"/>
      </rPr>
      <t>CONTAR.SI.CONJUNTO</t>
    </r>
    <r>
      <rPr>
        <b/>
        <sz val="12"/>
        <color theme="1"/>
        <rFont val="Roboto Condensed"/>
      </rPr>
      <t>(Pagar, Apellido,"S*")+</t>
    </r>
    <r>
      <rPr>
        <b/>
        <sz val="12"/>
        <color rgb="FF0563C1"/>
        <rFont val="Roboto Condensed"/>
      </rPr>
      <t>CONTAR.SI.CONJUNTO</t>
    </r>
    <r>
      <rPr>
        <b/>
        <sz val="12"/>
        <color theme="1"/>
        <rFont val="Roboto Condensed"/>
      </rPr>
      <t>(Pagar, Apellido,"* S*,*")</t>
    </r>
  </si>
  <si>
    <t>14,7</t>
  </si>
  <si>
    <t>07,3</t>
  </si>
  <si>
    <t>13,0</t>
  </si>
  <si>
    <t>07,7</t>
  </si>
  <si>
    <t>13,7</t>
  </si>
  <si>
    <t>16,7</t>
  </si>
  <si>
    <t>12,7</t>
  </si>
  <si>
    <t>15,7</t>
  </si>
  <si>
    <t>17,7</t>
  </si>
  <si>
    <t>09,3</t>
  </si>
  <si>
    <t>OPERACIONES CON LA FUNCION CONTAR.SI</t>
  </si>
  <si>
    <t>¿Cuántos alumnos tienen 6 en el curso de Matemática?</t>
  </si>
  <si>
    <t>¿Cuántos alumnos tienen mayor a 8 en el curso de Lenguaje?</t>
  </si>
  <si>
    <t>¿Cuántos alumnos tienen menor que 15 en Historia?</t>
  </si>
  <si>
    <t>SANCHEZ AGUIRRE, Roland</t>
  </si>
  <si>
    <t>SIAZ CAMONES, Luis</t>
  </si>
  <si>
    <t>Ejercicios CONTAR.si con mas de 1 criterio</t>
  </si>
  <si>
    <r>
      <rPr>
        <b/>
        <sz val="12"/>
        <color theme="1"/>
        <rFont val="Roboto Condensed"/>
      </rPr>
      <t xml:space="preserve"># </t>
    </r>
    <r>
      <rPr>
        <b/>
        <sz val="12"/>
        <color rgb="FF0563C1"/>
        <rFont val="Roboto Condensed"/>
      </rPr>
      <t>CONTAR.SI.CONJUNTO</t>
    </r>
    <r>
      <rPr>
        <b/>
        <sz val="12"/>
        <color theme="1"/>
        <rFont val="Roboto Condensed"/>
      </rPr>
      <t xml:space="preserve"> puede tener una condicion O en una misma funcion si es una</t>
    </r>
  </si>
  <si>
    <t>Cuantos son los administradores con mas de un hijo</t>
  </si>
  <si>
    <t>Cuantos son los contadores que ganan mas de 1500 y tienen mas de 1 hijo</t>
  </si>
  <si>
    <t>Cuantos son los apellidos que comienzan con S</t>
  </si>
  <si>
    <r>
      <rPr>
        <b/>
        <sz val="12"/>
        <color rgb="FF0563C1"/>
        <rFont val="Roboto Condensed"/>
      </rPr>
      <t>CONTAR.SI.CONJUNTO</t>
    </r>
    <r>
      <rPr>
        <b/>
        <sz val="12"/>
        <color theme="1"/>
        <rFont val="Roboto Condensed"/>
      </rPr>
      <t>(Pagar, Pagar, "&gt;1200", Pagar, "&lt;1800")</t>
    </r>
  </si>
  <si>
    <t>Cuantos son los apellidos que comienzan con S y C</t>
  </si>
  <si>
    <r>
      <rPr>
        <b/>
        <sz val="12"/>
        <color rgb="FF0563C1"/>
        <rFont val="Roboto Condensed"/>
      </rPr>
      <t>CONTAR.SI.CONJUNTO</t>
    </r>
    <r>
      <rPr>
        <b/>
        <sz val="12"/>
        <color theme="1"/>
        <rFont val="Roboto Condensed"/>
      </rPr>
      <t>(Pagar, Apellido,"S*")+</t>
    </r>
    <r>
      <rPr>
        <b/>
        <sz val="12"/>
        <color rgb="FF0563C1"/>
        <rFont val="Roboto Condensed"/>
      </rPr>
      <t>CONTAR.SI.CONJUNTO</t>
    </r>
    <r>
      <rPr>
        <b/>
        <sz val="12"/>
        <color theme="1"/>
        <rFont val="Roboto Condensed"/>
      </rPr>
      <t>(Pagar, Apellido,"* S*,*")</t>
    </r>
  </si>
  <si>
    <t>Ejercicio # 7</t>
  </si>
  <si>
    <t>Num. Ventas</t>
  </si>
  <si>
    <t>2,5</t>
  </si>
  <si>
    <t>1,4</t>
  </si>
  <si>
    <t>0,8</t>
  </si>
  <si>
    <t>Capítulo 13: Funciones de FECHA en Excel – Hoy, Ahora, Año, Mes y Día</t>
  </si>
  <si>
    <t>Atajo de teclado</t>
  </si>
  <si>
    <t>año</t>
  </si>
  <si>
    <t>mes</t>
  </si>
  <si>
    <t>día</t>
  </si>
  <si>
    <r>
      <rPr>
        <b/>
        <sz val="11"/>
        <color rgb="FF0563C1"/>
        <rFont val="Lato"/>
      </rPr>
      <t>HOY</t>
    </r>
    <r>
      <rPr>
        <b/>
        <sz val="11"/>
        <color theme="1"/>
        <rFont val="Lato"/>
      </rPr>
      <t xml:space="preserve">()
</t>
    </r>
    <r>
      <rPr>
        <b/>
        <sz val="11"/>
        <color rgb="FF0563C1"/>
        <rFont val="Lato"/>
      </rPr>
      <t>AÑO</t>
    </r>
    <r>
      <rPr>
        <b/>
        <sz val="11"/>
        <color theme="1"/>
        <rFont val="Lato"/>
      </rPr>
      <t>(</t>
    </r>
    <r>
      <rPr>
        <sz val="11"/>
        <color theme="1"/>
        <rFont val="Lato"/>
      </rPr>
      <t>Fecha</t>
    </r>
    <r>
      <rPr>
        <b/>
        <sz val="11"/>
        <color theme="1"/>
        <rFont val="Lato"/>
      </rPr>
      <t xml:space="preserve">)
</t>
    </r>
    <r>
      <rPr>
        <b/>
        <sz val="11"/>
        <color rgb="FF0563C1"/>
        <rFont val="Lato"/>
      </rPr>
      <t>MES</t>
    </r>
    <r>
      <rPr>
        <b/>
        <sz val="11"/>
        <color theme="1"/>
        <rFont val="Lato"/>
      </rPr>
      <t>(</t>
    </r>
    <r>
      <rPr>
        <sz val="11"/>
        <color theme="1"/>
        <rFont val="Lato"/>
      </rPr>
      <t>Fecha</t>
    </r>
    <r>
      <rPr>
        <b/>
        <sz val="11"/>
        <color theme="1"/>
        <rFont val="Lato"/>
      </rPr>
      <t xml:space="preserve">)
</t>
    </r>
    <r>
      <rPr>
        <b/>
        <sz val="11"/>
        <color rgb="FF0563C1"/>
        <rFont val="Lato"/>
      </rPr>
      <t>DIAS</t>
    </r>
    <r>
      <rPr>
        <b/>
        <sz val="11"/>
        <color theme="1"/>
        <rFont val="Lato"/>
      </rPr>
      <t>(</t>
    </r>
    <r>
      <rPr>
        <sz val="11"/>
        <color theme="1"/>
        <rFont val="Lato"/>
      </rPr>
      <t>Fecha</t>
    </r>
    <r>
      <rPr>
        <b/>
        <sz val="11"/>
        <color theme="1"/>
        <rFont val="Lato"/>
      </rPr>
      <t>)</t>
    </r>
  </si>
  <si>
    <t>Control + ;</t>
  </si>
  <si>
    <t>Hora</t>
  </si>
  <si>
    <t>Minutos</t>
  </si>
  <si>
    <t>Segundos</t>
  </si>
  <si>
    <t>Control + SHIFT + ;</t>
  </si>
  <si>
    <t>Sumar y restar Fechas (días, años, meses)</t>
  </si>
  <si>
    <t># Suma Dia</t>
  </si>
  <si>
    <r>
      <rPr>
        <sz val="11"/>
        <color theme="1"/>
        <rFont val="Lato"/>
      </rPr>
      <t xml:space="preserve">Fecha + dias
</t>
    </r>
    <r>
      <rPr>
        <b/>
        <sz val="11"/>
        <color rgb="FF0563C1"/>
        <rFont val="Lato"/>
      </rPr>
      <t>FECHA.MES</t>
    </r>
    <r>
      <rPr>
        <sz val="11"/>
        <color theme="1"/>
        <rFont val="Lato"/>
      </rPr>
      <t xml:space="preserve">(Fecha, Meses)
</t>
    </r>
    <r>
      <rPr>
        <b/>
        <sz val="11"/>
        <color rgb="FF0563C1"/>
        <rFont val="Lato"/>
      </rPr>
      <t>FECHA.MES</t>
    </r>
    <r>
      <rPr>
        <sz val="11"/>
        <color theme="1"/>
        <rFont val="Lato"/>
      </rPr>
      <t>(Fecha, Años* 12)</t>
    </r>
  </si>
  <si>
    <t># Suma Mes</t>
  </si>
  <si>
    <t># Suma Año</t>
  </si>
  <si>
    <t>Cuanto tiempo ha transcurrido en dos fechas</t>
  </si>
  <si>
    <t># DIA</t>
  </si>
  <si>
    <r>
      <rPr>
        <b/>
        <sz val="11"/>
        <color rgb="FF0563C1"/>
        <rFont val="Lato"/>
      </rPr>
      <t>SIFECHA</t>
    </r>
    <r>
      <rPr>
        <b/>
        <sz val="11"/>
        <color theme="1"/>
        <rFont val="Lato"/>
      </rPr>
      <t>(</t>
    </r>
    <r>
      <rPr>
        <sz val="11"/>
        <color theme="1"/>
        <rFont val="Lato"/>
      </rPr>
      <t xml:space="preserve">Fecha 1, Fecha 2, </t>
    </r>
    <r>
      <rPr>
        <b/>
        <sz val="11"/>
        <color rgb="FF167C44"/>
        <rFont val="Lato"/>
      </rPr>
      <t>"D"</t>
    </r>
    <r>
      <rPr>
        <sz val="11"/>
        <color theme="1"/>
        <rFont val="Lato"/>
      </rPr>
      <t xml:space="preserve">)
</t>
    </r>
    <r>
      <rPr>
        <b/>
        <sz val="11"/>
        <color rgb="FF0563C1"/>
        <rFont val="Lato"/>
      </rPr>
      <t>SIFECHA</t>
    </r>
    <r>
      <rPr>
        <sz val="11"/>
        <color theme="1"/>
        <rFont val="Lato"/>
      </rPr>
      <t xml:space="preserve">(Fecha 1, Fecha 2, </t>
    </r>
    <r>
      <rPr>
        <b/>
        <sz val="11"/>
        <color rgb="FF167C44"/>
        <rFont val="Lato"/>
      </rPr>
      <t>"M"</t>
    </r>
    <r>
      <rPr>
        <sz val="11"/>
        <color theme="1"/>
        <rFont val="Lato"/>
      </rPr>
      <t xml:space="preserve">)
</t>
    </r>
    <r>
      <rPr>
        <b/>
        <sz val="11"/>
        <color rgb="FF0563C1"/>
        <rFont val="Lato"/>
      </rPr>
      <t>SIFECHA</t>
    </r>
    <r>
      <rPr>
        <sz val="11"/>
        <color theme="1"/>
        <rFont val="Lato"/>
      </rPr>
      <t>(Fecha 1, Fecha 2,</t>
    </r>
    <r>
      <rPr>
        <sz val="11"/>
        <color rgb="FF167C44"/>
        <rFont val="Lato"/>
      </rPr>
      <t xml:space="preserve"> </t>
    </r>
    <r>
      <rPr>
        <b/>
        <sz val="11"/>
        <color rgb="FF167C44"/>
        <rFont val="Lato"/>
      </rPr>
      <t>"Y"</t>
    </r>
    <r>
      <rPr>
        <sz val="11"/>
        <color theme="1"/>
        <rFont val="Lato"/>
      </rPr>
      <t>)</t>
    </r>
  </si>
  <si>
    <t># Mes</t>
  </si>
  <si>
    <t># Año</t>
  </si>
  <si>
    <t>Calcular Edad</t>
  </si>
  <si>
    <t>Fecha Nacimiento</t>
  </si>
  <si>
    <t>Fecha Actual</t>
  </si>
  <si>
    <r>
      <rPr>
        <b/>
        <sz val="11"/>
        <color rgb="FF0563C1"/>
        <rFont val="Lato"/>
      </rPr>
      <t>SIFECHA</t>
    </r>
    <r>
      <rPr>
        <sz val="11"/>
        <color rgb="FF000000"/>
        <rFont val="Lato"/>
      </rPr>
      <t xml:space="preserve">(Fecha 1, Fecha 2, </t>
    </r>
    <r>
      <rPr>
        <b/>
        <sz val="11"/>
        <color rgb="FF167C44"/>
        <rFont val="Lato"/>
      </rPr>
      <t>"Y"</t>
    </r>
    <r>
      <rPr>
        <sz val="11"/>
        <color rgb="FF000000"/>
        <rFont val="Lato"/>
      </rPr>
      <t>)</t>
    </r>
  </si>
  <si>
    <t>Unir Fechas</t>
  </si>
  <si>
    <t>Caso 1</t>
  </si>
  <si>
    <t>Día</t>
  </si>
  <si>
    <t>Unir</t>
  </si>
  <si>
    <t>Vacaciones</t>
  </si>
  <si>
    <r>
      <rPr>
        <b/>
        <sz val="11"/>
        <color rgb="FF000000"/>
        <rFont val="Calibri, sans-serif"/>
      </rPr>
      <t xml:space="preserve">Lunes   Martes    Miercoles   Jueves   Viernes   </t>
    </r>
    <r>
      <rPr>
        <b/>
        <sz val="11"/>
        <color rgb="FFFF0000"/>
        <rFont val="Calibri, sans-serif"/>
      </rPr>
      <t>Sabado   Domingo</t>
    </r>
    <r>
      <rPr>
        <b/>
        <sz val="11"/>
        <color rgb="FF000000"/>
        <rFont val="Calibri, sans-serif"/>
      </rPr>
      <t xml:space="preserve">
13             </t>
    </r>
    <r>
      <rPr>
        <b/>
        <sz val="11"/>
        <color rgb="FFFF0000"/>
        <rFont val="Calibri, sans-serif"/>
      </rPr>
      <t>14             15</t>
    </r>
    <r>
      <rPr>
        <b/>
        <sz val="11"/>
        <color rgb="FF000000"/>
        <rFont val="Calibri, sans-serif"/>
      </rPr>
      <t xml:space="preserve">             16             17            </t>
    </r>
    <r>
      <rPr>
        <b/>
        <sz val="11"/>
        <color rgb="FFFF0000"/>
        <rFont val="Calibri, sans-serif"/>
      </rPr>
      <t xml:space="preserve"> 18             19</t>
    </r>
    <r>
      <rPr>
        <b/>
        <sz val="11"/>
        <color rgb="FF000000"/>
        <rFont val="Calibri, sans-serif"/>
      </rPr>
      <t xml:space="preserve">
20             </t>
    </r>
    <r>
      <rPr>
        <b/>
        <i/>
        <sz val="11"/>
        <color rgb="FF0000FF"/>
        <rFont val="Calibri, sans-serif"/>
      </rPr>
      <t>21</t>
    </r>
    <r>
      <rPr>
        <b/>
        <sz val="11"/>
        <color rgb="FF000000"/>
        <rFont val="Calibri, sans-serif"/>
      </rPr>
      <t xml:space="preserve">             22             23             24          </t>
    </r>
    <r>
      <rPr>
        <b/>
        <sz val="11"/>
        <color rgb="FFFF0000"/>
        <rFont val="Calibri, sans-serif"/>
      </rPr>
      <t xml:space="preserve">   25             26</t>
    </r>
  </si>
  <si>
    <t>Sumar Fechas sin contar vacaciones ni días feriados</t>
  </si>
  <si>
    <t>Caso 2</t>
  </si>
  <si>
    <t>Días</t>
  </si>
  <si>
    <r>
      <rPr>
        <b/>
        <sz val="11"/>
        <color rgb="FF000000"/>
        <rFont val="Calibri, sans-serif"/>
      </rPr>
      <t>Lunes   Martes    Miercoles   Jueves   Viernes   Sabado</t>
    </r>
    <r>
      <rPr>
        <b/>
        <sz val="11"/>
        <color rgb="FFFF0000"/>
        <rFont val="Calibri, sans-serif"/>
      </rPr>
      <t xml:space="preserve">   Domingo</t>
    </r>
    <r>
      <rPr>
        <b/>
        <sz val="11"/>
        <color rgb="FF000000"/>
        <rFont val="Calibri, sans-serif"/>
      </rPr>
      <t xml:space="preserve">
13             14             </t>
    </r>
    <r>
      <rPr>
        <b/>
        <sz val="11"/>
        <color rgb="FFFF0000"/>
        <rFont val="Calibri, sans-serif"/>
      </rPr>
      <t>15</t>
    </r>
    <r>
      <rPr>
        <b/>
        <sz val="11"/>
        <color rgb="FF000000"/>
        <rFont val="Calibri, sans-serif"/>
      </rPr>
      <t xml:space="preserve">           </t>
    </r>
    <r>
      <rPr>
        <b/>
        <sz val="11"/>
        <color rgb="FFFF0000"/>
        <rFont val="Calibri, sans-serif"/>
      </rPr>
      <t xml:space="preserve">  16</t>
    </r>
    <r>
      <rPr>
        <b/>
        <sz val="11"/>
        <color rgb="FF000000"/>
        <rFont val="Calibri, sans-serif"/>
      </rPr>
      <t xml:space="preserve">             17            </t>
    </r>
    <r>
      <rPr>
        <b/>
        <sz val="11"/>
        <color rgb="FFFF0000"/>
        <rFont val="Calibri, sans-serif"/>
      </rPr>
      <t xml:space="preserve"> </t>
    </r>
    <r>
      <rPr>
        <b/>
        <sz val="11"/>
        <color rgb="FF000000"/>
        <rFont val="Calibri, sans-serif"/>
      </rPr>
      <t xml:space="preserve">18             </t>
    </r>
    <r>
      <rPr>
        <b/>
        <sz val="11"/>
        <color rgb="FFFF0000"/>
        <rFont val="Calibri, sans-serif"/>
      </rPr>
      <t xml:space="preserve">19
</t>
    </r>
    <r>
      <rPr>
        <b/>
        <sz val="11"/>
        <color rgb="FF000000"/>
        <rFont val="Calibri, sans-serif"/>
      </rPr>
      <t xml:space="preserve">20             21             22             23             24             25             </t>
    </r>
    <r>
      <rPr>
        <b/>
        <sz val="11"/>
        <color rgb="FFFF0000"/>
        <rFont val="Calibri, sans-serif"/>
      </rPr>
      <t xml:space="preserve">26
</t>
    </r>
    <r>
      <rPr>
        <b/>
        <sz val="11"/>
        <color rgb="FF000000"/>
        <rFont val="Calibri, sans-serif"/>
      </rPr>
      <t xml:space="preserve">27             28             29             30             </t>
    </r>
    <r>
      <rPr>
        <b/>
        <i/>
        <sz val="11"/>
        <color rgb="FF0000FF"/>
        <rFont val="Calibri, sans-serif"/>
      </rPr>
      <t>31</t>
    </r>
    <r>
      <rPr>
        <b/>
        <sz val="11"/>
        <color rgb="FF000000"/>
        <rFont val="Calibri, sans-serif"/>
      </rPr>
      <t xml:space="preserve">             01             </t>
    </r>
    <r>
      <rPr>
        <b/>
        <sz val="11"/>
        <color rgb="FFFF0000"/>
        <rFont val="Calibri, sans-serif"/>
      </rPr>
      <t>02</t>
    </r>
  </si>
  <si>
    <r>
      <rPr>
        <b/>
        <sz val="11"/>
        <color rgb="FF0563C1"/>
        <rFont val="Lato"/>
      </rPr>
      <t>FECHA</t>
    </r>
    <r>
      <rPr>
        <sz val="11"/>
        <color theme="1"/>
        <rFont val="Lato"/>
      </rPr>
      <t xml:space="preserve">(Año, Mes, Dia)
</t>
    </r>
    <r>
      <rPr>
        <b/>
        <sz val="11"/>
        <color rgb="FF0563C1"/>
        <rFont val="Lato"/>
      </rPr>
      <t>FECHA.LAB</t>
    </r>
    <r>
      <rPr>
        <sz val="11"/>
        <color theme="1"/>
        <rFont val="Lato"/>
      </rPr>
      <t xml:space="preserve">(Fecha, Numero de dias, Fechas Vacaciones)
</t>
    </r>
    <r>
      <rPr>
        <b/>
        <sz val="11"/>
        <color rgb="FF0563C1"/>
        <rFont val="Lato"/>
      </rPr>
      <t>FECHA.LAB.INTL</t>
    </r>
    <r>
      <rPr>
        <sz val="11"/>
        <color theme="1"/>
        <rFont val="Lato"/>
      </rPr>
      <t xml:space="preserve">(Fecha, numero de dias, </t>
    </r>
    <r>
      <rPr>
        <b/>
        <sz val="11"/>
        <color rgb="FFE69138"/>
        <rFont val="Lato"/>
      </rPr>
      <t>Formato</t>
    </r>
    <r>
      <rPr>
        <sz val="11"/>
        <color theme="1"/>
        <rFont val="Lato"/>
      </rPr>
      <t>, Fecha Vacaciones)</t>
    </r>
  </si>
  <si>
    <t>-&gt;</t>
  </si>
  <si>
    <t>Formato:</t>
  </si>
  <si>
    <t>0 = Trabajar</t>
  </si>
  <si>
    <t>1 = Dia libre</t>
  </si>
  <si>
    <t>0000011 = Fin de semana Libre</t>
  </si>
  <si>
    <t>Capítulo 14: Solver en Excel – Aplicaciones y ejemplos</t>
  </si>
  <si>
    <r>
      <rPr>
        <b/>
        <sz val="22"/>
        <color theme="1"/>
        <rFont val="Roboto Condensed"/>
      </rPr>
      <t xml:space="preserve">Utilizar </t>
    </r>
    <r>
      <rPr>
        <b/>
        <sz val="22"/>
        <color rgb="FFFF0000"/>
        <rFont val="Roboto Condensed"/>
      </rPr>
      <t xml:space="preserve">solver </t>
    </r>
    <r>
      <rPr>
        <b/>
        <sz val="22"/>
        <color theme="1"/>
        <rFont val="Roboto Condensed"/>
      </rPr>
      <t xml:space="preserve">para que se ajuste el numero de unidades al presupuesto maximo de </t>
    </r>
    <r>
      <rPr>
        <b/>
        <sz val="22"/>
        <color rgb="FFFF0000"/>
        <rFont val="Roboto Condensed"/>
      </rPr>
      <t>4000</t>
    </r>
  </si>
  <si>
    <t>Pasos:</t>
  </si>
  <si>
    <t>1. Activar solver en: Archivo -&gt; Opciones -&gt; Administrar: Complementos de Excel -&gt; Solver</t>
  </si>
  <si>
    <t>2. Seleccionar solver en: Datos -&gt; Solver</t>
  </si>
  <si>
    <t>3. Configurar Solver</t>
  </si>
  <si>
    <t>Configuracion</t>
  </si>
  <si>
    <r>
      <rPr>
        <b/>
        <sz val="16"/>
        <color theme="1"/>
        <rFont val="Roboto Condensed"/>
      </rPr>
      <t xml:space="preserve"># Se estableceque nuestro </t>
    </r>
    <r>
      <rPr>
        <b/>
        <sz val="16"/>
        <color rgb="FF674EA7"/>
        <rFont val="Roboto Condensed"/>
      </rPr>
      <t>objetivo</t>
    </r>
    <r>
      <rPr>
        <b/>
        <sz val="16"/>
        <color theme="1"/>
        <rFont val="Roboto Condensed"/>
      </rPr>
      <t xml:space="preserve"> es cambiar el resultado
   de </t>
    </r>
    <r>
      <rPr>
        <b/>
        <sz val="16"/>
        <color rgb="FFFF0000"/>
        <rFont val="Roboto Condensed"/>
      </rPr>
      <t>4.787,00</t>
    </r>
    <r>
      <rPr>
        <b/>
        <sz val="16"/>
        <color theme="1"/>
        <rFont val="Roboto Condensed"/>
      </rPr>
      <t xml:space="preserve"> (Casilla E17) a un </t>
    </r>
    <r>
      <rPr>
        <b/>
        <sz val="16"/>
        <color rgb="FF674EA7"/>
        <rFont val="Roboto Condensed"/>
      </rPr>
      <t>valor de</t>
    </r>
    <r>
      <rPr>
        <b/>
        <sz val="16"/>
        <color theme="1"/>
        <rFont val="Roboto Condensed"/>
      </rPr>
      <t xml:space="preserve"> </t>
    </r>
    <r>
      <rPr>
        <b/>
        <sz val="16"/>
        <color rgb="FF167D45"/>
        <rFont val="Roboto Condensed"/>
      </rPr>
      <t>4000</t>
    </r>
  </si>
  <si>
    <r>
      <rPr>
        <b/>
        <sz val="16"/>
        <color theme="1"/>
        <rFont val="Roboto Condensed"/>
      </rPr>
      <t># Se configura "</t>
    </r>
    <r>
      <rPr>
        <b/>
        <sz val="16"/>
        <color rgb="FF674EA7"/>
        <rFont val="Roboto Condensed"/>
      </rPr>
      <t>Cambiando las celdas de variables</t>
    </r>
    <r>
      <rPr>
        <b/>
        <sz val="16"/>
        <color theme="1"/>
        <rFont val="Roboto Condensed"/>
      </rPr>
      <t>", es decir,
   que columna puede cambiar solver para llegar al resultado</t>
    </r>
  </si>
  <si>
    <r>
      <rPr>
        <b/>
        <sz val="16"/>
        <color theme="1"/>
        <rFont val="Roboto Condensed"/>
      </rPr>
      <t xml:space="preserve"># Si hay </t>
    </r>
    <r>
      <rPr>
        <b/>
        <sz val="16"/>
        <color rgb="FF674EA7"/>
        <rFont val="Roboto Condensed"/>
      </rPr>
      <t>restricciones</t>
    </r>
    <r>
      <rPr>
        <b/>
        <sz val="16"/>
        <color theme="1"/>
        <rFont val="Roboto Condensed"/>
      </rPr>
      <t xml:space="preserve"> agregarlas, por ejemplo que la columna
   "unidades" sean numero entero y no decimales</t>
    </r>
  </si>
  <si>
    <r>
      <rPr>
        <b/>
        <sz val="16"/>
        <color theme="1"/>
        <rFont val="Roboto Condensed"/>
      </rPr>
      <t># Seleccionar la Casilla "</t>
    </r>
    <r>
      <rPr>
        <b/>
        <sz val="16"/>
        <color rgb="FF674EA7"/>
        <rFont val="Roboto Condensed"/>
      </rPr>
      <t>Convertir Variables sin restricciones en
   no negativas</t>
    </r>
    <r>
      <rPr>
        <b/>
        <sz val="16"/>
        <color theme="1"/>
        <rFont val="Roboto Condensed"/>
      </rPr>
      <t>", esto para que no hallan numeros negativos como
  parte de la solucion.</t>
    </r>
  </si>
  <si>
    <r>
      <rPr>
        <b/>
        <sz val="16"/>
        <color theme="1"/>
        <rFont val="Roboto Condensed"/>
      </rPr>
      <t xml:space="preserve"># Para observar detalladamente los cambios que hizo solver seleccionar </t>
    </r>
    <r>
      <rPr>
        <b/>
        <sz val="16"/>
        <color rgb="FF674EA7"/>
        <rFont val="Roboto Condensed"/>
      </rPr>
      <t>Informes -&gt; Responder</t>
    </r>
    <r>
      <rPr>
        <b/>
        <sz val="16"/>
        <color theme="1"/>
        <rFont val="Roboto Condensed"/>
      </rPr>
      <t xml:space="preserve">
   y tambien </t>
    </r>
    <r>
      <rPr>
        <b/>
        <sz val="16"/>
        <color rgb="FF674EA7"/>
        <rFont val="Roboto Condensed"/>
      </rPr>
      <t>Informes de esquema</t>
    </r>
    <r>
      <rPr>
        <b/>
        <sz val="16"/>
        <color theme="1"/>
        <rFont val="Roboto Condensed"/>
      </rPr>
      <t>. Se abrira una nueva hoja con informacion adicional.</t>
    </r>
  </si>
  <si>
    <t>Hoja Adicional</t>
  </si>
  <si>
    <t>Capítulo 15: Controles de Formulario en Excel</t>
  </si>
  <si>
    <t>Los controles de formulario en Excel se utilizan para agregar elementos interactivos a las hojas de cálculo, 
lo que permite a los usuarios hacer selecciones o ingresar datos de manera más fácil y dinámica.</t>
  </si>
  <si>
    <t xml:space="preserve">1. Activar en: Archivo -&gt; Opciones -&gt; Personalizar Cinta de Opciones -&gt; 
     Desarrollador / Programador (seleccionar casilla a la derecha) </t>
  </si>
  <si>
    <t>2. Ir a Programador / Desarrollador -&gt; Insertar -&gt; Controles de Formulario</t>
  </si>
  <si>
    <t>Hay varios controles de formulario, pero en generar comparten la misma forma de configuracion</t>
  </si>
  <si>
    <t>Clic dererco -&gt; Formato de Control -&gt; *Se despliega una ventana*</t>
  </si>
  <si>
    <t>Ejemplo Cuadro combinado</t>
  </si>
  <si>
    <t>La principal variacion de cada uno es la funcion que cumplen:</t>
  </si>
  <si>
    <t>1. Botones: Permiten ejecutar acciones o macros al hacer clic en ellos.</t>
  </si>
  <si>
    <t>2. Casillas de verificación: Se pueden utilizar para seleccionar o deseleccionar opciones.</t>
  </si>
  <si>
    <t>3. Botones de opción (radio buttons): Permiten elegir una sola opción de un grupo de alternativas.</t>
  </si>
  <si>
    <t>4. Listas desplegables: Ayudan a seleccionar un valor de una lista predefinida.</t>
  </si>
  <si>
    <t>5. Cuadros de texto: Permiten ingresar datos o texto de manera interactiva.</t>
  </si>
  <si>
    <t>6. Deslizadores: Para seleccionar un valor dentro de un rango.</t>
  </si>
  <si>
    <t>Todos se pueden vincular a una celda para determinar su resultado</t>
  </si>
  <si>
    <t># Casilla Vinculada</t>
  </si>
  <si>
    <t>Ejemplo Completo</t>
  </si>
  <si>
    <t>Con la siguiente informacion. generar una interfaz de compra</t>
  </si>
  <si>
    <t>Recordar que se pueden implementar este tipo de herramientas junto a las funciones de excel para un resultado
mas potente, ejemplo: Extras =CONTAR.SI(I7:I10;"VERDADERO")*3</t>
  </si>
  <si>
    <t>Capítulo 16: Inventario de entradas, salidas y control de Stock en Excel (parte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</si>
</sst>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 #,##0.00_-;\-&quot;$&quot;\ * #,##0.00_-;_-&quot;$&quot;\ * &quot;-&quot;??_-;_-@_-"/>
    <numFmt numFmtId="164" formatCode="0.0"/>
    <numFmt numFmtId="165" formatCode="&quot;S/&quot;#,##0.00"/>
    <numFmt numFmtId="168" formatCode="&quot;$&quot;#,##0.00"/>
    <numFmt numFmtId="169" formatCode="dd/mm/yyyy"/>
    <numFmt numFmtId="170" formatCode="#,##0.0"/>
    <numFmt numFmtId="171" formatCode="[$S/]#,##0.00"/>
    <numFmt numFmtId="172" formatCode="h:mm:ss\ AM/PM"/>
    <numFmt numFmtId="173" formatCode="d/m/yyyy"/>
  </numFmts>
  <fonts count="131">
    <font>
      <sz val="11"/>
      <color theme="1"/>
      <name val="Lato"/>
      <scheme val="minor"/>
    </font>
    <font>
      <b/>
      <sz val="28"/>
      <color rgb="FFFFFFFF"/>
      <name val="Roboto"/>
    </font>
    <font>
      <b/>
      <sz val="11"/>
      <color rgb="FF000000"/>
      <name val="Lato"/>
      <scheme val="minor"/>
    </font>
    <font>
      <sz val="11"/>
      <color theme="1"/>
      <name val="Lato"/>
      <scheme val="minor"/>
    </font>
    <font>
      <b/>
      <sz val="11"/>
      <color theme="1"/>
      <name val="Lato"/>
      <scheme val="minor"/>
    </font>
    <font>
      <b/>
      <sz val="11"/>
      <color theme="1"/>
      <name val="Lato"/>
      <scheme val="minor"/>
    </font>
    <font>
      <u/>
      <sz val="11"/>
      <color rgb="FF0000FF"/>
      <name val="Lato"/>
    </font>
    <font>
      <sz val="11"/>
      <color rgb="FF000000"/>
      <name val="Lato"/>
      <scheme val="minor"/>
    </font>
    <font>
      <u/>
      <sz val="11"/>
      <color rgb="FF0563C1"/>
      <name val="Lato"/>
    </font>
    <font>
      <u/>
      <sz val="11"/>
      <color rgb="FF0000FF"/>
      <name val="Lato"/>
    </font>
    <font>
      <u/>
      <sz val="11"/>
      <color rgb="FF0000FF"/>
      <name val="Lato"/>
    </font>
    <font>
      <u/>
      <sz val="11"/>
      <color rgb="FF0000FF"/>
      <name val="Lato"/>
    </font>
    <font>
      <u/>
      <sz val="11"/>
      <color rgb="FF0563C1"/>
      <name val="Lato"/>
    </font>
    <font>
      <b/>
      <sz val="28"/>
      <color theme="0"/>
      <name val="Roboto Condensed"/>
    </font>
    <font>
      <b/>
      <sz val="28"/>
      <color rgb="FFFFFFFF"/>
      <name val="Roboto Condensed"/>
    </font>
    <font>
      <b/>
      <sz val="22"/>
      <color theme="1"/>
      <name val="Roboto Condensed"/>
    </font>
    <font>
      <b/>
      <sz val="28"/>
      <color theme="1"/>
      <name val="Roboto Condensed"/>
    </font>
    <font>
      <sz val="11"/>
      <color theme="1"/>
      <name val="Lato"/>
    </font>
    <font>
      <b/>
      <sz val="18"/>
      <color theme="1"/>
      <name val="Roboto Condensed"/>
    </font>
    <font>
      <b/>
      <u/>
      <sz val="18"/>
      <color rgb="FF0000FF"/>
      <name val="Roboto Condensed"/>
    </font>
    <font>
      <sz val="11"/>
      <color theme="1"/>
      <name val="Roboto Condensed"/>
    </font>
    <font>
      <b/>
      <sz val="18"/>
      <color rgb="FFFFFFFF"/>
      <name val="Roboto Condensed"/>
    </font>
    <font>
      <b/>
      <sz val="18"/>
      <color theme="0"/>
      <name val="Roboto Condensed"/>
    </font>
    <font>
      <sz val="16"/>
      <color theme="1"/>
      <name val="Roboto Condensed"/>
    </font>
    <font>
      <b/>
      <sz val="20"/>
      <color theme="1"/>
      <name val="Roboto Condensed"/>
    </font>
    <font>
      <sz val="11"/>
      <name val="Lato"/>
    </font>
    <font>
      <b/>
      <sz val="16"/>
      <color theme="1"/>
      <name val="Roboto Condensed"/>
    </font>
    <font>
      <b/>
      <sz val="16"/>
      <color theme="0"/>
      <name val="Roboto Condensed"/>
    </font>
    <font>
      <b/>
      <u/>
      <sz val="18"/>
      <color rgb="FF0000FF"/>
      <name val="Roboto Condensed"/>
    </font>
    <font>
      <b/>
      <sz val="23"/>
      <color theme="1"/>
      <name val="Roboto Condensed"/>
    </font>
    <font>
      <b/>
      <sz val="20"/>
      <color rgb="FFFFFFFF"/>
      <name val="Roboto Condensed"/>
    </font>
    <font>
      <sz val="20"/>
      <color theme="1"/>
      <name val="Roboto Condensed"/>
    </font>
    <font>
      <b/>
      <u/>
      <sz val="18"/>
      <color rgb="FF0000FF"/>
      <name val="Roboto Condensed"/>
    </font>
    <font>
      <b/>
      <sz val="14"/>
      <color rgb="FFFFFFFF"/>
      <name val="Roboto Condensed"/>
    </font>
    <font>
      <b/>
      <sz val="16"/>
      <color rgb="FFFFFFFF"/>
      <name val="Roboto Condensed"/>
    </font>
    <font>
      <b/>
      <u/>
      <sz val="18"/>
      <color rgb="FF0000FF"/>
      <name val="Roboto Condensed"/>
    </font>
    <font>
      <b/>
      <sz val="13"/>
      <color theme="1"/>
      <name val="Roboto Condensed"/>
    </font>
    <font>
      <sz val="11"/>
      <color theme="1"/>
      <name val="Roboto Condensed"/>
    </font>
    <font>
      <b/>
      <sz val="11"/>
      <color theme="1"/>
      <name val="Roboto Condensed"/>
    </font>
    <font>
      <sz val="17"/>
      <color theme="1"/>
      <name val="Roboto Condensed"/>
    </font>
    <font>
      <b/>
      <sz val="14"/>
      <color theme="1"/>
      <name val="Roboto Condensed"/>
    </font>
    <font>
      <sz val="14"/>
      <color theme="1"/>
      <name val="Roboto Condensed"/>
    </font>
    <font>
      <b/>
      <sz val="11"/>
      <color rgb="FFFFFFFF"/>
      <name val="Roboto Condensed"/>
    </font>
    <font>
      <sz val="11"/>
      <color rgb="FF000000"/>
      <name val="&quot;Roboto Condensed&quot;"/>
    </font>
    <font>
      <b/>
      <sz val="28"/>
      <color rgb="FFFFFFFF"/>
      <name val="&quot;Roboto Condensed&quot;"/>
    </font>
    <font>
      <b/>
      <sz val="22"/>
      <color rgb="FF000000"/>
      <name val="&quot;Roboto Condensed&quot;"/>
    </font>
    <font>
      <b/>
      <sz val="48"/>
      <color rgb="FF000000"/>
      <name val="&quot;Roboto Condensed&quot;"/>
    </font>
    <font>
      <sz val="16"/>
      <color rgb="FF000000"/>
      <name val="&quot;Roboto Condensed&quot;"/>
    </font>
    <font>
      <b/>
      <sz val="14"/>
      <color rgb="FF000000"/>
      <name val="&quot;Roboto Condensed&quot;"/>
    </font>
    <font>
      <sz val="14"/>
      <color rgb="FF000000"/>
      <name val="&quot;Roboto Condensed&quot;"/>
    </font>
    <font>
      <b/>
      <sz val="16"/>
      <color theme="1"/>
      <name val="&quot;Roboto Condensed&quot;"/>
    </font>
    <font>
      <b/>
      <sz val="16"/>
      <color rgb="FF000000"/>
      <name val="&quot;Roboto Condensed&quot;"/>
    </font>
    <font>
      <sz val="16"/>
      <color rgb="FF000000"/>
      <name val="Roboto Condensed"/>
    </font>
    <font>
      <sz val="11"/>
      <color rgb="FF217346"/>
      <name val="Lato"/>
      <scheme val="minor"/>
    </font>
    <font>
      <sz val="17"/>
      <color rgb="FF000000"/>
      <name val="&quot;Roboto Condensed&quot;"/>
    </font>
    <font>
      <b/>
      <sz val="11"/>
      <color theme="1"/>
      <name val="Calibri"/>
    </font>
    <font>
      <b/>
      <sz val="11"/>
      <color rgb="FF000000"/>
      <name val="Calibri"/>
    </font>
    <font>
      <sz val="11"/>
      <color theme="1"/>
      <name val="Calibri"/>
    </font>
    <font>
      <sz val="11"/>
      <color rgb="FF000000"/>
      <name val="Calibri"/>
    </font>
    <font>
      <b/>
      <sz val="12"/>
      <color theme="1"/>
      <name val="Lato"/>
    </font>
    <font>
      <b/>
      <sz val="12"/>
      <color theme="1"/>
      <name val="Roboto Condensed"/>
    </font>
    <font>
      <b/>
      <sz val="12"/>
      <color theme="1"/>
      <name val="Lato"/>
      <scheme val="minor"/>
    </font>
    <font>
      <b/>
      <sz val="20"/>
      <color theme="1"/>
      <name val="Lato"/>
      <scheme val="minor"/>
    </font>
    <font>
      <b/>
      <sz val="11"/>
      <color theme="1"/>
      <name val="Calibri"/>
    </font>
    <font>
      <sz val="11"/>
      <color theme="1"/>
      <name val="Calibri"/>
    </font>
    <font>
      <b/>
      <sz val="11"/>
      <color rgb="FFFF0000"/>
      <name val="Lato"/>
      <scheme val="minor"/>
    </font>
    <font>
      <sz val="12"/>
      <color theme="1"/>
      <name val="Roboto Condensed"/>
    </font>
    <font>
      <b/>
      <sz val="18"/>
      <color rgb="FFFFFFFF"/>
      <name val="Bahnschrift"/>
    </font>
    <font>
      <sz val="18"/>
      <color rgb="FF000000"/>
      <name val="&quot;Roboto Condensed&quot;"/>
    </font>
    <font>
      <b/>
      <sz val="18"/>
      <color rgb="FF000000"/>
      <name val="&quot;Roboto Condensed&quot;"/>
    </font>
    <font>
      <b/>
      <sz val="15"/>
      <color theme="1"/>
      <name val="Lato"/>
      <scheme val="minor"/>
    </font>
    <font>
      <b/>
      <sz val="14"/>
      <color theme="1"/>
      <name val="Lato"/>
      <scheme val="minor"/>
    </font>
    <font>
      <b/>
      <sz val="16"/>
      <color rgb="FFE69138"/>
      <name val="Roboto Condensed"/>
    </font>
    <font>
      <b/>
      <sz val="16"/>
      <color rgb="FF674EA7"/>
      <name val="Roboto Condensed"/>
    </font>
    <font>
      <b/>
      <sz val="16"/>
      <color rgb="FFFFFFFF"/>
      <name val="Bahnschrift"/>
    </font>
    <font>
      <i/>
      <sz val="16"/>
      <color rgb="FF000000"/>
      <name val="&quot;Roboto Condensed&quot;"/>
    </font>
    <font>
      <sz val="16"/>
      <color rgb="FF0D0D0D"/>
      <name val="&quot;Roboto Condensed&quot;"/>
    </font>
    <font>
      <b/>
      <sz val="30"/>
      <color rgb="FF000000"/>
      <name val="&quot;Roboto Condensed&quot;"/>
    </font>
    <font>
      <b/>
      <u/>
      <sz val="12"/>
      <color rgb="FF0563C1"/>
      <name val="Lato"/>
      <scheme val="minor"/>
    </font>
    <font>
      <b/>
      <sz val="11"/>
      <color theme="1"/>
      <name val="Arial"/>
    </font>
    <font>
      <b/>
      <sz val="22"/>
      <color theme="1"/>
      <name val="Arial"/>
    </font>
    <font>
      <sz val="11"/>
      <color theme="1"/>
      <name val="Arial"/>
    </font>
    <font>
      <b/>
      <sz val="18"/>
      <color theme="1"/>
      <name val="Arial"/>
    </font>
    <font>
      <b/>
      <sz val="12"/>
      <color rgb="FF000000"/>
      <name val="Calibri"/>
    </font>
    <font>
      <sz val="12"/>
      <color theme="1"/>
      <name val="Arial"/>
    </font>
    <font>
      <b/>
      <sz val="16"/>
      <color theme="1"/>
      <name val="Arial"/>
    </font>
    <font>
      <b/>
      <sz val="14"/>
      <color rgb="FF0D0D0D"/>
      <name val="Arial"/>
    </font>
    <font>
      <b/>
      <sz val="11"/>
      <color rgb="FFFFFFFF"/>
      <name val="Arial"/>
    </font>
    <font>
      <b/>
      <sz val="12"/>
      <color theme="1"/>
      <name val="Arial"/>
    </font>
    <font>
      <b/>
      <sz val="9"/>
      <color theme="1"/>
      <name val="Arial"/>
    </font>
    <font>
      <sz val="11"/>
      <color theme="1"/>
      <name val="Arial"/>
    </font>
    <font>
      <b/>
      <sz val="13"/>
      <color theme="1"/>
      <name val="Arial"/>
    </font>
    <font>
      <b/>
      <sz val="11"/>
      <color rgb="FF0D0D0D"/>
      <name val="Arial"/>
    </font>
    <font>
      <sz val="11"/>
      <color rgb="FF0D0D0D"/>
      <name val="Arial"/>
    </font>
    <font>
      <b/>
      <sz val="14"/>
      <color theme="1"/>
      <name val="Arial"/>
    </font>
    <font>
      <b/>
      <sz val="12"/>
      <color rgb="FF000000"/>
      <name val="&quot;Roboto Condensed&quot;"/>
    </font>
    <font>
      <sz val="10"/>
      <color rgb="FF000000"/>
      <name val="&quot;Roboto Condensed&quot;"/>
    </font>
    <font>
      <sz val="11"/>
      <color rgb="FF000000"/>
      <name val="Lato"/>
      <scheme val="minor"/>
    </font>
    <font>
      <b/>
      <sz val="11"/>
      <color rgb="FF000000"/>
      <name val="&quot;Roboto Condensed&quot;"/>
    </font>
    <font>
      <b/>
      <sz val="17"/>
      <color theme="1"/>
      <name val="Roboto Condensed"/>
    </font>
    <font>
      <b/>
      <sz val="18"/>
      <color theme="1"/>
      <name val="Lato"/>
      <scheme val="minor"/>
    </font>
    <font>
      <b/>
      <sz val="16"/>
      <color rgb="FF000000"/>
      <name val="Roboto Condensed"/>
    </font>
    <font>
      <b/>
      <sz val="11"/>
      <color rgb="FF3C78D8"/>
      <name val="Lato"/>
    </font>
    <font>
      <b/>
      <sz val="11"/>
      <color theme="1"/>
      <name val="Lato"/>
    </font>
    <font>
      <b/>
      <sz val="11"/>
      <color rgb="FF38761D"/>
      <name val="Lato"/>
    </font>
    <font>
      <b/>
      <sz val="11"/>
      <color rgb="FFCC0000"/>
      <name val="Lato"/>
    </font>
    <font>
      <b/>
      <sz val="11"/>
      <color rgb="FF0563C1"/>
      <name val="Lato"/>
    </font>
    <font>
      <b/>
      <sz val="11"/>
      <color rgb="FFA61C00"/>
      <name val="Lato"/>
    </font>
    <font>
      <b/>
      <i/>
      <sz val="11"/>
      <color theme="1"/>
      <name val="Lato"/>
    </font>
    <font>
      <b/>
      <sz val="11"/>
      <color rgb="FF2E75B5"/>
      <name val="Lato"/>
    </font>
    <font>
      <b/>
      <sz val="36"/>
      <color rgb="FFFF0000"/>
      <name val="Roboto Condensed"/>
    </font>
    <font>
      <b/>
      <sz val="36"/>
      <color theme="1"/>
      <name val="Roboto Condensed"/>
    </font>
    <font>
      <b/>
      <sz val="48"/>
      <color rgb="FFFF0000"/>
      <name val="Roboto Condensed"/>
    </font>
    <font>
      <b/>
      <sz val="16"/>
      <color rgb="FFFF0000"/>
      <name val="Roboto Condensed"/>
    </font>
    <font>
      <b/>
      <sz val="16"/>
      <color rgb="FF0563C1"/>
      <name val="Roboto Condensed"/>
    </font>
    <font>
      <b/>
      <sz val="12"/>
      <color rgb="FF0563C1"/>
      <name val="Roboto Condensed"/>
    </font>
    <font>
      <b/>
      <sz val="12"/>
      <color rgb="FFFF0000"/>
      <name val="Roboto Condensed"/>
    </font>
    <font>
      <b/>
      <sz val="16"/>
      <color rgb="FFCC0000"/>
      <name val="Roboto Condensed"/>
    </font>
    <font>
      <b/>
      <sz val="16"/>
      <color rgb="FF6AA84F"/>
      <name val="Roboto Condensed"/>
    </font>
    <font>
      <b/>
      <sz val="20"/>
      <color rgb="FF000000"/>
      <name val="Roboto Condensed"/>
    </font>
    <font>
      <b/>
      <sz val="22"/>
      <color rgb="FF000000"/>
      <name val="Arial, sans-serif"/>
    </font>
    <font>
      <b/>
      <sz val="22"/>
      <color theme="1"/>
      <name val="Arial, sans-serif"/>
    </font>
    <font>
      <b/>
      <sz val="11"/>
      <color rgb="FF167C44"/>
      <name val="Lato"/>
    </font>
    <font>
      <sz val="11"/>
      <color rgb="FF167C44"/>
      <name val="Lato"/>
    </font>
    <font>
      <sz val="11"/>
      <color rgb="FF000000"/>
      <name val="Lato"/>
    </font>
    <font>
      <b/>
      <sz val="11"/>
      <color rgb="FF000000"/>
      <name val="Calibri, sans-serif"/>
    </font>
    <font>
      <b/>
      <sz val="11"/>
      <color rgb="FFFF0000"/>
      <name val="Calibri, sans-serif"/>
    </font>
    <font>
      <b/>
      <i/>
      <sz val="11"/>
      <color rgb="FF0000FF"/>
      <name val="Calibri, sans-serif"/>
    </font>
    <font>
      <b/>
      <sz val="11"/>
      <color rgb="FFE69138"/>
      <name val="Lato"/>
    </font>
    <font>
      <b/>
      <sz val="22"/>
      <color rgb="FFFF0000"/>
      <name val="Roboto Condensed"/>
    </font>
    <font>
      <b/>
      <sz val="16"/>
      <color rgb="FF167D45"/>
      <name val="Roboto Condensed"/>
    </font>
  </fonts>
  <fills count="49">
    <fill>
      <patternFill patternType="none"/>
    </fill>
    <fill>
      <patternFill patternType="gray125"/>
    </fill>
    <fill>
      <patternFill patternType="solid">
        <fgColor rgb="FF167D45"/>
        <bgColor rgb="FF167D45"/>
      </patternFill>
    </fill>
    <fill>
      <patternFill patternType="solid">
        <fgColor rgb="FFC5E0B3"/>
        <bgColor rgb="FFC5E0B3"/>
      </patternFill>
    </fill>
    <fill>
      <patternFill patternType="solid">
        <fgColor rgb="FFF9CB9C"/>
        <bgColor rgb="FFF9CB9C"/>
      </patternFill>
    </fill>
    <fill>
      <patternFill patternType="solid">
        <fgColor rgb="FFFCE5CD"/>
        <bgColor rgb="FFFCE5CD"/>
      </patternFill>
    </fill>
    <fill>
      <patternFill patternType="solid">
        <fgColor rgb="FFFAFBFD"/>
        <bgColor rgb="FFFAFBFD"/>
      </patternFill>
    </fill>
    <fill>
      <patternFill patternType="solid">
        <fgColor rgb="FFFFFFFF"/>
        <bgColor rgb="FFFFFFFF"/>
      </patternFill>
    </fill>
    <fill>
      <patternFill patternType="solid">
        <fgColor rgb="FF9CC2E5"/>
        <bgColor rgb="FF9CC2E5"/>
      </patternFill>
    </fill>
    <fill>
      <patternFill patternType="solid">
        <fgColor rgb="FFFED6CB"/>
        <bgColor rgb="FFFED6CB"/>
      </patternFill>
    </fill>
    <fill>
      <patternFill patternType="solid">
        <fgColor rgb="FFCDDCF1"/>
        <bgColor rgb="FFCDDCF1"/>
      </patternFill>
    </fill>
    <fill>
      <patternFill patternType="solid">
        <fgColor rgb="FFFFE598"/>
        <bgColor rgb="FFFFE598"/>
      </patternFill>
    </fill>
    <fill>
      <patternFill patternType="solid">
        <fgColor rgb="FFFF8465"/>
        <bgColor rgb="FFFF8465"/>
      </patternFill>
    </fill>
    <fill>
      <patternFill patternType="solid">
        <fgColor rgb="FF2E75B5"/>
        <bgColor rgb="FF2E75B5"/>
      </patternFill>
    </fill>
    <fill>
      <patternFill patternType="solid">
        <fgColor rgb="FF9CB9E3"/>
        <bgColor rgb="FF9CB9E3"/>
      </patternFill>
    </fill>
    <fill>
      <patternFill patternType="solid">
        <fgColor rgb="FFFFF2CC"/>
        <bgColor rgb="FFFFF2CC"/>
      </patternFill>
    </fill>
    <fill>
      <patternFill patternType="solid">
        <fgColor rgb="FFDAF8E8"/>
        <bgColor rgb="FFDAF8E8"/>
      </patternFill>
    </fill>
    <fill>
      <patternFill patternType="solid">
        <fgColor rgb="FFC9DAF8"/>
        <bgColor rgb="FFC9DAF8"/>
      </patternFill>
    </fill>
    <fill>
      <patternFill patternType="solid">
        <fgColor rgb="FFA8D08D"/>
        <bgColor rgb="FFA8D08D"/>
      </patternFill>
    </fill>
    <fill>
      <patternFill patternType="solid">
        <fgColor rgb="FFFFAD98"/>
        <bgColor rgb="FFFFAD98"/>
      </patternFill>
    </fill>
    <fill>
      <patternFill patternType="solid">
        <fgColor rgb="FF217346"/>
        <bgColor rgb="FF217346"/>
      </patternFill>
    </fill>
    <fill>
      <patternFill patternType="solid">
        <fgColor rgb="FFCFF1DE"/>
        <bgColor rgb="FFCFF1DE"/>
      </patternFill>
    </fill>
    <fill>
      <patternFill patternType="solid">
        <fgColor rgb="FFFF8566"/>
        <bgColor rgb="FFFF8566"/>
      </patternFill>
    </fill>
    <fill>
      <patternFill patternType="solid">
        <fgColor rgb="FFA9D08E"/>
        <bgColor rgb="FFA9D08E"/>
      </patternFill>
    </fill>
    <fill>
      <patternFill patternType="solid">
        <fgColor rgb="FFF2F2F2"/>
        <bgColor rgb="FFF2F2F2"/>
      </patternFill>
    </fill>
    <fill>
      <patternFill patternType="solid">
        <fgColor rgb="FFFFD7CC"/>
        <bgColor rgb="FFFFD7CC"/>
      </patternFill>
    </fill>
    <fill>
      <patternFill patternType="solid">
        <fgColor rgb="FFFFD966"/>
        <bgColor rgb="FFFFD966"/>
      </patternFill>
    </fill>
    <fill>
      <patternFill patternType="solid">
        <fgColor rgb="FFBDD7EE"/>
        <bgColor rgb="FFBDD7EE"/>
      </patternFill>
    </fill>
    <fill>
      <patternFill patternType="solid">
        <fgColor rgb="FF9BC2E6"/>
        <bgColor rgb="FF9BC2E6"/>
      </patternFill>
    </fill>
    <fill>
      <patternFill patternType="solid">
        <fgColor rgb="FF6B96D5"/>
        <bgColor rgb="FF6B96D5"/>
      </patternFill>
    </fill>
    <fill>
      <patternFill patternType="solid">
        <fgColor rgb="FFD9EAD3"/>
        <bgColor rgb="FFD9EAD3"/>
      </patternFill>
    </fill>
    <fill>
      <patternFill patternType="solid">
        <fgColor rgb="FFFFE599"/>
        <bgColor rgb="FFFFE599"/>
      </patternFill>
    </fill>
    <fill>
      <patternFill patternType="solid">
        <fgColor rgb="FFD9D2E9"/>
        <bgColor rgb="FFD9D2E9"/>
      </patternFill>
    </fill>
    <fill>
      <patternFill patternType="solid">
        <fgColor rgb="FF167C44"/>
        <bgColor rgb="FF167C44"/>
      </patternFill>
    </fill>
    <fill>
      <patternFill patternType="solid">
        <fgColor rgb="FFCFE2F3"/>
        <bgColor rgb="FFCFE2F3"/>
      </patternFill>
    </fill>
    <fill>
      <patternFill patternType="solid">
        <fgColor rgb="FFFFAD99"/>
        <bgColor rgb="FFFFAD99"/>
      </patternFill>
    </fill>
    <fill>
      <patternFill patternType="solid">
        <fgColor rgb="FFE2EFDA"/>
        <bgColor rgb="FFE2EFDA"/>
      </patternFill>
    </fill>
    <fill>
      <patternFill patternType="solid">
        <fgColor rgb="FFF8CBAD"/>
        <bgColor rgb="FFF8CBAD"/>
      </patternFill>
    </fill>
    <fill>
      <patternFill patternType="solid">
        <fgColor rgb="FF8EA9DB"/>
        <bgColor rgb="FF8EA9DB"/>
      </patternFill>
    </fill>
    <fill>
      <patternFill patternType="solid">
        <fgColor rgb="FFBF8F00"/>
        <bgColor rgb="FFBF8F00"/>
      </patternFill>
    </fill>
    <fill>
      <patternFill patternType="solid">
        <fgColor rgb="FF548235"/>
        <bgColor rgb="FF548235"/>
      </patternFill>
    </fill>
    <fill>
      <patternFill patternType="solid">
        <fgColor rgb="FFEAD1DC"/>
        <bgColor rgb="FFEAD1DC"/>
      </patternFill>
    </fill>
    <fill>
      <patternFill patternType="solid">
        <fgColor rgb="FFF4B084"/>
        <bgColor rgb="FFF4B084"/>
      </patternFill>
    </fill>
    <fill>
      <patternFill patternType="solid">
        <fgColor rgb="FFFFE699"/>
        <bgColor rgb="FFFFE699"/>
      </patternFill>
    </fill>
    <fill>
      <patternFill patternType="solid">
        <fgColor rgb="FFF4CCCC"/>
        <bgColor rgb="FFF4CCCC"/>
      </patternFill>
    </fill>
    <fill>
      <patternFill patternType="solid">
        <fgColor rgb="FFB4A7D6"/>
        <bgColor rgb="FFB4A7D6"/>
      </patternFill>
    </fill>
    <fill>
      <patternFill patternType="solid">
        <fgColor rgb="FFC6E0B4"/>
        <bgColor rgb="FFC6E0B4"/>
      </patternFill>
    </fill>
    <fill>
      <patternFill patternType="solid">
        <fgColor rgb="FFBF2600"/>
        <bgColor rgb="FFBF2600"/>
      </patternFill>
    </fill>
    <fill>
      <patternFill patternType="solid">
        <fgColor rgb="FF9FC5E8"/>
        <bgColor rgb="FF9FC5E8"/>
      </patternFill>
    </fill>
  </fills>
  <borders count="80">
    <border>
      <left/>
      <right/>
      <top/>
      <bottom/>
      <diagonal/>
    </border>
    <border>
      <left style="thin">
        <color rgb="FF167D45"/>
      </left>
      <right style="thin">
        <color rgb="FF167D45"/>
      </right>
      <top style="thin">
        <color rgb="FF167D45"/>
      </top>
      <bottom/>
      <diagonal/>
    </border>
    <border>
      <left style="thin">
        <color rgb="FFC5E0B3"/>
      </left>
      <right style="thin">
        <color rgb="FFC5E0B3"/>
      </right>
      <top style="thin">
        <color rgb="FFC5E0B3"/>
      </top>
      <bottom style="thin">
        <color rgb="FFC5E0B3"/>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9CC2E5"/>
      </left>
      <right style="thin">
        <color rgb="FF9CC2E5"/>
      </right>
      <top style="thin">
        <color rgb="FF9CC2E5"/>
      </top>
      <bottom style="thin">
        <color rgb="FF9CC2E5"/>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n">
        <color rgb="FFFFFFFF"/>
      </left>
      <right/>
      <top/>
      <bottom style="thin">
        <color rgb="FFFFFFFF"/>
      </bottom>
      <diagonal/>
    </border>
    <border>
      <left style="thin">
        <color rgb="FF000000"/>
      </left>
      <right/>
      <top/>
      <bottom/>
      <diagonal/>
    </border>
    <border>
      <left/>
      <right/>
      <top/>
      <bottom/>
      <diagonal/>
    </border>
    <border>
      <left/>
      <right/>
      <top/>
      <bottom/>
      <diagonal/>
    </border>
    <border>
      <left style="thin">
        <color rgb="FF000000"/>
      </left>
      <right/>
      <top/>
      <bottom/>
      <diagonal/>
    </border>
    <border>
      <left/>
      <right/>
      <top/>
      <bottom/>
      <diagonal/>
    </border>
    <border>
      <left/>
      <right/>
      <top/>
      <bottom/>
      <diagonal/>
    </border>
    <border>
      <left/>
      <right style="thin">
        <color rgb="FFFFFFFF"/>
      </right>
      <top/>
      <bottom/>
      <diagonal/>
    </border>
    <border>
      <left style="thin">
        <color rgb="FFFFFFFF"/>
      </left>
      <right style="thin">
        <color rgb="FFFFFFFF"/>
      </right>
      <top/>
      <bottom/>
      <diagonal/>
    </border>
    <border>
      <left style="thin">
        <color rgb="FFFFFFFF"/>
      </left>
      <right/>
      <top/>
      <bottom/>
      <diagonal/>
    </border>
    <border>
      <left/>
      <right/>
      <top/>
      <bottom/>
      <diagonal/>
    </border>
    <border>
      <left/>
      <right/>
      <top/>
      <bottom/>
      <diagonal/>
    </border>
    <border>
      <left style="thin">
        <color rgb="FFFFFFFF"/>
      </left>
      <right/>
      <top style="thin">
        <color rgb="FFFFFFFF"/>
      </top>
      <bottom/>
      <diagonal/>
    </border>
    <border>
      <left/>
      <right style="thin">
        <color rgb="FFFFFFFF"/>
      </right>
      <top style="thin">
        <color rgb="FFFFFFFF"/>
      </top>
      <bottom/>
      <diagonal/>
    </border>
    <border>
      <left/>
      <right/>
      <top style="thin">
        <color rgb="FFFFFFFF"/>
      </top>
      <bottom style="thin">
        <color rgb="FFFFFFFF"/>
      </bottom>
      <diagonal/>
    </border>
    <border>
      <left style="thin">
        <color rgb="FF9CB9E3"/>
      </left>
      <right style="thin">
        <color rgb="FF9CB9E3"/>
      </right>
      <top style="thin">
        <color rgb="FF9CB9E3"/>
      </top>
      <bottom style="thin">
        <color rgb="FF9CB9E3"/>
      </bottom>
      <diagonal/>
    </border>
    <border>
      <left style="thin">
        <color rgb="FF9CB9E3"/>
      </left>
      <right style="thin">
        <color rgb="FF9CB9E3"/>
      </right>
      <top style="thin">
        <color rgb="FF9CB9E3"/>
      </top>
      <bottom/>
      <diagonal/>
    </border>
    <border>
      <left style="thin">
        <color rgb="FFC5E0B3"/>
      </left>
      <right style="thin">
        <color rgb="FFC5E0B3"/>
      </right>
      <top style="thin">
        <color rgb="FFC5E0B3"/>
      </top>
      <bottom/>
      <diagonal/>
    </border>
    <border>
      <left style="thin">
        <color rgb="FF284E3F"/>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000000"/>
      </left>
      <right style="thin">
        <color rgb="FF000000"/>
      </right>
      <top/>
      <bottom style="thin">
        <color rgb="FF000000"/>
      </bottom>
      <diagonal/>
    </border>
    <border>
      <left style="thin">
        <color rgb="FF284E3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284E3F"/>
      </right>
      <top style="thin">
        <color rgb="FFF6F8F9"/>
      </top>
      <bottom style="thin">
        <color rgb="FF284E3F"/>
      </bottom>
      <diagonal/>
    </border>
    <border>
      <left/>
      <right/>
      <top/>
      <bottom style="thin">
        <color rgb="FF000000"/>
      </bottom>
      <diagonal/>
    </border>
    <border>
      <left/>
      <right style="thin">
        <color rgb="FF000000"/>
      </right>
      <top/>
      <bottom style="thin">
        <color rgb="FF000000"/>
      </bottom>
      <diagonal/>
    </border>
    <border>
      <left style="thin">
        <color rgb="FF167D45"/>
      </left>
      <right/>
      <top style="thin">
        <color rgb="FF167D45"/>
      </top>
      <bottom/>
      <diagonal/>
    </border>
    <border>
      <left/>
      <right/>
      <top style="thin">
        <color rgb="FF167D45"/>
      </top>
      <bottom/>
      <diagonal/>
    </border>
    <border>
      <left/>
      <right style="thin">
        <color rgb="FF167D45"/>
      </right>
      <top style="thin">
        <color rgb="FF167D45"/>
      </top>
      <bottom/>
      <diagonal/>
    </border>
    <border>
      <left style="thin">
        <color rgb="FF9CC2E5"/>
      </left>
      <right/>
      <top style="thin">
        <color rgb="FF9CC2E5"/>
      </top>
      <bottom style="thin">
        <color rgb="FF9CC2E5"/>
      </bottom>
      <diagonal/>
    </border>
    <border>
      <left/>
      <right/>
      <top style="thin">
        <color rgb="FF9CC2E5"/>
      </top>
      <bottom style="thin">
        <color rgb="FF9CC2E5"/>
      </bottom>
      <diagonal/>
    </border>
    <border>
      <left/>
      <right style="thin">
        <color rgb="FF9CC2E5"/>
      </right>
      <top style="thin">
        <color rgb="FF9CC2E5"/>
      </top>
      <bottom style="thin">
        <color rgb="FF9CC2E5"/>
      </bottom>
      <diagonal/>
    </border>
    <border>
      <left/>
      <right/>
      <top style="thin">
        <color rgb="FFFFFFFF"/>
      </top>
      <bottom/>
      <diagonal/>
    </border>
    <border>
      <left style="thin">
        <color rgb="FF356854"/>
      </left>
      <right style="thin">
        <color rgb="FF356854"/>
      </right>
      <top style="thin">
        <color rgb="FF284E3F"/>
      </top>
      <bottom style="thin">
        <color rgb="FF284E3F"/>
      </bottom>
      <diagonal/>
    </border>
    <border>
      <left style="thin">
        <color rgb="FF000000"/>
      </left>
      <right style="thin">
        <color rgb="FF000000"/>
      </right>
      <top style="thin">
        <color rgb="FF000000"/>
      </top>
      <bottom/>
      <diagonal/>
    </border>
    <border>
      <left style="thin">
        <color rgb="FF000000"/>
      </left>
      <right style="thin">
        <color rgb="FFFFFFFF"/>
      </right>
      <top style="thin">
        <color rgb="FF000000"/>
      </top>
      <bottom style="thin">
        <color rgb="FFFFFFFF"/>
      </bottom>
      <diagonal/>
    </border>
    <border>
      <left style="thin">
        <color rgb="FFFFFFFF"/>
      </left>
      <right style="thin">
        <color rgb="FFFFFFFF"/>
      </right>
      <top style="thin">
        <color rgb="FF000000"/>
      </top>
      <bottom style="thin">
        <color rgb="FFFFFFFF"/>
      </bottom>
      <diagonal/>
    </border>
    <border>
      <left style="thin">
        <color rgb="FFFFFFFF"/>
      </left>
      <right style="thin">
        <color rgb="FF000000"/>
      </right>
      <top style="thin">
        <color rgb="FF000000"/>
      </top>
      <bottom style="thin">
        <color rgb="FFFFFFFF"/>
      </bottom>
      <diagonal/>
    </border>
    <border>
      <left style="thin">
        <color rgb="FF284E3F"/>
      </left>
      <right style="thin">
        <color rgb="FFFFFFFF"/>
      </right>
      <top style="thin">
        <color rgb="FFFFFFFF"/>
      </top>
      <bottom style="thin">
        <color rgb="FF284E3F"/>
      </bottom>
      <diagonal/>
    </border>
    <border>
      <left style="thin">
        <color rgb="FF000000"/>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style="thin">
        <color rgb="FF000000"/>
      </right>
      <top style="thin">
        <color rgb="FFFFFFFF"/>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style="thin">
        <color rgb="FF000000"/>
      </right>
      <top style="thin">
        <color rgb="FFFF8566"/>
      </top>
      <bottom style="thin">
        <color rgb="FF000000"/>
      </bottom>
      <diagonal/>
    </border>
    <border>
      <left style="thin">
        <color rgb="FF000000"/>
      </left>
      <right style="thin">
        <color rgb="FF000000"/>
      </right>
      <top style="thin">
        <color rgb="FFF6F8F9"/>
      </top>
      <bottom style="thin">
        <color rgb="FF000000"/>
      </bottom>
      <diagonal/>
    </border>
    <border>
      <left style="thin">
        <color rgb="FFF6F8F9"/>
      </left>
      <right style="thin">
        <color rgb="FF000000"/>
      </right>
      <top style="thin">
        <color rgb="FFF6F8F9"/>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F6F8F9"/>
      </left>
      <right style="thin">
        <color rgb="FFF6F8F9"/>
      </right>
      <top style="thin">
        <color rgb="FFF6F8F9"/>
      </top>
      <bottom style="thin">
        <color rgb="FF284E3F"/>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style="thin">
        <color rgb="FFFFFFFF"/>
      </bottom>
      <diagonal/>
    </border>
    <border>
      <left/>
      <right/>
      <top style="thin">
        <color rgb="FF000000"/>
      </top>
      <bottom style="thin">
        <color rgb="FFFFFFFF"/>
      </bottom>
      <diagonal/>
    </border>
    <border>
      <left/>
      <right style="thin">
        <color rgb="FFFFFFFF"/>
      </right>
      <top style="thin">
        <color rgb="FF000000"/>
      </top>
      <bottom style="thin">
        <color rgb="FFFFFFFF"/>
      </bottom>
      <diagonal/>
    </border>
    <border>
      <left style="thin">
        <color rgb="FFFFFFFF"/>
      </left>
      <right/>
      <top/>
      <bottom style="thin">
        <color rgb="FF000000"/>
      </bottom>
      <diagonal/>
    </border>
    <border>
      <left style="thin">
        <color rgb="FFFFFFFF"/>
      </left>
      <right style="thin">
        <color rgb="FF000000"/>
      </right>
      <top/>
      <bottom style="thin">
        <color rgb="FF000000"/>
      </bottom>
      <diagonal/>
    </border>
    <border>
      <left/>
      <right/>
      <top/>
      <bottom style="thin">
        <color rgb="FFFFFFFF"/>
      </bottom>
      <diagonal/>
    </border>
    <border>
      <left style="thin">
        <color rgb="FFFFE599"/>
      </left>
      <right style="thin">
        <color rgb="FFFFE599"/>
      </right>
      <top style="thin">
        <color rgb="FFFFE599"/>
      </top>
      <bottom style="thin">
        <color rgb="FFFFE599"/>
      </bottom>
      <diagonal/>
    </border>
  </borders>
  <cellStyleXfs count="2">
    <xf numFmtId="0" fontId="0" fillId="0" borderId="0"/>
    <xf numFmtId="44" fontId="3" fillId="0" borderId="0" applyFont="0" applyFill="0" applyBorder="0" applyAlignment="0" applyProtection="0"/>
  </cellStyleXfs>
  <cellXfs count="695">
    <xf numFmtId="0" fontId="0" fillId="0" borderId="0" xfId="0"/>
    <xf numFmtId="0" fontId="1" fillId="2" borderId="1" xfId="0" applyFont="1" applyFill="1" applyBorder="1" applyAlignment="1">
      <alignment horizontal="center"/>
    </xf>
    <xf numFmtId="0" fontId="1" fillId="2" borderId="1" xfId="0" applyFont="1" applyFill="1" applyBorder="1"/>
    <xf numFmtId="0" fontId="2" fillId="3" borderId="2" xfId="0" applyFont="1" applyFill="1" applyBorder="1"/>
    <xf numFmtId="0" fontId="3" fillId="3" borderId="2" xfId="0" applyFont="1" applyFill="1" applyBorder="1"/>
    <xf numFmtId="0" fontId="4" fillId="4" borderId="3" xfId="0" applyFont="1" applyFill="1" applyBorder="1" applyAlignment="1">
      <alignment vertical="center"/>
    </xf>
    <xf numFmtId="0" fontId="5" fillId="0" borderId="3" xfId="0" applyFont="1" applyBorder="1" applyAlignment="1">
      <alignment horizontal="center" vertical="center"/>
    </xf>
    <xf numFmtId="0" fontId="3" fillId="0" borderId="3" xfId="0" applyFont="1" applyBorder="1" applyAlignment="1">
      <alignment vertical="center"/>
    </xf>
    <xf numFmtId="0" fontId="6" fillId="0" borderId="3" xfId="0" applyFont="1" applyBorder="1" applyAlignment="1">
      <alignment horizontal="center" vertical="center"/>
    </xf>
    <xf numFmtId="0" fontId="5" fillId="5" borderId="3" xfId="0" applyFont="1" applyFill="1" applyBorder="1" applyAlignment="1">
      <alignment horizontal="center" vertical="center"/>
    </xf>
    <xf numFmtId="0" fontId="7" fillId="5" borderId="0" xfId="0" applyFont="1" applyFill="1" applyAlignment="1">
      <alignment vertical="center"/>
    </xf>
    <xf numFmtId="0" fontId="8" fillId="5" borderId="3" xfId="0" applyFont="1" applyFill="1" applyBorder="1" applyAlignment="1">
      <alignment horizontal="center" vertical="center"/>
    </xf>
    <xf numFmtId="0" fontId="5" fillId="5" borderId="3" xfId="0" applyFont="1" applyFill="1" applyBorder="1" applyAlignment="1">
      <alignment horizontal="left" vertical="center"/>
    </xf>
    <xf numFmtId="0" fontId="3" fillId="0" borderId="3" xfId="0" applyFont="1" applyBorder="1" applyAlignment="1">
      <alignment horizontal="left" vertical="center"/>
    </xf>
    <xf numFmtId="0" fontId="3" fillId="5" borderId="3" xfId="0" applyFont="1" applyFill="1" applyBorder="1" applyAlignment="1">
      <alignment vertical="center"/>
    </xf>
    <xf numFmtId="0" fontId="9" fillId="5" borderId="3" xfId="0" applyFont="1" applyFill="1" applyBorder="1" applyAlignment="1">
      <alignment horizontal="center" vertical="center"/>
    </xf>
    <xf numFmtId="0" fontId="3" fillId="5" borderId="3" xfId="0" applyFont="1" applyFill="1" applyBorder="1" applyAlignment="1">
      <alignment horizontal="left" vertical="center"/>
    </xf>
    <xf numFmtId="0" fontId="5" fillId="0" borderId="3" xfId="0" applyFont="1" applyBorder="1" applyAlignment="1">
      <alignment horizontal="left" vertical="center"/>
    </xf>
    <xf numFmtId="0" fontId="3" fillId="6" borderId="0" xfId="0" applyFont="1" applyFill="1" applyAlignment="1">
      <alignment vertical="center"/>
    </xf>
    <xf numFmtId="0" fontId="10" fillId="0" borderId="0" xfId="0" applyFont="1" applyAlignment="1">
      <alignment horizontal="center" vertical="center"/>
    </xf>
    <xf numFmtId="0" fontId="4" fillId="5" borderId="3" xfId="0" applyFont="1" applyFill="1" applyBorder="1" applyAlignment="1">
      <alignment horizontal="left" vertical="center"/>
    </xf>
    <xf numFmtId="0" fontId="11" fillId="7" borderId="3" xfId="0" applyFont="1" applyFill="1" applyBorder="1" applyAlignment="1">
      <alignment horizontal="center" vertical="center"/>
    </xf>
    <xf numFmtId="0" fontId="4" fillId="7" borderId="3" xfId="0" applyFont="1" applyFill="1" applyBorder="1" applyAlignment="1">
      <alignment horizontal="left" vertical="center"/>
    </xf>
    <xf numFmtId="0" fontId="5" fillId="7" borderId="3" xfId="0" applyFont="1" applyFill="1" applyBorder="1" applyAlignment="1">
      <alignment horizontal="center" vertical="center"/>
    </xf>
    <xf numFmtId="0" fontId="12" fillId="0" borderId="3" xfId="0" applyFont="1" applyBorder="1" applyAlignment="1">
      <alignment horizontal="center" vertical="center"/>
    </xf>
    <xf numFmtId="0" fontId="3" fillId="5" borderId="3" xfId="0" applyFont="1" applyFill="1" applyBorder="1" applyAlignment="1">
      <alignment horizontal="center" vertical="center"/>
    </xf>
    <xf numFmtId="0" fontId="3" fillId="0" borderId="3" xfId="0" applyFont="1" applyBorder="1" applyAlignment="1">
      <alignment horizontal="center" vertical="center"/>
    </xf>
    <xf numFmtId="0" fontId="3" fillId="0" borderId="3" xfId="0" applyFont="1" applyBorder="1"/>
    <xf numFmtId="0" fontId="13" fillId="2" borderId="4" xfId="0" applyFont="1" applyFill="1" applyBorder="1" applyAlignment="1">
      <alignment vertical="center"/>
    </xf>
    <xf numFmtId="0" fontId="14" fillId="2" borderId="4" xfId="0" applyFont="1" applyFill="1" applyBorder="1" applyAlignment="1">
      <alignment vertical="center"/>
    </xf>
    <xf numFmtId="0" fontId="15" fillId="8" borderId="4" xfId="0" applyFont="1" applyFill="1" applyBorder="1"/>
    <xf numFmtId="0" fontId="16" fillId="0" borderId="0" xfId="0" applyFont="1"/>
    <xf numFmtId="0" fontId="17" fillId="0" borderId="5" xfId="0" applyFont="1" applyBorder="1"/>
    <xf numFmtId="0" fontId="18" fillId="0" borderId="0" xfId="0" applyFont="1"/>
    <xf numFmtId="0" fontId="19" fillId="0" borderId="0" xfId="0" applyFont="1"/>
    <xf numFmtId="0" fontId="20" fillId="0" borderId="0" xfId="0" applyFont="1"/>
    <xf numFmtId="0" fontId="18" fillId="0" borderId="0" xfId="0" applyFont="1" applyAlignment="1">
      <alignment vertical="center"/>
    </xf>
    <xf numFmtId="0" fontId="21" fillId="2" borderId="3" xfId="0" applyFont="1" applyFill="1" applyBorder="1" applyAlignment="1">
      <alignment horizontal="center" vertical="center"/>
    </xf>
    <xf numFmtId="0" fontId="22" fillId="2" borderId="3" xfId="0" applyFont="1" applyFill="1" applyBorder="1" applyAlignment="1">
      <alignment horizontal="center" vertical="center"/>
    </xf>
    <xf numFmtId="0" fontId="18" fillId="9" borderId="3" xfId="0" applyFont="1" applyFill="1" applyBorder="1" applyAlignment="1">
      <alignment horizontal="center" vertical="center"/>
    </xf>
    <xf numFmtId="0" fontId="18" fillId="10" borderId="3" xfId="0" applyFont="1" applyFill="1" applyBorder="1" applyAlignment="1">
      <alignment horizontal="center" vertical="center"/>
    </xf>
    <xf numFmtId="0" fontId="18" fillId="11" borderId="3" xfId="0" applyFont="1" applyFill="1" applyBorder="1" applyAlignment="1">
      <alignment horizontal="center" vertical="center"/>
    </xf>
    <xf numFmtId="0" fontId="18" fillId="3" borderId="3" xfId="0" applyFont="1" applyFill="1" applyBorder="1" applyAlignment="1">
      <alignment horizontal="center" vertical="center"/>
    </xf>
    <xf numFmtId="0" fontId="23" fillId="0" borderId="3" xfId="0" applyFont="1" applyBorder="1" applyAlignment="1">
      <alignment horizontal="center" vertical="center"/>
    </xf>
    <xf numFmtId="0" fontId="23" fillId="0" borderId="3" xfId="0" applyFont="1" applyBorder="1" applyAlignment="1">
      <alignment horizontal="center"/>
    </xf>
    <xf numFmtId="164" fontId="23" fillId="0" borderId="3" xfId="0" applyNumberFormat="1" applyFont="1" applyBorder="1" applyAlignment="1">
      <alignment horizontal="center"/>
    </xf>
    <xf numFmtId="1" fontId="23" fillId="0" borderId="3" xfId="0" applyNumberFormat="1" applyFont="1" applyBorder="1" applyAlignment="1">
      <alignment horizontal="center"/>
    </xf>
    <xf numFmtId="0" fontId="20" fillId="9" borderId="3" xfId="0" applyFont="1" applyFill="1" applyBorder="1"/>
    <xf numFmtId="0" fontId="20" fillId="10" borderId="3" xfId="0" applyFont="1" applyFill="1" applyBorder="1"/>
    <xf numFmtId="0" fontId="20" fillId="11" borderId="3" xfId="0" applyFont="1" applyFill="1" applyBorder="1"/>
    <xf numFmtId="0" fontId="20" fillId="3" borderId="3" xfId="0" applyFont="1" applyFill="1" applyBorder="1"/>
    <xf numFmtId="0" fontId="24" fillId="9" borderId="3" xfId="0" applyFont="1" applyFill="1" applyBorder="1" applyAlignment="1">
      <alignment vertical="center" wrapText="1"/>
    </xf>
    <xf numFmtId="0" fontId="15" fillId="10" borderId="3" xfId="0" applyFont="1" applyFill="1" applyBorder="1" applyAlignment="1">
      <alignment wrapText="1"/>
    </xf>
    <xf numFmtId="49" fontId="20" fillId="0" borderId="0" xfId="0" applyNumberFormat="1" applyFont="1" applyAlignment="1">
      <alignment horizontal="center" vertical="center"/>
    </xf>
    <xf numFmtId="0" fontId="20" fillId="0" borderId="0" xfId="0" applyFont="1" applyAlignment="1">
      <alignment horizontal="center" vertical="center"/>
    </xf>
    <xf numFmtId="0" fontId="15" fillId="11" borderId="3" xfId="0" applyFont="1" applyFill="1" applyBorder="1" applyAlignment="1">
      <alignment horizontal="left" vertical="center" wrapText="1"/>
    </xf>
    <xf numFmtId="0" fontId="15" fillId="3" borderId="3" xfId="0" applyFont="1" applyFill="1" applyBorder="1" applyAlignment="1">
      <alignment vertical="center" wrapText="1"/>
    </xf>
    <xf numFmtId="0" fontId="26" fillId="12" borderId="3" xfId="0" applyFont="1" applyFill="1" applyBorder="1" applyAlignment="1">
      <alignment horizontal="center" vertical="center"/>
    </xf>
    <xf numFmtId="165" fontId="23" fillId="0" borderId="3" xfId="0" applyNumberFormat="1" applyFont="1" applyBorder="1" applyAlignment="1">
      <alignment horizontal="center"/>
    </xf>
    <xf numFmtId="0" fontId="23" fillId="0" borderId="3" xfId="0" applyFont="1" applyBorder="1"/>
    <xf numFmtId="0" fontId="24" fillId="0" borderId="0" xfId="0" applyFont="1" applyAlignment="1">
      <alignment horizontal="left" vertical="center" wrapText="1"/>
    </xf>
    <xf numFmtId="0" fontId="22" fillId="2" borderId="9" xfId="0" applyFont="1" applyFill="1" applyBorder="1" applyAlignment="1">
      <alignment horizontal="center" vertical="center"/>
    </xf>
    <xf numFmtId="0" fontId="27" fillId="13" borderId="3" xfId="0" applyFont="1" applyFill="1" applyBorder="1" applyAlignment="1">
      <alignment horizontal="center" vertical="center"/>
    </xf>
    <xf numFmtId="0" fontId="20" fillId="0" borderId="3" xfId="0" applyFont="1" applyBorder="1"/>
    <xf numFmtId="165" fontId="23" fillId="0" borderId="3" xfId="0" applyNumberFormat="1" applyFont="1" applyBorder="1" applyAlignment="1">
      <alignment horizontal="center" vertical="center"/>
    </xf>
    <xf numFmtId="165" fontId="26" fillId="0" borderId="3" xfId="0" applyNumberFormat="1" applyFont="1" applyBorder="1" applyAlignment="1">
      <alignment horizontal="center" vertical="center"/>
    </xf>
    <xf numFmtId="0" fontId="26" fillId="0" borderId="3" xfId="0" applyFont="1" applyBorder="1" applyAlignment="1">
      <alignment horizontal="center" vertical="center"/>
    </xf>
    <xf numFmtId="0" fontId="17" fillId="2" borderId="1" xfId="0" applyFont="1" applyFill="1" applyBorder="1"/>
    <xf numFmtId="0" fontId="14" fillId="2" borderId="1" xfId="0" applyFont="1" applyFill="1" applyBorder="1"/>
    <xf numFmtId="0" fontId="15" fillId="8" borderId="10" xfId="0" applyFont="1" applyFill="1" applyBorder="1"/>
    <xf numFmtId="0" fontId="17" fillId="8" borderId="10" xfId="0" applyFont="1" applyFill="1" applyBorder="1"/>
    <xf numFmtId="0" fontId="3" fillId="0" borderId="11" xfId="0" applyFont="1" applyBorder="1"/>
    <xf numFmtId="0" fontId="28" fillId="0" borderId="5" xfId="0" applyFont="1" applyBorder="1"/>
    <xf numFmtId="0" fontId="3" fillId="0" borderId="5" xfId="0" applyFont="1" applyBorder="1"/>
    <xf numFmtId="0" fontId="29" fillId="0" borderId="5" xfId="0" applyFont="1" applyBorder="1"/>
    <xf numFmtId="0" fontId="3" fillId="0" borderId="12" xfId="0" applyFont="1" applyBorder="1"/>
    <xf numFmtId="0" fontId="3" fillId="0" borderId="13" xfId="0" applyFont="1" applyBorder="1"/>
    <xf numFmtId="0" fontId="30" fillId="2" borderId="3" xfId="0" applyFont="1" applyFill="1" applyBorder="1" applyAlignment="1">
      <alignment horizontal="center"/>
    </xf>
    <xf numFmtId="0" fontId="24" fillId="9" borderId="3" xfId="0" applyFont="1" applyFill="1" applyBorder="1" applyAlignment="1">
      <alignment horizontal="center"/>
    </xf>
    <xf numFmtId="0" fontId="24" fillId="10" borderId="3" xfId="0" applyFont="1" applyFill="1" applyBorder="1" applyAlignment="1">
      <alignment horizontal="center"/>
    </xf>
    <xf numFmtId="0" fontId="24" fillId="11" borderId="3" xfId="0" applyFont="1" applyFill="1" applyBorder="1" applyAlignment="1">
      <alignment horizontal="center"/>
    </xf>
    <xf numFmtId="0" fontId="24" fillId="3" borderId="3" xfId="0" applyFont="1" applyFill="1" applyBorder="1" applyAlignment="1">
      <alignment horizontal="center"/>
    </xf>
    <xf numFmtId="0" fontId="3" fillId="0" borderId="14" xfId="0" applyFont="1" applyBorder="1"/>
    <xf numFmtId="0" fontId="31" fillId="0" borderId="3" xfId="0" applyFont="1" applyBorder="1" applyAlignment="1">
      <alignment horizontal="center"/>
    </xf>
    <xf numFmtId="164" fontId="31" fillId="0" borderId="3" xfId="0" applyNumberFormat="1" applyFont="1" applyBorder="1" applyAlignment="1">
      <alignment horizontal="center"/>
    </xf>
    <xf numFmtId="1" fontId="31" fillId="0" borderId="3" xfId="0" applyNumberFormat="1" applyFont="1" applyBorder="1" applyAlignment="1">
      <alignment horizontal="center"/>
    </xf>
    <xf numFmtId="0" fontId="17" fillId="9" borderId="3" xfId="0" applyFont="1" applyFill="1" applyBorder="1"/>
    <xf numFmtId="0" fontId="17" fillId="10" borderId="3" xfId="0" applyFont="1" applyFill="1" applyBorder="1"/>
    <xf numFmtId="0" fontId="17" fillId="11" borderId="3" xfId="0" applyFont="1" applyFill="1" applyBorder="1"/>
    <xf numFmtId="0" fontId="17" fillId="3" borderId="3" xfId="0" applyFont="1" applyFill="1" applyBorder="1"/>
    <xf numFmtId="0" fontId="17" fillId="0" borderId="15" xfId="0" applyFont="1" applyBorder="1"/>
    <xf numFmtId="0" fontId="17" fillId="0" borderId="11" xfId="0" applyFont="1" applyBorder="1"/>
    <xf numFmtId="0" fontId="17" fillId="0" borderId="16" xfId="0" applyFont="1" applyBorder="1"/>
    <xf numFmtId="0" fontId="17" fillId="0" borderId="23" xfId="0" applyFont="1" applyBorder="1"/>
    <xf numFmtId="0" fontId="17" fillId="0" borderId="24" xfId="0" applyFont="1" applyBorder="1"/>
    <xf numFmtId="0" fontId="17" fillId="0" borderId="25" xfId="0" applyFont="1" applyBorder="1"/>
    <xf numFmtId="0" fontId="18" fillId="14" borderId="4" xfId="0" applyFont="1" applyFill="1" applyBorder="1"/>
    <xf numFmtId="0" fontId="17" fillId="14" borderId="4" xfId="0" applyFont="1" applyFill="1" applyBorder="1"/>
    <xf numFmtId="0" fontId="18" fillId="14" borderId="27" xfId="0" applyFont="1" applyFill="1" applyBorder="1"/>
    <xf numFmtId="0" fontId="17" fillId="14" borderId="27" xfId="0" applyFont="1" applyFill="1" applyBorder="1"/>
    <xf numFmtId="0" fontId="17" fillId="0" borderId="12" xfId="0" applyFont="1" applyBorder="1"/>
    <xf numFmtId="0" fontId="24" fillId="12" borderId="3" xfId="0" applyFont="1" applyFill="1" applyBorder="1"/>
    <xf numFmtId="0" fontId="24" fillId="12" borderId="6" xfId="0" applyFont="1" applyFill="1" applyBorder="1" applyAlignment="1">
      <alignment horizontal="center"/>
    </xf>
    <xf numFmtId="0" fontId="17" fillId="0" borderId="14" xfId="0" applyFont="1" applyBorder="1"/>
    <xf numFmtId="0" fontId="31" fillId="0" borderId="3" xfId="0" applyFont="1" applyBorder="1"/>
    <xf numFmtId="0" fontId="31" fillId="0" borderId="6" xfId="0" applyFont="1" applyBorder="1" applyAlignment="1">
      <alignment horizontal="center"/>
    </xf>
    <xf numFmtId="0" fontId="17" fillId="0" borderId="3" xfId="0" applyFont="1" applyBorder="1"/>
    <xf numFmtId="0" fontId="32" fillId="0" borderId="12" xfId="0" applyFont="1" applyBorder="1"/>
    <xf numFmtId="0" fontId="17" fillId="0" borderId="13" xfId="0" applyFont="1" applyBorder="1"/>
    <xf numFmtId="0" fontId="3" fillId="0" borderId="28" xfId="0" applyFont="1" applyBorder="1"/>
    <xf numFmtId="0" fontId="33" fillId="2" borderId="3" xfId="0" applyFont="1" applyFill="1" applyBorder="1"/>
    <xf numFmtId="0" fontId="3" fillId="0" borderId="29" xfId="0" applyFont="1" applyBorder="1"/>
    <xf numFmtId="0" fontId="21" fillId="2" borderId="3" xfId="0" applyFont="1" applyFill="1" applyBorder="1" applyAlignment="1">
      <alignment horizontal="center"/>
    </xf>
    <xf numFmtId="0" fontId="34" fillId="13" borderId="3" xfId="0" applyFont="1" applyFill="1" applyBorder="1" applyAlignment="1">
      <alignment horizontal="center"/>
    </xf>
    <xf numFmtId="0" fontId="17" fillId="0" borderId="29" xfId="0" applyFont="1" applyBorder="1"/>
    <xf numFmtId="0" fontId="3" fillId="0" borderId="30" xfId="0" applyFont="1" applyBorder="1"/>
    <xf numFmtId="0" fontId="18" fillId="0" borderId="5" xfId="0" applyFont="1" applyBorder="1"/>
    <xf numFmtId="0" fontId="35" fillId="0" borderId="5" xfId="0" applyFont="1" applyBorder="1"/>
    <xf numFmtId="0" fontId="36" fillId="0" borderId="5" xfId="0" applyFont="1" applyBorder="1"/>
    <xf numFmtId="0" fontId="34" fillId="2" borderId="3" xfId="0" applyFont="1" applyFill="1" applyBorder="1" applyAlignment="1">
      <alignment horizontal="center"/>
    </xf>
    <xf numFmtId="0" fontId="34" fillId="2" borderId="3" xfId="0" applyFont="1" applyFill="1" applyBorder="1" applyAlignment="1">
      <alignment horizontal="right"/>
    </xf>
    <xf numFmtId="2" fontId="23" fillId="0" borderId="3" xfId="0" applyNumberFormat="1" applyFont="1" applyBorder="1" applyAlignment="1">
      <alignment horizontal="right"/>
    </xf>
    <xf numFmtId="2" fontId="20" fillId="0" borderId="3" xfId="0" applyNumberFormat="1" applyFont="1" applyBorder="1"/>
    <xf numFmtId="4" fontId="37" fillId="0" borderId="3" xfId="0" applyNumberFormat="1" applyFont="1" applyBorder="1"/>
    <xf numFmtId="0" fontId="34" fillId="7" borderId="5" xfId="0" applyFont="1" applyFill="1" applyBorder="1" applyAlignment="1">
      <alignment horizontal="center"/>
    </xf>
    <xf numFmtId="0" fontId="34" fillId="7" borderId="5" xfId="0" applyFont="1" applyFill="1" applyBorder="1" applyAlignment="1">
      <alignment horizontal="right"/>
    </xf>
    <xf numFmtId="0" fontId="23" fillId="7" borderId="12" xfId="0" applyFont="1" applyFill="1" applyBorder="1" applyAlignment="1">
      <alignment horizontal="center"/>
    </xf>
    <xf numFmtId="2" fontId="23" fillId="7" borderId="12" xfId="0" applyNumberFormat="1" applyFont="1" applyFill="1" applyBorder="1" applyAlignment="1">
      <alignment horizontal="right"/>
    </xf>
    <xf numFmtId="2" fontId="20" fillId="7" borderId="12" xfId="0" applyNumberFormat="1" applyFont="1" applyFill="1" applyBorder="1"/>
    <xf numFmtId="4" fontId="37" fillId="7" borderId="12" xfId="0" applyNumberFormat="1" applyFont="1" applyFill="1" applyBorder="1"/>
    <xf numFmtId="0" fontId="24" fillId="14" borderId="31" xfId="0" applyFont="1" applyFill="1" applyBorder="1"/>
    <xf numFmtId="0" fontId="3" fillId="14" borderId="31" xfId="0" applyFont="1" applyFill="1" applyBorder="1"/>
    <xf numFmtId="0" fontId="3" fillId="0" borderId="24" xfId="0" applyFont="1" applyBorder="1"/>
    <xf numFmtId="0" fontId="3" fillId="0" borderId="15" xfId="0" applyFont="1" applyBorder="1"/>
    <xf numFmtId="0" fontId="26" fillId="12" borderId="3" xfId="0" applyFont="1" applyFill="1" applyBorder="1"/>
    <xf numFmtId="0" fontId="26" fillId="12" borderId="3" xfId="0" applyFont="1" applyFill="1" applyBorder="1" applyAlignment="1">
      <alignment horizontal="right"/>
    </xf>
    <xf numFmtId="2" fontId="23" fillId="7" borderId="30" xfId="0" applyNumberFormat="1" applyFont="1" applyFill="1" applyBorder="1" applyAlignment="1">
      <alignment horizontal="right"/>
    </xf>
    <xf numFmtId="2" fontId="20" fillId="15" borderId="3" xfId="0" applyNumberFormat="1" applyFont="1" applyFill="1" applyBorder="1"/>
    <xf numFmtId="4" fontId="37" fillId="7" borderId="3" xfId="0" applyNumberFormat="1" applyFont="1" applyFill="1" applyBorder="1"/>
    <xf numFmtId="0" fontId="23" fillId="16" borderId="3" xfId="0" applyFont="1" applyFill="1" applyBorder="1"/>
    <xf numFmtId="2" fontId="23" fillId="7" borderId="13" xfId="0" applyNumberFormat="1" applyFont="1" applyFill="1" applyBorder="1" applyAlignment="1">
      <alignment horizontal="right"/>
    </xf>
    <xf numFmtId="2" fontId="20" fillId="17" borderId="3" xfId="0" applyNumberFormat="1" applyFont="1" applyFill="1" applyBorder="1"/>
    <xf numFmtId="168" fontId="37" fillId="7" borderId="3" xfId="0" applyNumberFormat="1" applyFont="1" applyFill="1" applyBorder="1"/>
    <xf numFmtId="2" fontId="23" fillId="7" borderId="5" xfId="0" applyNumberFormat="1" applyFont="1" applyFill="1" applyBorder="1" applyAlignment="1">
      <alignment horizontal="right"/>
    </xf>
    <xf numFmtId="2" fontId="20" fillId="7" borderId="11" xfId="0" applyNumberFormat="1" applyFont="1" applyFill="1" applyBorder="1"/>
    <xf numFmtId="4" fontId="37" fillId="7" borderId="11" xfId="0" applyNumberFormat="1" applyFont="1" applyFill="1" applyBorder="1"/>
    <xf numFmtId="2" fontId="20" fillId="7" borderId="5" xfId="0" applyNumberFormat="1" applyFont="1" applyFill="1" applyBorder="1"/>
    <xf numFmtId="4" fontId="37" fillId="7" borderId="5" xfId="0" applyNumberFormat="1" applyFont="1" applyFill="1" applyBorder="1"/>
    <xf numFmtId="0" fontId="24" fillId="14" borderId="32" xfId="0" applyFont="1" applyFill="1" applyBorder="1"/>
    <xf numFmtId="0" fontId="3" fillId="14" borderId="32" xfId="0" applyFont="1" applyFill="1" applyBorder="1"/>
    <xf numFmtId="0" fontId="38" fillId="7" borderId="13" xfId="0" applyFont="1" applyFill="1" applyBorder="1" applyAlignment="1">
      <alignment horizontal="center"/>
    </xf>
    <xf numFmtId="0" fontId="26" fillId="3" borderId="2" xfId="0" applyFont="1" applyFill="1" applyBorder="1" applyAlignment="1">
      <alignment horizontal="left"/>
    </xf>
    <xf numFmtId="0" fontId="39" fillId="3" borderId="33" xfId="0" applyFont="1" applyFill="1" applyBorder="1"/>
    <xf numFmtId="0" fontId="20" fillId="0" borderId="29" xfId="0" applyFont="1" applyBorder="1"/>
    <xf numFmtId="0" fontId="20" fillId="0" borderId="12" xfId="0" applyFont="1" applyBorder="1"/>
    <xf numFmtId="0" fontId="20" fillId="0" borderId="5" xfId="0" applyFont="1" applyBorder="1"/>
    <xf numFmtId="0" fontId="3" fillId="0" borderId="3" xfId="0" applyFont="1" applyBorder="1" applyAlignment="1">
      <alignment horizontal="left"/>
    </xf>
    <xf numFmtId="0" fontId="20" fillId="0" borderId="25" xfId="0" applyFont="1" applyBorder="1"/>
    <xf numFmtId="0" fontId="40" fillId="12" borderId="3" xfId="0" applyFont="1" applyFill="1" applyBorder="1" applyAlignment="1">
      <alignment horizontal="right"/>
    </xf>
    <xf numFmtId="0" fontId="5" fillId="0" borderId="5" xfId="0" applyFont="1" applyBorder="1"/>
    <xf numFmtId="0" fontId="40" fillId="16" borderId="3" xfId="0" applyFont="1" applyFill="1" applyBorder="1"/>
    <xf numFmtId="165" fontId="41" fillId="0" borderId="3" xfId="0" applyNumberFormat="1" applyFont="1" applyBorder="1" applyAlignment="1">
      <alignment horizontal="right"/>
    </xf>
    <xf numFmtId="0" fontId="3" fillId="0" borderId="12" xfId="0" applyFont="1" applyBorder="1" applyAlignment="1">
      <alignment horizontal="left"/>
    </xf>
    <xf numFmtId="165" fontId="41" fillId="15" borderId="3" xfId="0" applyNumberFormat="1" applyFont="1" applyFill="1" applyBorder="1" applyAlignment="1">
      <alignment horizontal="right"/>
    </xf>
    <xf numFmtId="0" fontId="3" fillId="14" borderId="5" xfId="0" applyFont="1" applyFill="1" applyBorder="1"/>
    <xf numFmtId="0" fontId="38" fillId="0" borderId="34" xfId="0" applyFont="1" applyBorder="1" applyAlignment="1">
      <alignment horizontal="left" vertical="center"/>
    </xf>
    <xf numFmtId="0" fontId="38" fillId="0" borderId="35" xfId="0" applyFont="1" applyBorder="1" applyAlignment="1">
      <alignment horizontal="right" vertical="center"/>
    </xf>
    <xf numFmtId="0" fontId="20" fillId="18" borderId="3" xfId="0" applyFont="1" applyFill="1" applyBorder="1"/>
    <xf numFmtId="165" fontId="20" fillId="0" borderId="3" xfId="0" applyNumberFormat="1" applyFont="1" applyBorder="1" applyAlignment="1">
      <alignment horizontal="right"/>
    </xf>
    <xf numFmtId="2" fontId="20" fillId="15" borderId="6" xfId="0" applyNumberFormat="1" applyFont="1" applyFill="1" applyBorder="1"/>
    <xf numFmtId="168" fontId="37" fillId="7" borderId="36" xfId="0" applyNumberFormat="1" applyFont="1" applyFill="1" applyBorder="1"/>
    <xf numFmtId="0" fontId="3" fillId="0" borderId="37" xfId="0" applyFont="1" applyBorder="1" applyAlignment="1">
      <alignment vertical="center"/>
    </xf>
    <xf numFmtId="165" fontId="3" fillId="0" borderId="38" xfId="0" applyNumberFormat="1" applyFont="1" applyBorder="1" applyAlignment="1">
      <alignment vertical="center"/>
    </xf>
    <xf numFmtId="0" fontId="3" fillId="0" borderId="39" xfId="0" applyFont="1" applyBorder="1" applyAlignment="1">
      <alignment vertical="center"/>
    </xf>
    <xf numFmtId="165" fontId="3" fillId="0" borderId="40" xfId="0" applyNumberFormat="1" applyFont="1" applyBorder="1" applyAlignment="1">
      <alignment vertical="center"/>
    </xf>
    <xf numFmtId="0" fontId="38" fillId="19" borderId="3" xfId="0" applyFont="1" applyFill="1" applyBorder="1"/>
    <xf numFmtId="0" fontId="38" fillId="19" borderId="3" xfId="0" applyFont="1" applyFill="1" applyBorder="1" applyAlignment="1">
      <alignment horizontal="center"/>
    </xf>
    <xf numFmtId="0" fontId="20" fillId="0" borderId="3" xfId="0" applyFont="1" applyBorder="1" applyAlignment="1">
      <alignment horizontal="center"/>
    </xf>
    <xf numFmtId="1" fontId="20" fillId="0" borderId="3" xfId="0" applyNumberFormat="1" applyFont="1" applyBorder="1" applyAlignment="1">
      <alignment horizontal="center"/>
    </xf>
    <xf numFmtId="0" fontId="38" fillId="0" borderId="5" xfId="0" applyFont="1" applyBorder="1"/>
    <xf numFmtId="0" fontId="20" fillId="7" borderId="14" xfId="0" applyFont="1" applyFill="1" applyBorder="1"/>
    <xf numFmtId="0" fontId="42" fillId="7" borderId="12" xfId="0" applyFont="1" applyFill="1" applyBorder="1"/>
    <xf numFmtId="0" fontId="38" fillId="0" borderId="34" xfId="0" applyFont="1" applyBorder="1" applyAlignment="1">
      <alignment horizontal="left"/>
    </xf>
    <xf numFmtId="0" fontId="38" fillId="0" borderId="35" xfId="0" applyFont="1" applyBorder="1" applyAlignment="1">
      <alignment horizontal="left"/>
    </xf>
    <xf numFmtId="0" fontId="42" fillId="7" borderId="5" xfId="0" applyFont="1" applyFill="1" applyBorder="1"/>
    <xf numFmtId="49" fontId="20" fillId="0" borderId="3" xfId="0" applyNumberFormat="1" applyFont="1" applyBorder="1"/>
    <xf numFmtId="3" fontId="20" fillId="0" borderId="3" xfId="0" applyNumberFormat="1" applyFont="1" applyBorder="1"/>
    <xf numFmtId="0" fontId="20" fillId="7" borderId="5" xfId="0" applyFont="1" applyFill="1" applyBorder="1"/>
    <xf numFmtId="0" fontId="20" fillId="0" borderId="11" xfId="0" applyFont="1" applyBorder="1"/>
    <xf numFmtId="3" fontId="20" fillId="0" borderId="11" xfId="0" applyNumberFormat="1" applyFont="1" applyBorder="1"/>
    <xf numFmtId="3" fontId="20" fillId="0" borderId="5" xfId="0" applyNumberFormat="1" applyFont="1" applyBorder="1"/>
    <xf numFmtId="0" fontId="42" fillId="20" borderId="41" xfId="0" applyFont="1" applyFill="1" applyBorder="1" applyAlignment="1">
      <alignment horizontal="center"/>
    </xf>
    <xf numFmtId="3" fontId="42" fillId="20" borderId="42" xfId="0" applyNumberFormat="1" applyFont="1" applyFill="1" applyBorder="1"/>
    <xf numFmtId="0" fontId="20" fillId="21" borderId="3" xfId="0" applyFont="1" applyFill="1" applyBorder="1"/>
    <xf numFmtId="0" fontId="20" fillId="7" borderId="11" xfId="0" applyFont="1" applyFill="1" applyBorder="1"/>
    <xf numFmtId="3" fontId="20" fillId="7" borderId="11" xfId="0" applyNumberFormat="1" applyFont="1" applyFill="1" applyBorder="1" applyAlignment="1">
      <alignment horizontal="right"/>
    </xf>
    <xf numFmtId="3" fontId="20" fillId="7" borderId="5" xfId="0" applyNumberFormat="1" applyFont="1" applyFill="1" applyBorder="1" applyAlignment="1">
      <alignment horizontal="right"/>
    </xf>
    <xf numFmtId="0" fontId="43" fillId="2" borderId="1" xfId="0" applyFont="1" applyFill="1" applyBorder="1" applyAlignment="1">
      <alignment horizontal="left"/>
    </xf>
    <xf numFmtId="0" fontId="44" fillId="2" borderId="1" xfId="0" applyFont="1" applyFill="1" applyBorder="1"/>
    <xf numFmtId="0" fontId="3" fillId="2" borderId="1" xfId="0" applyFont="1" applyFill="1" applyBorder="1"/>
    <xf numFmtId="0" fontId="45" fillId="8" borderId="10" xfId="0" applyFont="1" applyFill="1" applyBorder="1"/>
    <xf numFmtId="0" fontId="3" fillId="8" borderId="10" xfId="0" applyFont="1" applyFill="1" applyBorder="1"/>
    <xf numFmtId="0" fontId="45" fillId="7" borderId="11" xfId="0" applyFont="1" applyFill="1" applyBorder="1"/>
    <xf numFmtId="0" fontId="3" fillId="7" borderId="11" xfId="0" applyFont="1" applyFill="1" applyBorder="1"/>
    <xf numFmtId="0" fontId="46" fillId="7" borderId="5" xfId="0" applyFont="1" applyFill="1" applyBorder="1" applyAlignment="1">
      <alignment horizontal="center"/>
    </xf>
    <xf numFmtId="0" fontId="3" fillId="7" borderId="5" xfId="0" applyFont="1" applyFill="1" applyBorder="1"/>
    <xf numFmtId="0" fontId="43" fillId="7" borderId="5" xfId="0" applyFont="1" applyFill="1" applyBorder="1"/>
    <xf numFmtId="0" fontId="47" fillId="7" borderId="12" xfId="0" applyFont="1" applyFill="1" applyBorder="1"/>
    <xf numFmtId="0" fontId="47" fillId="7" borderId="12" xfId="0" applyFont="1" applyFill="1" applyBorder="1" applyAlignment="1">
      <alignment horizontal="right"/>
    </xf>
    <xf numFmtId="0" fontId="43" fillId="7" borderId="13" xfId="0" applyFont="1" applyFill="1" applyBorder="1"/>
    <xf numFmtId="0" fontId="26" fillId="22" borderId="3" xfId="0" applyFont="1" applyFill="1" applyBorder="1"/>
    <xf numFmtId="0" fontId="26" fillId="22" borderId="3" xfId="0" applyFont="1" applyFill="1" applyBorder="1" applyAlignment="1">
      <alignment horizontal="right"/>
    </xf>
    <xf numFmtId="0" fontId="23" fillId="23" borderId="3" xfId="0" applyFont="1" applyFill="1" applyBorder="1"/>
    <xf numFmtId="0" fontId="23" fillId="0" borderId="3" xfId="0" applyFont="1" applyBorder="1" applyAlignment="1">
      <alignment horizontal="right"/>
    </xf>
    <xf numFmtId="0" fontId="17" fillId="0" borderId="30" xfId="0" applyFont="1" applyBorder="1"/>
    <xf numFmtId="0" fontId="43" fillId="7" borderId="14" xfId="0" applyFont="1" applyFill="1" applyBorder="1"/>
    <xf numFmtId="0" fontId="48" fillId="7" borderId="5" xfId="0" applyFont="1" applyFill="1" applyBorder="1"/>
    <xf numFmtId="0" fontId="49" fillId="7" borderId="5" xfId="0" applyFont="1" applyFill="1" applyBorder="1"/>
    <xf numFmtId="0" fontId="3" fillId="7" borderId="13" xfId="0" applyFont="1" applyFill="1" applyBorder="1"/>
    <xf numFmtId="0" fontId="3" fillId="7" borderId="12" xfId="0" applyFont="1" applyFill="1" applyBorder="1"/>
    <xf numFmtId="0" fontId="50" fillId="0" borderId="34" xfId="0" applyFont="1" applyBorder="1" applyAlignment="1">
      <alignment horizontal="left" vertical="center"/>
    </xf>
    <xf numFmtId="0" fontId="50" fillId="0" borderId="50" xfId="0" applyFont="1" applyBorder="1" applyAlignment="1">
      <alignment horizontal="left" vertical="center"/>
    </xf>
    <xf numFmtId="0" fontId="50" fillId="0" borderId="35" xfId="0" applyFont="1" applyBorder="1" applyAlignment="1">
      <alignment horizontal="left" vertical="center"/>
    </xf>
    <xf numFmtId="0" fontId="43" fillId="0" borderId="30" xfId="0" applyFont="1" applyBorder="1"/>
    <xf numFmtId="0" fontId="3" fillId="7" borderId="14" xfId="0" applyFont="1" applyFill="1" applyBorder="1"/>
    <xf numFmtId="0" fontId="47" fillId="0" borderId="3" xfId="0" applyFont="1" applyBorder="1"/>
    <xf numFmtId="0" fontId="43" fillId="0" borderId="14" xfId="0" applyFont="1" applyBorder="1"/>
    <xf numFmtId="0" fontId="47" fillId="0" borderId="24" xfId="0" applyFont="1" applyBorder="1"/>
    <xf numFmtId="0" fontId="47" fillId="15" borderId="3" xfId="0" applyFont="1" applyFill="1" applyBorder="1"/>
    <xf numFmtId="0" fontId="47" fillId="22" borderId="3" xfId="0" applyFont="1" applyFill="1" applyBorder="1"/>
    <xf numFmtId="0" fontId="47" fillId="5" borderId="3" xfId="0" applyFont="1" applyFill="1" applyBorder="1"/>
    <xf numFmtId="0" fontId="47" fillId="0" borderId="51" xfId="0" applyFont="1" applyBorder="1"/>
    <xf numFmtId="0" fontId="47" fillId="7" borderId="11" xfId="0" applyFont="1" applyFill="1" applyBorder="1"/>
    <xf numFmtId="0" fontId="47" fillId="0" borderId="37" xfId="0" applyFont="1" applyBorder="1"/>
    <xf numFmtId="0" fontId="47" fillId="0" borderId="52" xfId="0" applyFont="1" applyBorder="1"/>
    <xf numFmtId="0" fontId="47" fillId="0" borderId="53" xfId="0" applyFont="1" applyBorder="1"/>
    <xf numFmtId="0" fontId="43" fillId="0" borderId="0" xfId="0" applyFont="1"/>
    <xf numFmtId="0" fontId="51" fillId="7" borderId="5" xfId="0" applyFont="1" applyFill="1" applyBorder="1"/>
    <xf numFmtId="0" fontId="47" fillId="7" borderId="5" xfId="0" applyFont="1" applyFill="1" applyBorder="1"/>
    <xf numFmtId="0" fontId="52" fillId="0" borderId="55" xfId="0" applyFont="1" applyBorder="1" applyAlignment="1">
      <alignment vertical="center"/>
    </xf>
    <xf numFmtId="0" fontId="47" fillId="0" borderId="56" xfId="0" applyFont="1" applyBorder="1"/>
    <xf numFmtId="0" fontId="47" fillId="0" borderId="57" xfId="0" applyFont="1" applyBorder="1"/>
    <xf numFmtId="0" fontId="26" fillId="7" borderId="11" xfId="0" applyFont="1" applyFill="1" applyBorder="1"/>
    <xf numFmtId="0" fontId="53" fillId="0" borderId="34" xfId="0" applyFont="1" applyBorder="1" applyAlignment="1">
      <alignment horizontal="left" vertical="center"/>
    </xf>
    <xf numFmtId="0" fontId="50" fillId="0" borderId="50" xfId="0" applyFont="1" applyBorder="1" applyAlignment="1">
      <alignment horizontal="right"/>
    </xf>
    <xf numFmtId="0" fontId="50" fillId="0" borderId="35" xfId="0" applyFont="1" applyBorder="1" applyAlignment="1">
      <alignment horizontal="right"/>
    </xf>
    <xf numFmtId="0" fontId="5" fillId="7" borderId="5" xfId="0" applyFont="1" applyFill="1" applyBorder="1"/>
    <xf numFmtId="0" fontId="47" fillId="0" borderId="59" xfId="0" applyFont="1" applyBorder="1" applyAlignment="1">
      <alignment horizontal="right"/>
    </xf>
    <xf numFmtId="0" fontId="47" fillId="0" borderId="58" xfId="0" applyFont="1" applyBorder="1" applyAlignment="1">
      <alignment horizontal="right"/>
    </xf>
    <xf numFmtId="0" fontId="26" fillId="7" borderId="13" xfId="0" applyFont="1" applyFill="1" applyBorder="1"/>
    <xf numFmtId="0" fontId="47" fillId="22" borderId="60" xfId="0" applyFont="1" applyFill="1" applyBorder="1"/>
    <xf numFmtId="0" fontId="47" fillId="0" borderId="61" xfId="0" applyFont="1" applyBorder="1" applyAlignment="1">
      <alignment horizontal="right"/>
    </xf>
    <xf numFmtId="0" fontId="47" fillId="0" borderId="62" xfId="0" applyFont="1" applyBorder="1" applyAlignment="1">
      <alignment horizontal="right"/>
    </xf>
    <xf numFmtId="0" fontId="3" fillId="7" borderId="24" xfId="0" applyFont="1" applyFill="1" applyBorder="1"/>
    <xf numFmtId="0" fontId="26" fillId="7" borderId="5" xfId="0" applyFont="1" applyFill="1" applyBorder="1"/>
    <xf numFmtId="0" fontId="55" fillId="8" borderId="3" xfId="0" applyFont="1" applyFill="1" applyBorder="1"/>
    <xf numFmtId="0" fontId="56" fillId="28" borderId="3" xfId="0" applyFont="1" applyFill="1" applyBorder="1" applyAlignment="1">
      <alignment horizontal="center"/>
    </xf>
    <xf numFmtId="0" fontId="56" fillId="28" borderId="7" xfId="0" applyFont="1" applyFill="1" applyBorder="1" applyAlignment="1">
      <alignment horizontal="center"/>
    </xf>
    <xf numFmtId="0" fontId="3" fillId="7" borderId="14" xfId="0" applyFont="1" applyFill="1" applyBorder="1" applyAlignment="1">
      <alignment horizontal="center"/>
    </xf>
    <xf numFmtId="0" fontId="57" fillId="0" borderId="3" xfId="0" applyFont="1" applyBorder="1"/>
    <xf numFmtId="0" fontId="58" fillId="0" borderId="36" xfId="0" applyFont="1" applyBorder="1" applyAlignment="1">
      <alignment horizontal="center"/>
    </xf>
    <xf numFmtId="0" fontId="58" fillId="0" borderId="63" xfId="0" applyFont="1" applyBorder="1" applyAlignment="1">
      <alignment horizontal="center"/>
    </xf>
    <xf numFmtId="0" fontId="58" fillId="0" borderId="3" xfId="0" applyFont="1" applyBorder="1" applyAlignment="1">
      <alignment horizontal="center"/>
    </xf>
    <xf numFmtId="0" fontId="59" fillId="0" borderId="5" xfId="0" applyFont="1" applyBorder="1"/>
    <xf numFmtId="0" fontId="60" fillId="0" borderId="14" xfId="0" applyFont="1" applyBorder="1"/>
    <xf numFmtId="0" fontId="56" fillId="28" borderId="8" xfId="0" applyFont="1" applyFill="1" applyBorder="1" applyAlignment="1">
      <alignment horizontal="center"/>
    </xf>
    <xf numFmtId="0" fontId="58" fillId="0" borderId="64" xfId="0" applyFont="1" applyBorder="1" applyAlignment="1">
      <alignment horizontal="center"/>
    </xf>
    <xf numFmtId="0" fontId="61" fillId="0" borderId="5" xfId="0" applyFont="1" applyBorder="1"/>
    <xf numFmtId="0" fontId="62" fillId="8" borderId="5" xfId="0" applyFont="1" applyFill="1" applyBorder="1"/>
    <xf numFmtId="0" fontId="3" fillId="8" borderId="5" xfId="0" applyFont="1" applyFill="1" applyBorder="1"/>
    <xf numFmtId="0" fontId="3" fillId="8" borderId="12" xfId="0" applyFont="1" applyFill="1" applyBorder="1"/>
    <xf numFmtId="0" fontId="60" fillId="3" borderId="5" xfId="0" applyFont="1" applyFill="1" applyBorder="1"/>
    <xf numFmtId="0" fontId="60" fillId="3" borderId="12" xfId="0" applyFont="1" applyFill="1" applyBorder="1"/>
    <xf numFmtId="0" fontId="60" fillId="7" borderId="12" xfId="0" applyFont="1" applyFill="1" applyBorder="1"/>
    <xf numFmtId="0" fontId="55" fillId="7" borderId="5" xfId="0" applyFont="1" applyFill="1" applyBorder="1"/>
    <xf numFmtId="0" fontId="63" fillId="0" borderId="34" xfId="0" applyFont="1" applyBorder="1" applyAlignment="1">
      <alignment horizontal="left" vertical="center"/>
    </xf>
    <xf numFmtId="0" fontId="63" fillId="0" borderId="50" xfId="0" applyFont="1" applyBorder="1" applyAlignment="1">
      <alignment horizontal="left" vertical="center"/>
    </xf>
    <xf numFmtId="0" fontId="63" fillId="0" borderId="50" xfId="0" applyFont="1" applyBorder="1" applyAlignment="1">
      <alignment horizontal="center" vertical="center"/>
    </xf>
    <xf numFmtId="0" fontId="63" fillId="0" borderId="35" xfId="0" applyFont="1" applyBorder="1" applyAlignment="1">
      <alignment horizontal="left" vertical="center"/>
    </xf>
    <xf numFmtId="0" fontId="17" fillId="7" borderId="30" xfId="0" applyFont="1" applyFill="1" applyBorder="1" applyAlignment="1">
      <alignment horizontal="center"/>
    </xf>
    <xf numFmtId="0" fontId="63" fillId="0" borderId="35" xfId="0" applyFont="1" applyBorder="1" applyAlignment="1">
      <alignment horizontal="center" vertical="center"/>
    </xf>
    <xf numFmtId="0" fontId="57" fillId="7" borderId="5" xfId="0" applyFont="1" applyFill="1" applyBorder="1"/>
    <xf numFmtId="0" fontId="64" fillId="0" borderId="3" xfId="0" applyFont="1" applyBorder="1"/>
    <xf numFmtId="0" fontId="64" fillId="0" borderId="3" xfId="0" applyFont="1" applyBorder="1" applyAlignment="1">
      <alignment horizontal="center"/>
    </xf>
    <xf numFmtId="0" fontId="17" fillId="7" borderId="5" xfId="0" applyFont="1" applyFill="1" applyBorder="1"/>
    <xf numFmtId="0" fontId="59" fillId="7" borderId="5" xfId="0" applyFont="1" applyFill="1" applyBorder="1"/>
    <xf numFmtId="0" fontId="60" fillId="7" borderId="5" xfId="0" applyFont="1" applyFill="1" applyBorder="1"/>
    <xf numFmtId="0" fontId="64" fillId="0" borderId="39" xfId="0" applyFont="1" applyBorder="1"/>
    <xf numFmtId="0" fontId="64" fillId="0" borderId="65" xfId="0" applyFont="1" applyBorder="1"/>
    <xf numFmtId="0" fontId="64" fillId="0" borderId="40" xfId="0" applyFont="1" applyBorder="1"/>
    <xf numFmtId="0" fontId="58" fillId="7" borderId="5" xfId="0" applyFont="1" applyFill="1" applyBorder="1" applyAlignment="1">
      <alignment horizontal="center"/>
    </xf>
    <xf numFmtId="0" fontId="29" fillId="7" borderId="5" xfId="0" applyFont="1" applyFill="1" applyBorder="1"/>
    <xf numFmtId="0" fontId="56" fillId="7" borderId="5" xfId="0" applyFont="1" applyFill="1" applyBorder="1" applyAlignment="1">
      <alignment horizontal="center"/>
    </xf>
    <xf numFmtId="0" fontId="61" fillId="7" borderId="5" xfId="0" applyFont="1" applyFill="1" applyBorder="1"/>
    <xf numFmtId="0" fontId="65" fillId="7" borderId="5" xfId="0" applyFont="1" applyFill="1" applyBorder="1"/>
    <xf numFmtId="0" fontId="38" fillId="29" borderId="3" xfId="0" applyFont="1" applyFill="1" applyBorder="1" applyAlignment="1">
      <alignment horizontal="center"/>
    </xf>
    <xf numFmtId="0" fontId="60" fillId="4" borderId="3" xfId="0" applyFont="1" applyFill="1" applyBorder="1"/>
    <xf numFmtId="0" fontId="3" fillId="7" borderId="3" xfId="0" applyFont="1" applyFill="1" applyBorder="1"/>
    <xf numFmtId="165" fontId="3" fillId="30" borderId="3" xfId="0" applyNumberFormat="1" applyFont="1" applyFill="1" applyBorder="1"/>
    <xf numFmtId="0" fontId="60" fillId="0" borderId="5" xfId="0" applyFont="1" applyBorder="1"/>
    <xf numFmtId="165" fontId="20" fillId="0" borderId="3" xfId="0" applyNumberFormat="1" applyFont="1" applyBorder="1" applyAlignment="1">
      <alignment horizontal="center"/>
    </xf>
    <xf numFmtId="0" fontId="60" fillId="7" borderId="13" xfId="0" applyFont="1" applyFill="1" applyBorder="1"/>
    <xf numFmtId="0" fontId="60" fillId="31" borderId="3" xfId="0" applyFont="1" applyFill="1" applyBorder="1"/>
    <xf numFmtId="0" fontId="66" fillId="7" borderId="3" xfId="0" applyFont="1" applyFill="1" applyBorder="1" applyAlignment="1">
      <alignment horizontal="left"/>
    </xf>
    <xf numFmtId="0" fontId="65" fillId="0" borderId="5" xfId="0" applyFont="1" applyBorder="1"/>
    <xf numFmtId="165" fontId="20" fillId="30" borderId="3" xfId="0" applyNumberFormat="1" applyFont="1" applyFill="1" applyBorder="1" applyAlignment="1">
      <alignment horizontal="center"/>
    </xf>
    <xf numFmtId="0" fontId="17" fillId="7" borderId="5" xfId="0" applyFont="1" applyFill="1" applyBorder="1" applyAlignment="1">
      <alignment horizontal="center"/>
    </xf>
    <xf numFmtId="165" fontId="20" fillId="32" borderId="3" xfId="0" applyNumberFormat="1" applyFont="1" applyFill="1" applyBorder="1" applyAlignment="1">
      <alignment horizontal="center"/>
    </xf>
    <xf numFmtId="0" fontId="59" fillId="7" borderId="13" xfId="0" applyFont="1" applyFill="1" applyBorder="1"/>
    <xf numFmtId="165" fontId="3" fillId="32" borderId="3" xfId="0" applyNumberFormat="1" applyFont="1" applyFill="1" applyBorder="1"/>
    <xf numFmtId="0" fontId="17" fillId="7" borderId="13" xfId="0" applyFont="1" applyFill="1" applyBorder="1"/>
    <xf numFmtId="0" fontId="65" fillId="7" borderId="12" xfId="0" applyFont="1" applyFill="1" applyBorder="1"/>
    <xf numFmtId="0" fontId="67" fillId="33" borderId="3" xfId="0" applyFont="1" applyFill="1" applyBorder="1" applyAlignment="1">
      <alignment horizontal="center"/>
    </xf>
    <xf numFmtId="0" fontId="68" fillId="0" borderId="3" xfId="0" applyFont="1" applyBorder="1" applyAlignment="1">
      <alignment horizontal="center"/>
    </xf>
    <xf numFmtId="165" fontId="68" fillId="0" borderId="3" xfId="0" applyNumberFormat="1" applyFont="1" applyBorder="1" applyAlignment="1">
      <alignment horizontal="center"/>
    </xf>
    <xf numFmtId="0" fontId="69" fillId="0" borderId="3" xfId="0" applyFont="1" applyBorder="1" applyAlignment="1">
      <alignment horizontal="center"/>
    </xf>
    <xf numFmtId="0" fontId="65" fillId="7" borderId="13" xfId="0" applyFont="1" applyFill="1" applyBorder="1"/>
    <xf numFmtId="0" fontId="68" fillId="0" borderId="11" xfId="0" applyFont="1" applyBorder="1"/>
    <xf numFmtId="165" fontId="68" fillId="0" borderId="11" xfId="0" applyNumberFormat="1" applyFont="1" applyBorder="1"/>
    <xf numFmtId="0" fontId="68" fillId="0" borderId="5" xfId="0" applyFont="1" applyBorder="1"/>
    <xf numFmtId="165" fontId="68" fillId="0" borderId="5" xfId="0" applyNumberFormat="1" applyFont="1" applyBorder="1"/>
    <xf numFmtId="0" fontId="68" fillId="0" borderId="12" xfId="0" applyFont="1" applyBorder="1"/>
    <xf numFmtId="165" fontId="68" fillId="0" borderId="12" xfId="0" applyNumberFormat="1" applyFont="1" applyBorder="1"/>
    <xf numFmtId="165" fontId="69" fillId="7" borderId="14" xfId="0" applyNumberFormat="1" applyFont="1" applyFill="1" applyBorder="1" applyAlignment="1">
      <alignment horizontal="center"/>
    </xf>
    <xf numFmtId="0" fontId="68" fillId="0" borderId="15" xfId="0" applyFont="1" applyBorder="1" applyAlignment="1">
      <alignment horizontal="center" vertical="center"/>
    </xf>
    <xf numFmtId="0" fontId="68" fillId="0" borderId="14" xfId="0" applyFont="1" applyBorder="1" applyAlignment="1">
      <alignment horizontal="center" vertical="center"/>
    </xf>
    <xf numFmtId="0" fontId="69" fillId="0" borderId="3" xfId="0" applyFont="1" applyBorder="1" applyAlignment="1">
      <alignment horizontal="left"/>
    </xf>
    <xf numFmtId="0" fontId="57" fillId="7" borderId="13" xfId="0" applyFont="1" applyFill="1" applyBorder="1"/>
    <xf numFmtId="0" fontId="69" fillId="23" borderId="3" xfId="0" applyFont="1" applyFill="1" applyBorder="1"/>
    <xf numFmtId="0" fontId="68" fillId="0" borderId="14" xfId="0" applyFont="1" applyBorder="1"/>
    <xf numFmtId="0" fontId="69" fillId="0" borderId="3" xfId="0" applyFont="1" applyBorder="1"/>
    <xf numFmtId="0" fontId="68" fillId="0" borderId="30" xfId="0" applyFont="1" applyBorder="1"/>
    <xf numFmtId="0" fontId="68" fillId="0" borderId="3" xfId="0" applyFont="1" applyBorder="1"/>
    <xf numFmtId="0" fontId="68" fillId="23" borderId="3" xfId="0" applyFont="1" applyFill="1" applyBorder="1"/>
    <xf numFmtId="0" fontId="68" fillId="0" borderId="24" xfId="0" applyFont="1" applyBorder="1"/>
    <xf numFmtId="0" fontId="55" fillId="7" borderId="13" xfId="0" applyFont="1" applyFill="1" applyBorder="1"/>
    <xf numFmtId="0" fontId="17" fillId="7" borderId="14" xfId="0" applyFont="1" applyFill="1" applyBorder="1" applyAlignment="1">
      <alignment horizontal="center"/>
    </xf>
    <xf numFmtId="0" fontId="58" fillId="7" borderId="11" xfId="0" applyFont="1" applyFill="1" applyBorder="1" applyAlignment="1">
      <alignment horizontal="center"/>
    </xf>
    <xf numFmtId="0" fontId="51" fillId="22" borderId="3" xfId="0" applyFont="1" applyFill="1" applyBorder="1" applyAlignment="1">
      <alignment horizontal="center"/>
    </xf>
    <xf numFmtId="0" fontId="51" fillId="22" borderId="8" xfId="0" applyFont="1" applyFill="1" applyBorder="1" applyAlignment="1">
      <alignment horizontal="center"/>
    </xf>
    <xf numFmtId="0" fontId="70" fillId="34" borderId="3" xfId="0" applyFont="1" applyFill="1" applyBorder="1"/>
    <xf numFmtId="0" fontId="51" fillId="0" borderId="36" xfId="0" applyFont="1" applyBorder="1" applyAlignment="1">
      <alignment horizontal="center"/>
    </xf>
    <xf numFmtId="165" fontId="51" fillId="0" borderId="64" xfId="0" applyNumberFormat="1" applyFont="1" applyBorder="1" applyAlignment="1">
      <alignment horizontal="center"/>
    </xf>
    <xf numFmtId="165" fontId="47" fillId="0" borderId="64" xfId="0" applyNumberFormat="1" applyFont="1" applyBorder="1" applyAlignment="1">
      <alignment horizontal="center"/>
    </xf>
    <xf numFmtId="165" fontId="47" fillId="0" borderId="64" xfId="0" applyNumberFormat="1" applyFont="1" applyBorder="1"/>
    <xf numFmtId="0" fontId="71" fillId="0" borderId="3" xfId="0" applyFont="1" applyBorder="1"/>
    <xf numFmtId="0" fontId="60" fillId="7" borderId="3" xfId="0" applyFont="1" applyFill="1" applyBorder="1"/>
    <xf numFmtId="0" fontId="71" fillId="7" borderId="3" xfId="0" applyFont="1" applyFill="1" applyBorder="1"/>
    <xf numFmtId="165" fontId="60" fillId="7" borderId="3" xfId="0" applyNumberFormat="1" applyFont="1" applyFill="1" applyBorder="1"/>
    <xf numFmtId="0" fontId="3" fillId="7" borderId="29" xfId="0" applyFont="1" applyFill="1" applyBorder="1"/>
    <xf numFmtId="0" fontId="66" fillId="7" borderId="3" xfId="0" applyFont="1" applyFill="1" applyBorder="1"/>
    <xf numFmtId="165" fontId="3" fillId="7" borderId="3" xfId="0" applyNumberFormat="1" applyFont="1" applyFill="1" applyBorder="1"/>
    <xf numFmtId="0" fontId="60" fillId="7" borderId="11" xfId="0" applyFont="1" applyFill="1" applyBorder="1"/>
    <xf numFmtId="0" fontId="26" fillId="0" borderId="5" xfId="0" applyFont="1" applyBorder="1"/>
    <xf numFmtId="0" fontId="72" fillId="7" borderId="5" xfId="0" applyFont="1" applyFill="1" applyBorder="1"/>
    <xf numFmtId="0" fontId="73" fillId="7" borderId="5" xfId="0" applyFont="1" applyFill="1" applyBorder="1"/>
    <xf numFmtId="0" fontId="51" fillId="0" borderId="64" xfId="0" applyFont="1" applyBorder="1" applyAlignment="1">
      <alignment horizontal="center"/>
    </xf>
    <xf numFmtId="0" fontId="47" fillId="0" borderId="64" xfId="0" applyFont="1" applyBorder="1" applyAlignment="1">
      <alignment horizontal="center"/>
    </xf>
    <xf numFmtId="0" fontId="47" fillId="0" borderId="64" xfId="0" applyFont="1" applyBorder="1"/>
    <xf numFmtId="0" fontId="58" fillId="7" borderId="12" xfId="0" applyFont="1" applyFill="1" applyBorder="1" applyAlignment="1">
      <alignment horizontal="center"/>
    </xf>
    <xf numFmtId="0" fontId="51" fillId="23" borderId="3" xfId="0" applyFont="1" applyFill="1" applyBorder="1" applyAlignment="1">
      <alignment horizontal="center"/>
    </xf>
    <xf numFmtId="0" fontId="51" fillId="23" borderId="8" xfId="0" applyFont="1" applyFill="1" applyBorder="1" applyAlignment="1">
      <alignment horizontal="center"/>
    </xf>
    <xf numFmtId="0" fontId="47" fillId="0" borderId="30" xfId="0" applyFont="1" applyBorder="1"/>
    <xf numFmtId="168" fontId="47" fillId="0" borderId="36" xfId="0" applyNumberFormat="1" applyFont="1" applyBorder="1" applyAlignment="1">
      <alignment horizontal="right"/>
    </xf>
    <xf numFmtId="168" fontId="47" fillId="0" borderId="3" xfId="0" applyNumberFormat="1" applyFont="1" applyBorder="1" applyAlignment="1">
      <alignment horizontal="right"/>
    </xf>
    <xf numFmtId="168" fontId="47" fillId="0" borderId="3" xfId="0" applyNumberFormat="1" applyFont="1" applyBorder="1"/>
    <xf numFmtId="0" fontId="23" fillId="7" borderId="14" xfId="0" applyFont="1" applyFill="1" applyBorder="1"/>
    <xf numFmtId="0" fontId="47" fillId="0" borderId="14" xfId="0" applyFont="1" applyBorder="1"/>
    <xf numFmtId="0" fontId="47" fillId="0" borderId="11" xfId="0" applyFont="1" applyBorder="1"/>
    <xf numFmtId="0" fontId="47" fillId="0" borderId="5" xfId="0" applyFont="1" applyBorder="1"/>
    <xf numFmtId="168" fontId="47" fillId="0" borderId="64" xfId="0" applyNumberFormat="1" applyFont="1" applyBorder="1" applyAlignment="1">
      <alignment horizontal="right"/>
    </xf>
    <xf numFmtId="0" fontId="15" fillId="17" borderId="15" xfId="0" applyFont="1" applyFill="1" applyBorder="1"/>
    <xf numFmtId="0" fontId="3" fillId="17" borderId="11" xfId="0" applyFont="1" applyFill="1" applyBorder="1"/>
    <xf numFmtId="0" fontId="3" fillId="17" borderId="16" xfId="0" applyFont="1" applyFill="1" applyBorder="1"/>
    <xf numFmtId="0" fontId="51" fillId="35" borderId="3" xfId="0" applyFont="1" applyFill="1" applyBorder="1"/>
    <xf numFmtId="0" fontId="51" fillId="35" borderId="8" xfId="0" applyFont="1" applyFill="1" applyBorder="1"/>
    <xf numFmtId="0" fontId="47" fillId="0" borderId="36" xfId="0" applyFont="1" applyBorder="1"/>
    <xf numFmtId="4" fontId="47" fillId="0" borderId="64" xfId="0" applyNumberFormat="1" applyFont="1" applyBorder="1"/>
    <xf numFmtId="0" fontId="51" fillId="23" borderId="3" xfId="0" applyFont="1" applyFill="1" applyBorder="1"/>
    <xf numFmtId="0" fontId="51" fillId="23" borderId="8" xfId="0" applyFont="1" applyFill="1" applyBorder="1"/>
    <xf numFmtId="4" fontId="47" fillId="0" borderId="64" xfId="0" applyNumberFormat="1" applyFont="1" applyBorder="1" applyAlignment="1">
      <alignment horizontal="right"/>
    </xf>
    <xf numFmtId="0" fontId="51" fillId="22" borderId="3" xfId="0" applyFont="1" applyFill="1" applyBorder="1"/>
    <xf numFmtId="0" fontId="51" fillId="22" borderId="3" xfId="0" applyFont="1" applyFill="1" applyBorder="1" applyAlignment="1">
      <alignment horizontal="left"/>
    </xf>
    <xf numFmtId="0" fontId="51" fillId="7" borderId="5" xfId="0" applyFont="1" applyFill="1" applyBorder="1" applyAlignment="1">
      <alignment horizontal="left"/>
    </xf>
    <xf numFmtId="0" fontId="74" fillId="33" borderId="3" xfId="0" applyFont="1" applyFill="1" applyBorder="1" applyAlignment="1">
      <alignment horizontal="center"/>
    </xf>
    <xf numFmtId="0" fontId="74" fillId="33" borderId="8" xfId="0" applyFont="1" applyFill="1" applyBorder="1" applyAlignment="1">
      <alignment horizontal="center"/>
    </xf>
    <xf numFmtId="0" fontId="47" fillId="0" borderId="36" xfId="0" applyFont="1" applyBorder="1" applyAlignment="1">
      <alignment horizontal="center"/>
    </xf>
    <xf numFmtId="0" fontId="47" fillId="7" borderId="36" xfId="0" applyFont="1" applyFill="1" applyBorder="1" applyAlignment="1">
      <alignment horizontal="center"/>
    </xf>
    <xf numFmtId="0" fontId="47" fillId="7" borderId="64" xfId="0" applyFont="1" applyFill="1" applyBorder="1" applyAlignment="1">
      <alignment horizontal="center"/>
    </xf>
    <xf numFmtId="0" fontId="75" fillId="0" borderId="3" xfId="0" applyFont="1" applyBorder="1"/>
    <xf numFmtId="0" fontId="47" fillId="25" borderId="3" xfId="0" applyFont="1" applyFill="1" applyBorder="1"/>
    <xf numFmtId="0" fontId="76" fillId="36" borderId="3" xfId="0" applyFont="1" applyFill="1" applyBorder="1" applyAlignment="1">
      <alignment horizontal="left" vertical="top"/>
    </xf>
    <xf numFmtId="0" fontId="47" fillId="0" borderId="12" xfId="0" applyFont="1" applyBorder="1"/>
    <xf numFmtId="0" fontId="75" fillId="5" borderId="3" xfId="0" applyFont="1" applyFill="1" applyBorder="1"/>
    <xf numFmtId="0" fontId="47" fillId="0" borderId="3" xfId="0" applyFont="1" applyBorder="1" applyAlignment="1">
      <alignment horizontal="right"/>
    </xf>
    <xf numFmtId="0" fontId="26" fillId="0" borderId="14" xfId="0" applyFont="1" applyBorder="1"/>
    <xf numFmtId="0" fontId="76" fillId="7" borderId="11" xfId="0" applyFont="1" applyFill="1" applyBorder="1" applyAlignment="1">
      <alignment horizontal="left" vertical="top"/>
    </xf>
    <xf numFmtId="0" fontId="76" fillId="7" borderId="5" xfId="0" applyFont="1" applyFill="1" applyBorder="1" applyAlignment="1">
      <alignment horizontal="left" vertical="top"/>
    </xf>
    <xf numFmtId="0" fontId="3" fillId="0" borderId="16" xfId="0" applyFont="1" applyBorder="1"/>
    <xf numFmtId="0" fontId="78" fillId="7" borderId="5" xfId="0" applyFont="1" applyFill="1" applyBorder="1"/>
    <xf numFmtId="0" fontId="79" fillId="23" borderId="3" xfId="0" applyFont="1" applyFill="1" applyBorder="1" applyAlignment="1">
      <alignment horizontal="center"/>
    </xf>
    <xf numFmtId="0" fontId="79" fillId="23" borderId="8" xfId="0" applyFont="1" applyFill="1" applyBorder="1" applyAlignment="1">
      <alignment horizontal="center"/>
    </xf>
    <xf numFmtId="0" fontId="81" fillId="26" borderId="36" xfId="0" applyFont="1" applyFill="1" applyBorder="1" applyAlignment="1">
      <alignment horizontal="center"/>
    </xf>
    <xf numFmtId="165" fontId="81" fillId="26" borderId="64" xfId="0" applyNumberFormat="1" applyFont="1" applyFill="1" applyBorder="1" applyAlignment="1">
      <alignment horizontal="center"/>
    </xf>
    <xf numFmtId="165" fontId="20" fillId="7" borderId="13" xfId="0" applyNumberFormat="1" applyFont="1" applyFill="1" applyBorder="1" applyAlignment="1">
      <alignment horizontal="center"/>
    </xf>
    <xf numFmtId="0" fontId="66" fillId="7" borderId="14" xfId="0" applyFont="1" applyFill="1" applyBorder="1" applyAlignment="1">
      <alignment horizontal="left"/>
    </xf>
    <xf numFmtId="0" fontId="81" fillId="0" borderId="36" xfId="0" applyFont="1" applyBorder="1" applyAlignment="1">
      <alignment horizontal="center"/>
    </xf>
    <xf numFmtId="165" fontId="81" fillId="0" borderId="64" xfId="0" applyNumberFormat="1" applyFont="1" applyBorder="1" applyAlignment="1">
      <alignment horizontal="center"/>
    </xf>
    <xf numFmtId="0" fontId="20" fillId="7" borderId="5" xfId="0" applyFont="1" applyFill="1" applyBorder="1" applyAlignment="1">
      <alignment horizontal="center"/>
    </xf>
    <xf numFmtId="165" fontId="82" fillId="37" borderId="3" xfId="0" applyNumberFormat="1" applyFont="1" applyFill="1" applyBorder="1" applyAlignment="1">
      <alignment horizontal="center"/>
    </xf>
    <xf numFmtId="165" fontId="20" fillId="7" borderId="5" xfId="0" applyNumberFormat="1" applyFont="1" applyFill="1" applyBorder="1" applyAlignment="1">
      <alignment horizontal="center"/>
    </xf>
    <xf numFmtId="165" fontId="20" fillId="7" borderId="11" xfId="0" applyNumberFormat="1" applyFont="1" applyFill="1" applyBorder="1" applyAlignment="1">
      <alignment horizontal="center"/>
    </xf>
    <xf numFmtId="0" fontId="79" fillId="23" borderId="3" xfId="0" applyFont="1" applyFill="1" applyBorder="1" applyAlignment="1">
      <alignment horizontal="left"/>
    </xf>
    <xf numFmtId="165" fontId="79" fillId="23" borderId="8" xfId="0" applyNumberFormat="1" applyFont="1" applyFill="1" applyBorder="1" applyAlignment="1">
      <alignment horizontal="left"/>
    </xf>
    <xf numFmtId="0" fontId="81" fillId="0" borderId="36" xfId="0" applyFont="1" applyBorder="1" applyAlignment="1">
      <alignment horizontal="left"/>
    </xf>
    <xf numFmtId="165" fontId="81" fillId="15" borderId="64" xfId="0" applyNumberFormat="1" applyFont="1" applyFill="1" applyBorder="1" applyAlignment="1">
      <alignment horizontal="left"/>
    </xf>
    <xf numFmtId="165" fontId="81" fillId="15" borderId="64" xfId="0" applyNumberFormat="1" applyFont="1" applyFill="1" applyBorder="1" applyAlignment="1">
      <alignment horizontal="center"/>
    </xf>
    <xf numFmtId="0" fontId="81" fillId="0" borderId="64" xfId="0" applyFont="1" applyBorder="1" applyAlignment="1">
      <alignment horizontal="left"/>
    </xf>
    <xf numFmtId="165" fontId="81" fillId="7" borderId="64" xfId="0" applyNumberFormat="1" applyFont="1" applyFill="1" applyBorder="1" applyAlignment="1">
      <alignment horizontal="center"/>
    </xf>
    <xf numFmtId="0" fontId="81" fillId="15" borderId="64" xfId="0" applyFont="1" applyFill="1" applyBorder="1" applyAlignment="1">
      <alignment horizontal="left"/>
    </xf>
    <xf numFmtId="0" fontId="59" fillId="7" borderId="11" xfId="0" applyFont="1" applyFill="1" applyBorder="1"/>
    <xf numFmtId="0" fontId="17" fillId="7" borderId="11" xfId="0" applyFont="1" applyFill="1" applyBorder="1"/>
    <xf numFmtId="0" fontId="83" fillId="34" borderId="3" xfId="0" applyFont="1" applyFill="1" applyBorder="1" applyAlignment="1">
      <alignment horizontal="center"/>
    </xf>
    <xf numFmtId="0" fontId="84" fillId="0" borderId="3" xfId="0" applyFont="1" applyBorder="1" applyAlignment="1">
      <alignment horizontal="left"/>
    </xf>
    <xf numFmtId="0" fontId="58" fillId="7" borderId="30" xfId="0" applyFont="1" applyFill="1" applyBorder="1" applyAlignment="1">
      <alignment horizontal="center"/>
    </xf>
    <xf numFmtId="0" fontId="83" fillId="7" borderId="3" xfId="0" applyFont="1" applyFill="1" applyBorder="1" applyAlignment="1">
      <alignment horizontal="center"/>
    </xf>
    <xf numFmtId="0" fontId="83" fillId="32" borderId="3" xfId="0" applyFont="1" applyFill="1" applyBorder="1" applyAlignment="1">
      <alignment horizontal="center"/>
    </xf>
    <xf numFmtId="0" fontId="58" fillId="7" borderId="14" xfId="0" applyFont="1" applyFill="1" applyBorder="1" applyAlignment="1">
      <alignment horizontal="center"/>
    </xf>
    <xf numFmtId="0" fontId="56" fillId="7" borderId="12" xfId="0" applyFont="1" applyFill="1" applyBorder="1" applyAlignment="1">
      <alignment horizontal="center"/>
    </xf>
    <xf numFmtId="0" fontId="79" fillId="23" borderId="8" xfId="0" applyFont="1" applyFill="1" applyBorder="1" applyAlignment="1">
      <alignment horizontal="left"/>
    </xf>
    <xf numFmtId="0" fontId="58" fillId="7" borderId="13" xfId="0" applyFont="1" applyFill="1" applyBorder="1" applyAlignment="1">
      <alignment horizontal="center"/>
    </xf>
    <xf numFmtId="0" fontId="85" fillId="7" borderId="5" xfId="0" applyFont="1" applyFill="1" applyBorder="1" applyAlignment="1">
      <alignment horizontal="center" vertical="center"/>
    </xf>
    <xf numFmtId="165" fontId="81" fillId="31" borderId="3" xfId="0" applyNumberFormat="1" applyFont="1" applyFill="1" applyBorder="1" applyAlignment="1">
      <alignment horizontal="center"/>
    </xf>
    <xf numFmtId="165" fontId="81" fillId="7" borderId="3" xfId="0" applyNumberFormat="1" applyFont="1" applyFill="1" applyBorder="1" applyAlignment="1">
      <alignment horizontal="center"/>
    </xf>
    <xf numFmtId="0" fontId="87" fillId="39" borderId="3" xfId="0" applyFont="1" applyFill="1" applyBorder="1" applyAlignment="1">
      <alignment horizontal="center"/>
    </xf>
    <xf numFmtId="0" fontId="81" fillId="0" borderId="3" xfId="0" applyFont="1" applyBorder="1" applyAlignment="1">
      <alignment horizontal="center"/>
    </xf>
    <xf numFmtId="0" fontId="81" fillId="0" borderId="3" xfId="0" applyFont="1" applyBorder="1" applyAlignment="1">
      <alignment horizontal="left"/>
    </xf>
    <xf numFmtId="170" fontId="81" fillId="0" borderId="3" xfId="0" applyNumberFormat="1" applyFont="1" applyBorder="1" applyAlignment="1">
      <alignment horizontal="center"/>
    </xf>
    <xf numFmtId="0" fontId="81" fillId="0" borderId="64" xfId="0" applyFont="1" applyBorder="1" applyAlignment="1">
      <alignment horizontal="center"/>
    </xf>
    <xf numFmtId="0" fontId="89" fillId="26" borderId="3" xfId="0" applyFont="1" applyFill="1" applyBorder="1" applyAlignment="1">
      <alignment horizontal="left"/>
    </xf>
    <xf numFmtId="0" fontId="90" fillId="0" borderId="3" xfId="0" applyFont="1" applyBorder="1" applyAlignment="1">
      <alignment horizontal="center"/>
    </xf>
    <xf numFmtId="0" fontId="90" fillId="0" borderId="3" xfId="0" applyFont="1" applyBorder="1" applyAlignment="1">
      <alignment horizontal="left"/>
    </xf>
    <xf numFmtId="0" fontId="90" fillId="0" borderId="36" xfId="0" applyFont="1" applyBorder="1" applyAlignment="1">
      <alignment horizontal="center"/>
    </xf>
    <xf numFmtId="164" fontId="90" fillId="0" borderId="3" xfId="0" applyNumberFormat="1" applyFont="1" applyBorder="1" applyAlignment="1">
      <alignment horizontal="left"/>
    </xf>
    <xf numFmtId="164" fontId="81" fillId="0" borderId="3" xfId="0" applyNumberFormat="1" applyFont="1" applyBorder="1" applyAlignment="1">
      <alignment horizontal="left"/>
    </xf>
    <xf numFmtId="0" fontId="92" fillId="36" borderId="3" xfId="0" applyFont="1" applyFill="1" applyBorder="1" applyAlignment="1">
      <alignment horizontal="center"/>
    </xf>
    <xf numFmtId="0" fontId="81" fillId="15" borderId="3" xfId="0" applyFont="1" applyFill="1" applyBorder="1" applyAlignment="1">
      <alignment horizontal="center"/>
    </xf>
    <xf numFmtId="0" fontId="81" fillId="15" borderId="3" xfId="0" applyFont="1" applyFill="1" applyBorder="1" applyAlignment="1">
      <alignment horizontal="left"/>
    </xf>
    <xf numFmtId="0" fontId="93" fillId="15" borderId="3" xfId="0" applyFont="1" applyFill="1" applyBorder="1" applyAlignment="1">
      <alignment horizontal="center"/>
    </xf>
    <xf numFmtId="0" fontId="93" fillId="0" borderId="3" xfId="0" applyFont="1" applyBorder="1" applyAlignment="1">
      <alignment horizontal="center"/>
    </xf>
    <xf numFmtId="0" fontId="81" fillId="41" borderId="3" xfId="0" applyFont="1" applyFill="1" applyBorder="1" applyAlignment="1">
      <alignment horizontal="center"/>
    </xf>
    <xf numFmtId="0" fontId="81" fillId="41" borderId="3" xfId="0" applyFont="1" applyFill="1" applyBorder="1" applyAlignment="1">
      <alignment horizontal="left"/>
    </xf>
    <xf numFmtId="0" fontId="93" fillId="41" borderId="3" xfId="0" applyFont="1" applyFill="1" applyBorder="1" applyAlignment="1">
      <alignment horizontal="center"/>
    </xf>
    <xf numFmtId="0" fontId="79" fillId="38" borderId="3" xfId="0" applyFont="1" applyFill="1" applyBorder="1" applyAlignment="1">
      <alignment horizontal="left"/>
    </xf>
    <xf numFmtId="0" fontId="81" fillId="0" borderId="3" xfId="0" applyFont="1" applyBorder="1"/>
    <xf numFmtId="0" fontId="81" fillId="0" borderId="51" xfId="0" applyFont="1" applyBorder="1" applyAlignment="1">
      <alignment horizontal="left"/>
    </xf>
    <xf numFmtId="0" fontId="81" fillId="0" borderId="51" xfId="0" applyFont="1" applyBorder="1"/>
    <xf numFmtId="0" fontId="81" fillId="26" borderId="3" xfId="0" applyFont="1" applyFill="1" applyBorder="1"/>
    <xf numFmtId="0" fontId="81" fillId="26" borderId="8" xfId="0" applyFont="1" applyFill="1" applyBorder="1"/>
    <xf numFmtId="0" fontId="79" fillId="42" borderId="3" xfId="0" applyFont="1" applyFill="1" applyBorder="1" applyAlignment="1">
      <alignment horizontal="center"/>
    </xf>
    <xf numFmtId="0" fontId="79" fillId="42" borderId="8" xfId="0" applyFont="1" applyFill="1" applyBorder="1" applyAlignment="1">
      <alignment horizontal="center"/>
    </xf>
    <xf numFmtId="0" fontId="81" fillId="0" borderId="36" xfId="0" applyFont="1" applyBorder="1"/>
    <xf numFmtId="0" fontId="81" fillId="0" borderId="64" xfId="0" applyFont="1" applyBorder="1"/>
    <xf numFmtId="0" fontId="81" fillId="0" borderId="64" xfId="0" applyFont="1" applyBorder="1" applyAlignment="1">
      <alignment horizontal="right"/>
    </xf>
    <xf numFmtId="170" fontId="81" fillId="0" borderId="64" xfId="0" applyNumberFormat="1" applyFont="1" applyBorder="1" applyAlignment="1">
      <alignment horizontal="right"/>
    </xf>
    <xf numFmtId="0" fontId="81" fillId="30" borderId="36" xfId="0" applyFont="1" applyFill="1" applyBorder="1"/>
    <xf numFmtId="0" fontId="81" fillId="30" borderId="64" xfId="0" applyFont="1" applyFill="1" applyBorder="1"/>
    <xf numFmtId="0" fontId="81" fillId="7" borderId="64" xfId="0" applyFont="1" applyFill="1" applyBorder="1"/>
    <xf numFmtId="0" fontId="81" fillId="36" borderId="36" xfId="0" applyFont="1" applyFill="1" applyBorder="1"/>
    <xf numFmtId="0" fontId="81" fillId="36" borderId="64" xfId="0" applyFont="1" applyFill="1" applyBorder="1"/>
    <xf numFmtId="0" fontId="81" fillId="36" borderId="64" xfId="0" applyFont="1" applyFill="1" applyBorder="1" applyAlignment="1">
      <alignment horizontal="right"/>
    </xf>
    <xf numFmtId="164" fontId="3" fillId="0" borderId="5" xfId="0" applyNumberFormat="1" applyFont="1" applyBorder="1"/>
    <xf numFmtId="0" fontId="80" fillId="7" borderId="14" xfId="0" applyFont="1" applyFill="1" applyBorder="1" applyAlignment="1">
      <alignment horizontal="center" vertical="center"/>
    </xf>
    <xf numFmtId="0" fontId="81" fillId="22" borderId="36" xfId="0" applyFont="1" applyFill="1" applyBorder="1" applyAlignment="1">
      <alignment horizontal="center"/>
    </xf>
    <xf numFmtId="165" fontId="81" fillId="22" borderId="64" xfId="0" applyNumberFormat="1" applyFont="1" applyFill="1" applyBorder="1" applyAlignment="1">
      <alignment horizontal="center"/>
    </xf>
    <xf numFmtId="4" fontId="82" fillId="43" borderId="3" xfId="0" applyNumberFormat="1" applyFont="1" applyFill="1" applyBorder="1" applyAlignment="1">
      <alignment horizontal="center"/>
    </xf>
    <xf numFmtId="0" fontId="82" fillId="7" borderId="14" xfId="0" applyFont="1" applyFill="1" applyBorder="1" applyAlignment="1">
      <alignment horizontal="center"/>
    </xf>
    <xf numFmtId="0" fontId="82" fillId="7" borderId="5" xfId="0" applyFont="1" applyFill="1" applyBorder="1" applyAlignment="1">
      <alignment horizontal="center"/>
    </xf>
    <xf numFmtId="0" fontId="81" fillId="34" borderId="36" xfId="0" applyFont="1" applyFill="1" applyBorder="1" applyAlignment="1">
      <alignment horizontal="left"/>
    </xf>
    <xf numFmtId="165" fontId="81" fillId="34" borderId="64" xfId="0" applyNumberFormat="1" applyFont="1" applyFill="1" applyBorder="1" applyAlignment="1">
      <alignment horizontal="left"/>
    </xf>
    <xf numFmtId="171" fontId="81" fillId="34" borderId="64" xfId="0" applyNumberFormat="1" applyFont="1" applyFill="1" applyBorder="1" applyAlignment="1">
      <alignment horizontal="center"/>
    </xf>
    <xf numFmtId="171" fontId="81" fillId="0" borderId="64" xfId="0" applyNumberFormat="1" applyFont="1" applyBorder="1" applyAlignment="1">
      <alignment horizontal="center"/>
    </xf>
    <xf numFmtId="0" fontId="81" fillId="34" borderId="64" xfId="0" applyFont="1" applyFill="1" applyBorder="1" applyAlignment="1">
      <alignment horizontal="left"/>
    </xf>
    <xf numFmtId="0" fontId="83" fillId="44" borderId="3" xfId="0" applyFont="1" applyFill="1" applyBorder="1" applyAlignment="1">
      <alignment horizontal="center"/>
    </xf>
    <xf numFmtId="0" fontId="58" fillId="7" borderId="3" xfId="0" applyFont="1" applyFill="1" applyBorder="1" applyAlignment="1">
      <alignment horizontal="center"/>
    </xf>
    <xf numFmtId="0" fontId="83" fillId="31" borderId="3" xfId="0" applyFont="1" applyFill="1" applyBorder="1" applyAlignment="1">
      <alignment horizontal="center"/>
    </xf>
    <xf numFmtId="171" fontId="3" fillId="7" borderId="14" xfId="0" applyNumberFormat="1" applyFont="1" applyFill="1" applyBorder="1"/>
    <xf numFmtId="0" fontId="85" fillId="7" borderId="14" xfId="0" applyFont="1" applyFill="1" applyBorder="1" applyAlignment="1">
      <alignment horizontal="center"/>
    </xf>
    <xf numFmtId="0" fontId="61" fillId="45" borderId="3" xfId="0" applyFont="1" applyFill="1" applyBorder="1" applyAlignment="1">
      <alignment horizontal="center"/>
    </xf>
    <xf numFmtId="0" fontId="3" fillId="0" borderId="3" xfId="0" applyFont="1" applyBorder="1" applyAlignment="1">
      <alignment horizontal="center"/>
    </xf>
    <xf numFmtId="0" fontId="81" fillId="35" borderId="3" xfId="0" applyFont="1" applyFill="1" applyBorder="1" applyAlignment="1">
      <alignment horizontal="center"/>
    </xf>
    <xf numFmtId="0" fontId="81" fillId="35" borderId="36" xfId="0" applyFont="1" applyFill="1" applyBorder="1" applyAlignment="1">
      <alignment horizontal="center"/>
    </xf>
    <xf numFmtId="0" fontId="94" fillId="7" borderId="24" xfId="0" applyFont="1" applyFill="1" applyBorder="1" applyAlignment="1">
      <alignment horizontal="center" vertical="center"/>
    </xf>
    <xf numFmtId="0" fontId="94" fillId="7" borderId="11" xfId="0" applyFont="1" applyFill="1" applyBorder="1" applyAlignment="1">
      <alignment horizontal="center" vertical="center"/>
    </xf>
    <xf numFmtId="0" fontId="94" fillId="7" borderId="3" xfId="0" applyFont="1" applyFill="1" applyBorder="1" applyAlignment="1">
      <alignment horizontal="center" vertical="center"/>
    </xf>
    <xf numFmtId="0" fontId="94" fillId="7" borderId="14" xfId="0" applyFont="1" applyFill="1" applyBorder="1" applyAlignment="1">
      <alignment horizontal="center" vertical="center"/>
    </xf>
    <xf numFmtId="0" fontId="94" fillId="7" borderId="5" xfId="0" applyFont="1" applyFill="1" applyBorder="1" applyAlignment="1">
      <alignment horizontal="center" vertical="center"/>
    </xf>
    <xf numFmtId="0" fontId="87" fillId="47" borderId="68" xfId="0" applyFont="1" applyFill="1" applyBorder="1" applyAlignment="1">
      <alignment horizontal="center"/>
    </xf>
    <xf numFmtId="0" fontId="87" fillId="47" borderId="76" xfId="0" applyFont="1" applyFill="1" applyBorder="1" applyAlignment="1">
      <alignment horizontal="center"/>
    </xf>
    <xf numFmtId="0" fontId="87" fillId="47" borderId="77" xfId="0" applyFont="1" applyFill="1" applyBorder="1" applyAlignment="1">
      <alignment horizontal="center"/>
    </xf>
    <xf numFmtId="0" fontId="89" fillId="22" borderId="3" xfId="0" applyFont="1" applyFill="1" applyBorder="1" applyAlignment="1">
      <alignment horizontal="left"/>
    </xf>
    <xf numFmtId="0" fontId="81" fillId="0" borderId="51" xfId="0" applyFont="1" applyBorder="1" applyAlignment="1">
      <alignment horizontal="center"/>
    </xf>
    <xf numFmtId="0" fontId="93" fillId="0" borderId="51" xfId="0" applyFont="1" applyBorder="1" applyAlignment="1">
      <alignment horizontal="center"/>
    </xf>
    <xf numFmtId="0" fontId="79" fillId="28" borderId="3" xfId="0" applyFont="1" applyFill="1" applyBorder="1" applyAlignment="1">
      <alignment horizontal="left"/>
    </xf>
    <xf numFmtId="0" fontId="81" fillId="22" borderId="3" xfId="0" applyFont="1" applyFill="1" applyBorder="1"/>
    <xf numFmtId="0" fontId="81" fillId="22" borderId="8" xfId="0" applyFont="1" applyFill="1" applyBorder="1"/>
    <xf numFmtId="0" fontId="79" fillId="26" borderId="3" xfId="0" applyFont="1" applyFill="1" applyBorder="1" applyAlignment="1">
      <alignment horizontal="center"/>
    </xf>
    <xf numFmtId="0" fontId="79" fillId="26" borderId="8" xfId="0" applyFont="1" applyFill="1" applyBorder="1" applyAlignment="1">
      <alignment horizontal="center"/>
    </xf>
    <xf numFmtId="0" fontId="81" fillId="25" borderId="64" xfId="0" applyFont="1" applyFill="1" applyBorder="1"/>
    <xf numFmtId="0" fontId="81" fillId="15" borderId="36" xfId="0" applyFont="1" applyFill="1" applyBorder="1"/>
    <xf numFmtId="0" fontId="81" fillId="15" borderId="64" xfId="0" applyFont="1" applyFill="1" applyBorder="1"/>
    <xf numFmtId="0" fontId="81" fillId="15" borderId="64" xfId="0" applyFont="1" applyFill="1" applyBorder="1" applyAlignment="1">
      <alignment horizontal="right"/>
    </xf>
    <xf numFmtId="0" fontId="43" fillId="22" borderId="3" xfId="0" applyFont="1" applyFill="1" applyBorder="1"/>
    <xf numFmtId="0" fontId="43" fillId="26" borderId="3" xfId="0" applyFont="1" applyFill="1" applyBorder="1"/>
    <xf numFmtId="0" fontId="43" fillId="46" borderId="8" xfId="0" applyFont="1" applyFill="1" applyBorder="1"/>
    <xf numFmtId="0" fontId="95" fillId="0" borderId="36" xfId="0" applyFont="1" applyBorder="1"/>
    <xf numFmtId="169" fontId="43" fillId="26" borderId="3" xfId="0" applyNumberFormat="1" applyFont="1" applyFill="1" applyBorder="1"/>
    <xf numFmtId="49" fontId="20" fillId="7" borderId="3" xfId="0" applyNumberFormat="1" applyFont="1" applyFill="1" applyBorder="1" applyAlignment="1">
      <alignment horizontal="center"/>
    </xf>
    <xf numFmtId="0" fontId="20" fillId="7" borderId="11" xfId="0" applyFont="1" applyFill="1" applyBorder="1" applyAlignment="1">
      <alignment horizontal="center"/>
    </xf>
    <xf numFmtId="49" fontId="20" fillId="7" borderId="11" xfId="0" applyNumberFormat="1" applyFont="1" applyFill="1" applyBorder="1" applyAlignment="1">
      <alignment horizontal="center"/>
    </xf>
    <xf numFmtId="165" fontId="43" fillId="26" borderId="8" xfId="0" applyNumberFormat="1" applyFont="1" applyFill="1" applyBorder="1"/>
    <xf numFmtId="165" fontId="43" fillId="46" borderId="8" xfId="0" applyNumberFormat="1" applyFont="1" applyFill="1" applyBorder="1"/>
    <xf numFmtId="172" fontId="96" fillId="26" borderId="64" xfId="0" applyNumberFormat="1" applyFont="1" applyFill="1" applyBorder="1"/>
    <xf numFmtId="49" fontId="3" fillId="0" borderId="3" xfId="0" applyNumberFormat="1" applyFont="1" applyBorder="1" applyAlignment="1">
      <alignment horizontal="center"/>
    </xf>
    <xf numFmtId="0" fontId="43" fillId="7" borderId="3" xfId="0" applyFont="1" applyFill="1" applyBorder="1"/>
    <xf numFmtId="0" fontId="3" fillId="7" borderId="30" xfId="0" applyFont="1" applyFill="1" applyBorder="1"/>
    <xf numFmtId="0" fontId="20" fillId="7" borderId="12" xfId="0" applyFont="1" applyFill="1" applyBorder="1" applyAlignment="1">
      <alignment horizontal="center"/>
    </xf>
    <xf numFmtId="165" fontId="20" fillId="7" borderId="12" xfId="0" applyNumberFormat="1" applyFont="1" applyFill="1" applyBorder="1" applyAlignment="1">
      <alignment horizontal="center"/>
    </xf>
    <xf numFmtId="165" fontId="43" fillId="0" borderId="0" xfId="0" applyNumberFormat="1" applyFont="1"/>
    <xf numFmtId="0" fontId="59" fillId="7" borderId="12" xfId="0" applyFont="1" applyFill="1" applyBorder="1"/>
    <xf numFmtId="173" fontId="43" fillId="0" borderId="36" xfId="0" applyNumberFormat="1" applyFont="1" applyBorder="1" applyAlignment="1">
      <alignment horizontal="right"/>
    </xf>
    <xf numFmtId="0" fontId="43" fillId="0" borderId="64" xfId="0" applyFont="1" applyBorder="1"/>
    <xf numFmtId="173" fontId="43" fillId="0" borderId="8" xfId="0" applyNumberFormat="1" applyFont="1" applyBorder="1"/>
    <xf numFmtId="173" fontId="43" fillId="0" borderId="64" xfId="0" applyNumberFormat="1" applyFont="1" applyBorder="1"/>
    <xf numFmtId="0" fontId="43" fillId="22" borderId="8" xfId="0" applyFont="1" applyFill="1" applyBorder="1"/>
    <xf numFmtId="0" fontId="43" fillId="0" borderId="8" xfId="0" applyFont="1" applyBorder="1"/>
    <xf numFmtId="0" fontId="3" fillId="7" borderId="13" xfId="0" applyFont="1" applyFill="1" applyBorder="1" applyAlignment="1">
      <alignment horizontal="center"/>
    </xf>
    <xf numFmtId="0" fontId="43" fillId="26" borderId="36" xfId="0" applyFont="1" applyFill="1" applyBorder="1"/>
    <xf numFmtId="169" fontId="43" fillId="0" borderId="8" xfId="0" applyNumberFormat="1" applyFont="1" applyBorder="1" applyAlignment="1">
      <alignment horizontal="right"/>
    </xf>
    <xf numFmtId="169" fontId="43" fillId="0" borderId="64" xfId="0" applyNumberFormat="1" applyFont="1" applyBorder="1" applyAlignment="1">
      <alignment horizontal="right"/>
    </xf>
    <xf numFmtId="0" fontId="43" fillId="0" borderId="36" xfId="0" applyFont="1" applyBorder="1"/>
    <xf numFmtId="0" fontId="61" fillId="7" borderId="14" xfId="0" applyFont="1" applyFill="1" applyBorder="1"/>
    <xf numFmtId="0" fontId="43" fillId="0" borderId="29" xfId="0" applyFont="1" applyBorder="1"/>
    <xf numFmtId="0" fontId="43" fillId="0" borderId="12" xfId="0" applyFont="1" applyBorder="1"/>
    <xf numFmtId="0" fontId="83" fillId="7" borderId="12" xfId="0" applyFont="1" applyFill="1" applyBorder="1" applyAlignment="1">
      <alignment horizontal="center"/>
    </xf>
    <xf numFmtId="0" fontId="43" fillId="23" borderId="3" xfId="0" applyFont="1" applyFill="1" applyBorder="1"/>
    <xf numFmtId="0" fontId="43" fillId="35" borderId="3" xfId="0" applyFont="1" applyFill="1" applyBorder="1" applyAlignment="1">
      <alignment horizontal="center"/>
    </xf>
    <xf numFmtId="0" fontId="43" fillId="0" borderId="36" xfId="0" applyFont="1" applyBorder="1" applyAlignment="1">
      <alignment horizontal="right"/>
    </xf>
    <xf numFmtId="0" fontId="43" fillId="0" borderId="64" xfId="0" applyFont="1" applyBorder="1" applyAlignment="1">
      <alignment horizontal="right"/>
    </xf>
    <xf numFmtId="14" fontId="43" fillId="0" borderId="64" xfId="0" applyNumberFormat="1" applyFont="1" applyBorder="1"/>
    <xf numFmtId="173" fontId="43" fillId="0" borderId="3" xfId="0" applyNumberFormat="1" applyFont="1" applyBorder="1"/>
    <xf numFmtId="173" fontId="43" fillId="0" borderId="11" xfId="0" applyNumberFormat="1" applyFont="1" applyBorder="1"/>
    <xf numFmtId="0" fontId="43" fillId="23" borderId="6" xfId="0" applyFont="1" applyFill="1" applyBorder="1" applyAlignment="1">
      <alignment horizontal="left"/>
    </xf>
    <xf numFmtId="0" fontId="43" fillId="23" borderId="7" xfId="0" applyFont="1" applyFill="1" applyBorder="1" applyAlignment="1">
      <alignment horizontal="left"/>
    </xf>
    <xf numFmtId="0" fontId="43" fillId="23" borderId="3" xfId="0" applyFont="1" applyFill="1" applyBorder="1" applyAlignment="1">
      <alignment horizontal="left"/>
    </xf>
    <xf numFmtId="0" fontId="43" fillId="7" borderId="14" xfId="0" applyFont="1" applyFill="1" applyBorder="1" applyAlignment="1">
      <alignment horizontal="left"/>
    </xf>
    <xf numFmtId="0" fontId="43" fillId="22" borderId="6" xfId="0" applyFont="1" applyFill="1" applyBorder="1"/>
    <xf numFmtId="0" fontId="43" fillId="0" borderId="6" xfId="0" applyFont="1" applyBorder="1" applyAlignment="1">
      <alignment horizontal="center"/>
    </xf>
    <xf numFmtId="14" fontId="43" fillId="0" borderId="3" xfId="0" applyNumberFormat="1" applyFont="1" applyBorder="1"/>
    <xf numFmtId="0" fontId="98" fillId="0" borderId="14" xfId="0" applyFont="1" applyBorder="1" applyAlignment="1">
      <alignment horizontal="center"/>
    </xf>
    <xf numFmtId="0" fontId="5" fillId="0" borderId="14" xfId="0" applyFont="1" applyBorder="1" applyAlignment="1">
      <alignment horizontal="center" vertical="center"/>
    </xf>
    <xf numFmtId="0" fontId="2" fillId="31" borderId="5" xfId="0" applyFont="1" applyFill="1" applyBorder="1"/>
    <xf numFmtId="0" fontId="15" fillId="8" borderId="5" xfId="0" applyFont="1" applyFill="1" applyBorder="1" applyAlignment="1">
      <alignment horizontal="left"/>
    </xf>
    <xf numFmtId="0" fontId="38" fillId="8" borderId="5" xfId="0" applyFont="1" applyFill="1" applyBorder="1" applyAlignment="1">
      <alignment horizontal="center"/>
    </xf>
    <xf numFmtId="0" fontId="60" fillId="8" borderId="5" xfId="0" applyFont="1" applyFill="1" applyBorder="1"/>
    <xf numFmtId="0" fontId="66" fillId="7" borderId="5" xfId="0" applyFont="1" applyFill="1" applyBorder="1" applyAlignment="1">
      <alignment horizontal="left"/>
    </xf>
    <xf numFmtId="165" fontId="20" fillId="7" borderId="14" xfId="0" applyNumberFormat="1" applyFont="1" applyFill="1" applyBorder="1" applyAlignment="1">
      <alignment horizontal="center"/>
    </xf>
    <xf numFmtId="0" fontId="100" fillId="48" borderId="0" xfId="0" applyFont="1" applyFill="1"/>
    <xf numFmtId="0" fontId="3" fillId="48" borderId="5" xfId="0" applyFont="1" applyFill="1" applyBorder="1"/>
    <xf numFmtId="0" fontId="65" fillId="48" borderId="5" xfId="0" applyFont="1" applyFill="1" applyBorder="1"/>
    <xf numFmtId="0" fontId="38" fillId="7" borderId="5" xfId="0" applyFont="1" applyFill="1" applyBorder="1" applyAlignment="1">
      <alignment horizontal="center"/>
    </xf>
    <xf numFmtId="0" fontId="26" fillId="7" borderId="5" xfId="0" applyFont="1" applyFill="1" applyBorder="1" applyAlignment="1">
      <alignment horizontal="left"/>
    </xf>
    <xf numFmtId="0" fontId="18" fillId="48" borderId="5" xfId="0" applyFont="1" applyFill="1" applyBorder="1" applyAlignment="1">
      <alignment horizontal="left"/>
    </xf>
    <xf numFmtId="165" fontId="20" fillId="48" borderId="5" xfId="0" applyNumberFormat="1" applyFont="1" applyFill="1" applyBorder="1" applyAlignment="1">
      <alignment horizontal="center"/>
    </xf>
    <xf numFmtId="0" fontId="59" fillId="48" borderId="5" xfId="0" applyFont="1" applyFill="1" applyBorder="1"/>
    <xf numFmtId="0" fontId="26" fillId="31" borderId="5" xfId="0" applyFont="1" applyFill="1" applyBorder="1" applyAlignment="1">
      <alignment horizontal="left"/>
    </xf>
    <xf numFmtId="165" fontId="20" fillId="31" borderId="5" xfId="0" applyNumberFormat="1" applyFont="1" applyFill="1" applyBorder="1" applyAlignment="1">
      <alignment horizontal="center"/>
    </xf>
    <xf numFmtId="0" fontId="101" fillId="7" borderId="5" xfId="0" applyFont="1" applyFill="1" applyBorder="1" applyAlignment="1">
      <alignment horizontal="left"/>
    </xf>
    <xf numFmtId="0" fontId="3" fillId="0" borderId="0" xfId="0" applyFont="1"/>
    <xf numFmtId="0" fontId="26" fillId="31" borderId="79" xfId="0" applyFont="1" applyFill="1" applyBorder="1" applyAlignment="1">
      <alignment horizontal="left"/>
    </xf>
    <xf numFmtId="165" fontId="20" fillId="31" borderId="79" xfId="0" applyNumberFormat="1" applyFont="1" applyFill="1" applyBorder="1" applyAlignment="1">
      <alignment horizontal="center"/>
    </xf>
    <xf numFmtId="0" fontId="18" fillId="48" borderId="5" xfId="0" applyFont="1" applyFill="1" applyBorder="1"/>
    <xf numFmtId="0" fontId="24" fillId="9" borderId="6" xfId="0" applyFont="1" applyFill="1" applyBorder="1" applyAlignment="1">
      <alignment horizontal="left" vertical="center" wrapText="1"/>
    </xf>
    <xf numFmtId="0" fontId="25" fillId="0" borderId="7" xfId="0" applyFont="1" applyBorder="1"/>
    <xf numFmtId="0" fontId="25" fillId="0" borderId="8" xfId="0" applyFont="1" applyBorder="1"/>
    <xf numFmtId="0" fontId="24" fillId="10" borderId="6" xfId="0" applyFont="1" applyFill="1" applyBorder="1" applyAlignment="1">
      <alignment horizontal="left" wrapText="1"/>
    </xf>
    <xf numFmtId="0" fontId="24" fillId="11" borderId="6" xfId="0" applyFont="1" applyFill="1" applyBorder="1" applyAlignment="1">
      <alignment horizontal="left" vertical="center" wrapText="1"/>
    </xf>
    <xf numFmtId="0" fontId="24" fillId="3" borderId="6" xfId="0" applyFont="1" applyFill="1" applyBorder="1" applyAlignment="1">
      <alignment horizontal="left" vertical="center" wrapText="1"/>
    </xf>
    <xf numFmtId="0" fontId="24" fillId="9" borderId="17" xfId="0" applyFont="1" applyFill="1" applyBorder="1" applyAlignment="1">
      <alignment wrapText="1"/>
    </xf>
    <xf numFmtId="0" fontId="25" fillId="0" borderId="18" xfId="0" applyFont="1" applyBorder="1"/>
    <xf numFmtId="0" fontId="25" fillId="0" borderId="19" xfId="0" applyFont="1" applyBorder="1"/>
    <xf numFmtId="0" fontId="15" fillId="10" borderId="20" xfId="0" applyFont="1" applyFill="1" applyBorder="1" applyAlignment="1">
      <alignment wrapText="1"/>
    </xf>
    <xf numFmtId="0" fontId="25" fillId="0" borderId="21" xfId="0" applyFont="1" applyBorder="1"/>
    <xf numFmtId="0" fontId="25" fillId="0" borderId="22" xfId="0" applyFont="1" applyBorder="1"/>
    <xf numFmtId="0" fontId="15" fillId="11" borderId="20" xfId="0" applyFont="1" applyFill="1" applyBorder="1" applyAlignment="1">
      <alignment wrapText="1"/>
    </xf>
    <xf numFmtId="0" fontId="15" fillId="3" borderId="20" xfId="0" applyFont="1" applyFill="1" applyBorder="1" applyAlignment="1">
      <alignment wrapText="1"/>
    </xf>
    <xf numFmtId="0" fontId="26" fillId="9" borderId="6" xfId="0" applyFont="1" applyFill="1" applyBorder="1" applyAlignment="1">
      <alignment wrapText="1"/>
    </xf>
    <xf numFmtId="0" fontId="26" fillId="10" borderId="6" xfId="0" applyFont="1" applyFill="1" applyBorder="1" applyAlignment="1">
      <alignment wrapText="1"/>
    </xf>
    <xf numFmtId="0" fontId="24" fillId="14" borderId="26" xfId="0" applyFont="1" applyFill="1" applyBorder="1" applyAlignment="1">
      <alignment wrapText="1"/>
    </xf>
    <xf numFmtId="0" fontId="51" fillId="26" borderId="6" xfId="0" applyFont="1" applyFill="1" applyBorder="1" applyAlignment="1">
      <alignment horizontal="center"/>
    </xf>
    <xf numFmtId="49" fontId="54" fillId="25" borderId="6" xfId="0" applyNumberFormat="1" applyFont="1" applyFill="1" applyBorder="1" applyAlignment="1">
      <alignment horizontal="center"/>
    </xf>
    <xf numFmtId="0" fontId="47" fillId="27" borderId="6" xfId="0" applyFont="1" applyFill="1" applyBorder="1" applyAlignment="1">
      <alignment horizontal="center"/>
    </xf>
    <xf numFmtId="0" fontId="47" fillId="25" borderId="6" xfId="0" applyFont="1" applyFill="1" applyBorder="1" applyAlignment="1">
      <alignment horizontal="center"/>
    </xf>
    <xf numFmtId="0" fontId="44" fillId="2" borderId="43" xfId="0" applyFont="1" applyFill="1" applyBorder="1"/>
    <xf numFmtId="0" fontId="25" fillId="0" borderId="44" xfId="0" applyFont="1" applyBorder="1"/>
    <xf numFmtId="0" fontId="25" fillId="0" borderId="45" xfId="0" applyFont="1" applyBorder="1"/>
    <xf numFmtId="0" fontId="45" fillId="8" borderId="46" xfId="0" applyFont="1" applyFill="1" applyBorder="1"/>
    <xf numFmtId="0" fontId="25" fillId="0" borderId="47" xfId="0" applyFont="1" applyBorder="1"/>
    <xf numFmtId="0" fontId="25" fillId="0" borderId="48" xfId="0" applyFont="1" applyBorder="1"/>
    <xf numFmtId="0" fontId="43" fillId="7" borderId="13" xfId="0" applyFont="1" applyFill="1" applyBorder="1" applyAlignment="1">
      <alignment horizontal="center"/>
    </xf>
    <xf numFmtId="0" fontId="25" fillId="0" borderId="30" xfId="0" applyFont="1" applyBorder="1"/>
    <xf numFmtId="0" fontId="25" fillId="0" borderId="14" xfId="0" applyFont="1" applyBorder="1"/>
    <xf numFmtId="0" fontId="17" fillId="0" borderId="28" xfId="0" applyFont="1" applyBorder="1"/>
    <xf numFmtId="0" fontId="25" fillId="0" borderId="49" xfId="0" applyFont="1" applyBorder="1"/>
    <xf numFmtId="0" fontId="25" fillId="0" borderId="29" xfId="0" applyFont="1" applyBorder="1"/>
    <xf numFmtId="0" fontId="17" fillId="24" borderId="6" xfId="0" applyFont="1" applyFill="1" applyBorder="1"/>
    <xf numFmtId="0" fontId="17" fillId="25" borderId="6" xfId="0" applyFont="1" applyFill="1" applyBorder="1"/>
    <xf numFmtId="0" fontId="17" fillId="18" borderId="6" xfId="0" applyFont="1" applyFill="1" applyBorder="1" applyAlignment="1">
      <alignment horizontal="center"/>
    </xf>
    <xf numFmtId="0" fontId="17" fillId="0" borderId="13" xfId="0" applyFont="1" applyBorder="1"/>
    <xf numFmtId="0" fontId="3" fillId="0" borderId="13" xfId="0" applyFont="1" applyBorder="1"/>
    <xf numFmtId="0" fontId="17" fillId="7" borderId="13" xfId="0" applyFont="1" applyFill="1" applyBorder="1" applyAlignment="1">
      <alignment horizontal="center"/>
    </xf>
    <xf numFmtId="0" fontId="69" fillId="22" borderId="51" xfId="0" applyFont="1" applyFill="1" applyBorder="1" applyAlignment="1">
      <alignment horizontal="center"/>
    </xf>
    <xf numFmtId="0" fontId="25" fillId="0" borderId="36" xfId="0" applyFont="1" applyBorder="1"/>
    <xf numFmtId="0" fontId="69" fillId="0" borderId="51" xfId="0" applyFont="1" applyBorder="1" applyAlignment="1">
      <alignment horizontal="left"/>
    </xf>
    <xf numFmtId="165" fontId="69" fillId="0" borderId="66" xfId="0" applyNumberFormat="1" applyFont="1" applyBorder="1" applyAlignment="1">
      <alignment horizontal="center"/>
    </xf>
    <xf numFmtId="0" fontId="25" fillId="0" borderId="67" xfId="0" applyFont="1" applyBorder="1"/>
    <xf numFmtId="0" fontId="25" fillId="0" borderId="68" xfId="0" applyFont="1" applyBorder="1"/>
    <xf numFmtId="0" fontId="25" fillId="0" borderId="64" xfId="0" applyFont="1" applyBorder="1"/>
    <xf numFmtId="0" fontId="68" fillId="0" borderId="51" xfId="0" applyFont="1" applyBorder="1" applyAlignment="1">
      <alignment horizontal="center" vertical="center"/>
    </xf>
    <xf numFmtId="0" fontId="25" fillId="0" borderId="69" xfId="0" applyFont="1" applyBorder="1"/>
    <xf numFmtId="0" fontId="69" fillId="0" borderId="6" xfId="0" applyFont="1" applyBorder="1" applyAlignment="1">
      <alignment horizontal="center"/>
    </xf>
    <xf numFmtId="0" fontId="68" fillId="0" borderId="66" xfId="0" applyFont="1" applyBorder="1" applyAlignment="1">
      <alignment horizontal="center" vertical="center"/>
    </xf>
    <xf numFmtId="165" fontId="69" fillId="22" borderId="66" xfId="0" applyNumberFormat="1" applyFont="1" applyFill="1" applyBorder="1" applyAlignment="1">
      <alignment horizontal="center"/>
    </xf>
    <xf numFmtId="165" fontId="69" fillId="22" borderId="51" xfId="0" applyNumberFormat="1" applyFont="1" applyFill="1" applyBorder="1" applyAlignment="1">
      <alignment horizontal="center"/>
    </xf>
    <xf numFmtId="0" fontId="51" fillId="22" borderId="6" xfId="0" applyFont="1" applyFill="1" applyBorder="1" applyAlignment="1">
      <alignment horizontal="left"/>
    </xf>
    <xf numFmtId="0" fontId="47" fillId="0" borderId="6" xfId="0" applyFont="1" applyBorder="1" applyAlignment="1">
      <alignment horizontal="center"/>
    </xf>
    <xf numFmtId="0" fontId="77" fillId="0" borderId="66" xfId="0" applyFont="1" applyBorder="1" applyAlignment="1">
      <alignment horizontal="center" vertical="center"/>
    </xf>
    <xf numFmtId="0" fontId="25" fillId="0" borderId="70" xfId="0" applyFont="1" applyBorder="1"/>
    <xf numFmtId="0" fontId="25" fillId="0" borderId="71" xfId="0" applyFont="1" applyBorder="1"/>
    <xf numFmtId="0" fontId="3" fillId="31" borderId="6" xfId="0" applyFont="1" applyFill="1" applyBorder="1" applyAlignment="1">
      <alignment horizontal="center"/>
    </xf>
    <xf numFmtId="0" fontId="80" fillId="37" borderId="66" xfId="0" applyFont="1" applyFill="1" applyBorder="1" applyAlignment="1">
      <alignment horizontal="center" vertical="center"/>
    </xf>
    <xf numFmtId="0" fontId="25" fillId="0" borderId="72" xfId="0" applyFont="1" applyBorder="1"/>
    <xf numFmtId="0" fontId="0" fillId="0" borderId="0" xfId="0"/>
    <xf numFmtId="0" fontId="80" fillId="37" borderId="6" xfId="0" applyFont="1" applyFill="1" applyBorder="1" applyAlignment="1">
      <alignment horizontal="center" vertical="center"/>
    </xf>
    <xf numFmtId="0" fontId="24" fillId="26" borderId="66" xfId="0" applyFont="1" applyFill="1" applyBorder="1" applyAlignment="1">
      <alignment horizontal="center" vertical="center"/>
    </xf>
    <xf numFmtId="0" fontId="25" fillId="0" borderId="63" xfId="0" applyFont="1" applyBorder="1"/>
    <xf numFmtId="0" fontId="85" fillId="38" borderId="66" xfId="0" applyFont="1" applyFill="1" applyBorder="1" applyAlignment="1">
      <alignment horizontal="center" vertical="center"/>
    </xf>
    <xf numFmtId="0" fontId="24" fillId="38" borderId="66" xfId="0" applyFont="1" applyFill="1" applyBorder="1" applyAlignment="1">
      <alignment horizontal="center" vertical="center"/>
    </xf>
    <xf numFmtId="0" fontId="86" fillId="26" borderId="6" xfId="0" applyFont="1" applyFill="1" applyBorder="1" applyAlignment="1">
      <alignment horizontal="center"/>
    </xf>
    <xf numFmtId="0" fontId="88" fillId="26" borderId="6" xfId="0" applyFont="1" applyFill="1" applyBorder="1" applyAlignment="1">
      <alignment horizontal="left"/>
    </xf>
    <xf numFmtId="0" fontId="90" fillId="0" borderId="6" xfId="0" applyFont="1" applyBorder="1" applyAlignment="1">
      <alignment horizontal="left"/>
    </xf>
    <xf numFmtId="0" fontId="81" fillId="0" borderId="6" xfId="0" applyFont="1" applyBorder="1" applyAlignment="1">
      <alignment horizontal="left"/>
    </xf>
    <xf numFmtId="0" fontId="91" fillId="26" borderId="66" xfId="0" applyFont="1" applyFill="1" applyBorder="1" applyAlignment="1">
      <alignment horizontal="center" vertical="center"/>
    </xf>
    <xf numFmtId="0" fontId="87" fillId="40" borderId="66" xfId="0" applyFont="1" applyFill="1" applyBorder="1" applyAlignment="1">
      <alignment horizontal="center"/>
    </xf>
    <xf numFmtId="0" fontId="79" fillId="38" borderId="6" xfId="0" applyFont="1" applyFill="1" applyBorder="1" applyAlignment="1">
      <alignment horizontal="left"/>
    </xf>
    <xf numFmtId="0" fontId="81" fillId="0" borderId="66" xfId="0" applyFont="1" applyBorder="1"/>
    <xf numFmtId="0" fontId="80" fillId="43" borderId="66" xfId="0" applyFont="1" applyFill="1" applyBorder="1" applyAlignment="1">
      <alignment horizontal="center" vertical="center"/>
    </xf>
    <xf numFmtId="0" fontId="80" fillId="43" borderId="6" xfId="0" applyFont="1" applyFill="1" applyBorder="1" applyAlignment="1">
      <alignment horizontal="center" vertical="center"/>
    </xf>
    <xf numFmtId="0" fontId="82" fillId="22" borderId="66" xfId="0" applyFont="1" applyFill="1" applyBorder="1" applyAlignment="1">
      <alignment horizontal="center" vertical="center"/>
    </xf>
    <xf numFmtId="0" fontId="79" fillId="28" borderId="6" xfId="0" applyFont="1" applyFill="1" applyBorder="1" applyAlignment="1">
      <alignment horizontal="left"/>
    </xf>
    <xf numFmtId="0" fontId="93" fillId="0" borderId="6" xfId="0" applyFont="1" applyBorder="1" applyAlignment="1">
      <alignment horizontal="left"/>
    </xf>
    <xf numFmtId="0" fontId="93" fillId="0" borderId="6" xfId="0" applyFont="1" applyBorder="1"/>
    <xf numFmtId="0" fontId="82" fillId="22" borderId="66" xfId="0" applyFont="1" applyFill="1" applyBorder="1" applyAlignment="1">
      <alignment horizontal="center"/>
    </xf>
    <xf numFmtId="0" fontId="85" fillId="28" borderId="66" xfId="0" applyFont="1" applyFill="1" applyBorder="1" applyAlignment="1">
      <alignment horizontal="center" vertical="center"/>
    </xf>
    <xf numFmtId="0" fontId="85" fillId="28" borderId="66" xfId="0" applyFont="1" applyFill="1" applyBorder="1" applyAlignment="1">
      <alignment horizontal="center"/>
    </xf>
    <xf numFmtId="0" fontId="94" fillId="46" borderId="66" xfId="0" applyFont="1" applyFill="1" applyBorder="1" applyAlignment="1">
      <alignment horizontal="center" vertical="center"/>
    </xf>
    <xf numFmtId="0" fontId="86" fillId="22" borderId="73" xfId="0" applyFont="1" applyFill="1" applyBorder="1" applyAlignment="1">
      <alignment horizontal="center"/>
    </xf>
    <xf numFmtId="0" fontId="25" fillId="0" borderId="74" xfId="0" applyFont="1" applyBorder="1"/>
    <xf numFmtId="0" fontId="25" fillId="0" borderId="75" xfId="0" applyFont="1" applyBorder="1"/>
    <xf numFmtId="0" fontId="89" fillId="22" borderId="6" xfId="0" applyFont="1" applyFill="1" applyBorder="1" applyAlignment="1">
      <alignment horizontal="left"/>
    </xf>
    <xf numFmtId="0" fontId="3" fillId="7" borderId="66" xfId="0" applyFont="1" applyFill="1" applyBorder="1" applyAlignment="1">
      <alignment vertical="center"/>
    </xf>
    <xf numFmtId="0" fontId="97" fillId="7" borderId="6" xfId="0" applyFont="1" applyFill="1" applyBorder="1" applyAlignment="1">
      <alignment horizontal="center" vertical="center"/>
    </xf>
    <xf numFmtId="0" fontId="56" fillId="7" borderId="49" xfId="0" applyFont="1" applyFill="1" applyBorder="1" applyAlignment="1">
      <alignment horizontal="center" vertical="center"/>
    </xf>
    <xf numFmtId="0" fontId="25" fillId="0" borderId="23" xfId="0" applyFont="1" applyBorder="1"/>
    <xf numFmtId="0" fontId="25" fillId="0" borderId="78" xfId="0" applyFont="1" applyBorder="1"/>
    <xf numFmtId="0" fontId="25" fillId="0" borderId="15" xfId="0" applyFont="1" applyBorder="1"/>
    <xf numFmtId="0" fontId="3" fillId="0" borderId="66" xfId="0" applyFont="1" applyBorder="1" applyAlignment="1">
      <alignment horizontal="center" vertical="center"/>
    </xf>
    <xf numFmtId="0" fontId="5" fillId="7" borderId="51" xfId="0" applyFont="1" applyFill="1" applyBorder="1" applyAlignment="1">
      <alignment horizontal="center" vertical="center"/>
    </xf>
    <xf numFmtId="0" fontId="43" fillId="22" borderId="6" xfId="0" applyFont="1" applyFill="1" applyBorder="1" applyAlignment="1">
      <alignment horizontal="left"/>
    </xf>
    <xf numFmtId="0" fontId="3" fillId="7" borderId="66" xfId="0" applyFont="1" applyFill="1" applyBorder="1" applyAlignment="1">
      <alignment horizontal="center" vertical="center"/>
    </xf>
    <xf numFmtId="0" fontId="99" fillId="15" borderId="51" xfId="0" applyFont="1" applyFill="1" applyBorder="1" applyAlignment="1">
      <alignment horizontal="center" vertical="center"/>
    </xf>
    <xf numFmtId="0" fontId="99" fillId="7" borderId="28" xfId="0" applyFont="1" applyFill="1" applyBorder="1" applyAlignment="1">
      <alignment horizontal="center" vertical="center"/>
    </xf>
    <xf numFmtId="0" fontId="25" fillId="0" borderId="16" xfId="0" applyFont="1" applyBorder="1"/>
    <xf numFmtId="0" fontId="31" fillId="0" borderId="3" xfId="0" applyNumberFormat="1" applyFont="1" applyBorder="1" applyAlignment="1">
      <alignment horizontal="right"/>
    </xf>
    <xf numFmtId="0" fontId="31" fillId="0" borderId="3" xfId="0" applyNumberFormat="1" applyFont="1" applyBorder="1" applyAlignment="1">
      <alignment horizontal="center"/>
    </xf>
    <xf numFmtId="0" fontId="23" fillId="0" borderId="3" xfId="0" applyNumberFormat="1" applyFont="1" applyBorder="1" applyAlignment="1">
      <alignment horizontal="right"/>
    </xf>
    <xf numFmtId="14" fontId="47" fillId="0" borderId="3" xfId="0" applyNumberFormat="1" applyFont="1" applyBorder="1" applyAlignment="1">
      <alignment horizontal="right"/>
    </xf>
    <xf numFmtId="14" fontId="47" fillId="15" borderId="3" xfId="0" applyNumberFormat="1" applyFont="1" applyFill="1" applyBorder="1" applyAlignment="1">
      <alignment horizontal="right"/>
    </xf>
    <xf numFmtId="14" fontId="47" fillId="5" borderId="3" xfId="0" applyNumberFormat="1" applyFont="1" applyFill="1" applyBorder="1" applyAlignment="1">
      <alignment horizontal="right"/>
    </xf>
    <xf numFmtId="14" fontId="47" fillId="0" borderId="54" xfId="0" applyNumberFormat="1" applyFont="1" applyBorder="1" applyAlignment="1">
      <alignment horizontal="right"/>
    </xf>
    <xf numFmtId="14" fontId="47" fillId="0" borderId="58" xfId="0" applyNumberFormat="1" applyFont="1" applyBorder="1" applyAlignment="1">
      <alignment horizontal="right"/>
    </xf>
    <xf numFmtId="14" fontId="47" fillId="0" borderId="3" xfId="0" applyNumberFormat="1" applyFont="1" applyBorder="1"/>
    <xf numFmtId="14" fontId="47" fillId="0" borderId="51" xfId="0" applyNumberFormat="1" applyFont="1" applyBorder="1"/>
    <xf numFmtId="0" fontId="68" fillId="0" borderId="3" xfId="0" applyNumberFormat="1" applyFont="1" applyBorder="1" applyAlignment="1">
      <alignment horizontal="center"/>
    </xf>
    <xf numFmtId="0" fontId="47" fillId="0" borderId="3" xfId="1" applyNumberFormat="1" applyFont="1" applyBorder="1" applyAlignment="1">
      <alignment horizontal="right"/>
    </xf>
  </cellXfs>
  <cellStyles count="2">
    <cellStyle name="Moneda" xfId="1" builtinId="4"/>
    <cellStyle name="Normal" xfId="0" builtinId="0"/>
  </cellStyles>
  <dxfs count="19">
    <dxf>
      <numFmt numFmtId="19" formatCode="d/mm/yyyy"/>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fill>
        <patternFill patternType="solid">
          <fgColor rgb="FFFFFFFF"/>
          <bgColor rgb="FFFFFFFF"/>
        </patternFill>
      </fill>
    </dxf>
    <dxf>
      <fill>
        <patternFill patternType="solid">
          <fgColor rgb="FFFFFFFF"/>
          <bgColor rgb="FFFFFFFF"/>
        </patternFill>
      </fill>
    </dxf>
    <dxf>
      <fill>
        <patternFill patternType="solid">
          <fgColor rgb="FF356854"/>
          <bgColor rgb="FF356854"/>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6">
    <tableStyle name="Capitulo 6-style" pivot="0" count="3" xr9:uid="{00000000-0011-0000-FFFF-FFFF00000000}">
      <tableStyleElement type="headerRow" dxfId="18"/>
      <tableStyleElement type="firstRowStripe" dxfId="17"/>
      <tableStyleElement type="secondRowStripe" dxfId="16"/>
    </tableStyle>
    <tableStyle name="Capitulo 6-style 2" pivot="0" count="3" xr9:uid="{00000000-0011-0000-FFFF-FFFF01000000}">
      <tableStyleElement type="headerRow" dxfId="15"/>
      <tableStyleElement type="firstRowStripe" dxfId="14"/>
      <tableStyleElement type="secondRowStripe" dxfId="13"/>
    </tableStyle>
    <tableStyle name="Capitulo 7-style" pivot="0" count="3" xr9:uid="{00000000-0011-0000-FFFF-FFFF02000000}">
      <tableStyleElement type="headerRow" dxfId="12"/>
      <tableStyleElement type="firstRowStripe" dxfId="11"/>
      <tableStyleElement type="secondRowStripe" dxfId="10"/>
    </tableStyle>
    <tableStyle name="Capitulo 7-style 2" pivot="0" count="3" xr9:uid="{00000000-0011-0000-FFFF-FFFF03000000}">
      <tableStyleElement type="headerRow" dxfId="9"/>
      <tableStyleElement type="firstRowStripe" dxfId="8"/>
      <tableStyleElement type="secondRowStripe" dxfId="7"/>
    </tableStyle>
    <tableStyle name="Capitulo 9-style" pivot="0" count="3" xr9:uid="{00000000-0011-0000-FFFF-FFFF04000000}">
      <tableStyleElement type="headerRow" dxfId="6"/>
      <tableStyleElement type="firstRowStripe" dxfId="5"/>
      <tableStyleElement type="secondRowStripe" dxfId="4"/>
    </tableStyle>
    <tableStyle name="Capitulo 9-style 2" pivot="0" count="3" xr9:uid="{00000000-0011-0000-FFFF-FFFF05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3.png"/><Relationship Id="rId2" Type="http://schemas.openxmlformats.org/officeDocument/2006/relationships/image" Target="../media/image9.png"/><Relationship Id="rId1" Type="http://schemas.openxmlformats.org/officeDocument/2006/relationships/image" Target="../media/image2.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90500" cy="1905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247650</xdr:colOff>
      <xdr:row>19</xdr:row>
      <xdr:rowOff>190500</xdr:rowOff>
    </xdr:from>
    <xdr:ext cx="17783175" cy="38100"/>
    <xdr:grpSp>
      <xdr:nvGrpSpPr>
        <xdr:cNvPr id="2" name="Shape 2">
          <a:extLst>
            <a:ext uri="{FF2B5EF4-FFF2-40B4-BE49-F238E27FC236}">
              <a16:creationId xmlns:a16="http://schemas.microsoft.com/office/drawing/2014/main" id="{00000000-0008-0000-0100-000002000000}"/>
            </a:ext>
          </a:extLst>
        </xdr:cNvPr>
        <xdr:cNvGrpSpPr/>
      </xdr:nvGrpSpPr>
      <xdr:grpSpPr>
        <a:xfrm>
          <a:off x="247650" y="6643688"/>
          <a:ext cx="17783175" cy="38100"/>
          <a:chOff x="0" y="3780000"/>
          <a:chExt cx="10692000" cy="0"/>
        </a:xfrm>
      </xdr:grpSpPr>
      <xdr:cxnSp macro="">
        <xdr:nvCxnSpPr>
          <xdr:cNvPr id="3" name="Shape 3">
            <a:extLst>
              <a:ext uri="{FF2B5EF4-FFF2-40B4-BE49-F238E27FC236}">
                <a16:creationId xmlns:a16="http://schemas.microsoft.com/office/drawing/2014/main" id="{00000000-0008-0000-0100-000003000000}"/>
              </a:ext>
            </a:extLst>
          </xdr:cNvPr>
          <xdr:cNvCxnSpPr/>
        </xdr:nvCxnSpPr>
        <xdr:spPr>
          <a:xfrm>
            <a:off x="0" y="3780000"/>
            <a:ext cx="106920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0</xdr:col>
      <xdr:colOff>238125</xdr:colOff>
      <xdr:row>36</xdr:row>
      <xdr:rowOff>190500</xdr:rowOff>
    </xdr:from>
    <xdr:ext cx="17783175" cy="38100"/>
    <xdr:grpSp>
      <xdr:nvGrpSpPr>
        <xdr:cNvPr id="4" name="Shape 2">
          <a:extLst>
            <a:ext uri="{FF2B5EF4-FFF2-40B4-BE49-F238E27FC236}">
              <a16:creationId xmlns:a16="http://schemas.microsoft.com/office/drawing/2014/main" id="{00000000-0008-0000-0100-000004000000}"/>
            </a:ext>
          </a:extLst>
        </xdr:cNvPr>
        <xdr:cNvGrpSpPr/>
      </xdr:nvGrpSpPr>
      <xdr:grpSpPr>
        <a:xfrm>
          <a:off x="238125" y="10251281"/>
          <a:ext cx="17783175" cy="38100"/>
          <a:chOff x="0" y="3780000"/>
          <a:chExt cx="10692000" cy="0"/>
        </a:xfrm>
      </xdr:grpSpPr>
      <xdr:cxnSp macro="">
        <xdr:nvCxnSpPr>
          <xdr:cNvPr id="5" name="Shape 3">
            <a:extLst>
              <a:ext uri="{FF2B5EF4-FFF2-40B4-BE49-F238E27FC236}">
                <a16:creationId xmlns:a16="http://schemas.microsoft.com/office/drawing/2014/main" id="{00000000-0008-0000-0100-000005000000}"/>
              </a:ext>
            </a:extLst>
          </xdr:cNvPr>
          <xdr:cNvCxnSpPr/>
        </xdr:nvCxnSpPr>
        <xdr:spPr>
          <a:xfrm>
            <a:off x="0" y="3780000"/>
            <a:ext cx="106920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0</xdr:col>
      <xdr:colOff>76200</xdr:colOff>
      <xdr:row>47</xdr:row>
      <xdr:rowOff>171450</xdr:rowOff>
    </xdr:from>
    <xdr:ext cx="17783175" cy="38100"/>
    <xdr:grpSp>
      <xdr:nvGrpSpPr>
        <xdr:cNvPr id="6" name="Shape 2" title="Dibujo">
          <a:extLst>
            <a:ext uri="{FF2B5EF4-FFF2-40B4-BE49-F238E27FC236}">
              <a16:creationId xmlns:a16="http://schemas.microsoft.com/office/drawing/2014/main" id="{00000000-0008-0000-0100-000006000000}"/>
            </a:ext>
          </a:extLst>
        </xdr:cNvPr>
        <xdr:cNvGrpSpPr/>
      </xdr:nvGrpSpPr>
      <xdr:grpSpPr>
        <a:xfrm>
          <a:off x="76200" y="13280231"/>
          <a:ext cx="17783175" cy="38100"/>
          <a:chOff x="0" y="3780000"/>
          <a:chExt cx="10692000" cy="0"/>
        </a:xfrm>
      </xdr:grpSpPr>
      <xdr:cxnSp macro="">
        <xdr:nvCxnSpPr>
          <xdr:cNvPr id="7" name="Shape 4">
            <a:extLst>
              <a:ext uri="{FF2B5EF4-FFF2-40B4-BE49-F238E27FC236}">
                <a16:creationId xmlns:a16="http://schemas.microsoft.com/office/drawing/2014/main" id="{00000000-0008-0000-0100-000007000000}"/>
              </a:ext>
            </a:extLst>
          </xdr:cNvPr>
          <xdr:cNvCxnSpPr/>
        </xdr:nvCxnSpPr>
        <xdr:spPr>
          <a:xfrm>
            <a:off x="0" y="3780000"/>
            <a:ext cx="106920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0</xdr:col>
      <xdr:colOff>76200</xdr:colOff>
      <xdr:row>0</xdr:row>
      <xdr:rowOff>38100</xdr:rowOff>
    </xdr:from>
    <xdr:ext cx="333375" cy="3619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409575" cy="171450"/>
    <xdr:pic>
      <xdr:nvPicPr>
        <xdr:cNvPr id="9" name="image2.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76200</xdr:colOff>
      <xdr:row>0</xdr:row>
      <xdr:rowOff>38100</xdr:rowOff>
    </xdr:from>
    <xdr:ext cx="333375" cy="361950"/>
    <xdr:pic>
      <xdr:nvPicPr>
        <xdr:cNvPr id="2" name="image3.png" title="Imagen">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409575" cy="171450"/>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76200</xdr:colOff>
      <xdr:row>0</xdr:row>
      <xdr:rowOff>38100</xdr:rowOff>
    </xdr:from>
    <xdr:ext cx="333375" cy="361950"/>
    <xdr:pic>
      <xdr:nvPicPr>
        <xdr:cNvPr id="2" name="image3.png" title="Imagen">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400050" cy="161925"/>
    <xdr:pic>
      <xdr:nvPicPr>
        <xdr:cNvPr id="3" name="image2.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76200</xdr:colOff>
      <xdr:row>0</xdr:row>
      <xdr:rowOff>38100</xdr:rowOff>
    </xdr:from>
    <xdr:ext cx="333375" cy="361950"/>
    <xdr:pic>
      <xdr:nvPicPr>
        <xdr:cNvPr id="2" name="image3.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90525" cy="161925"/>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76200</xdr:colOff>
      <xdr:row>0</xdr:row>
      <xdr:rowOff>38100</xdr:rowOff>
    </xdr:from>
    <xdr:ext cx="333375" cy="361950"/>
    <xdr:pic>
      <xdr:nvPicPr>
        <xdr:cNvPr id="2" name="image3.pn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400050" cy="161925"/>
    <xdr:pic>
      <xdr:nvPicPr>
        <xdr:cNvPr id="3" name="image2.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361950</xdr:colOff>
      <xdr:row>11</xdr:row>
      <xdr:rowOff>114300</xdr:rowOff>
    </xdr:from>
    <xdr:ext cx="4533900" cy="3810000"/>
    <xdr:pic>
      <xdr:nvPicPr>
        <xdr:cNvPr id="3" name="image6.png" title="Imagen">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352425</xdr:colOff>
      <xdr:row>34</xdr:row>
      <xdr:rowOff>28575</xdr:rowOff>
    </xdr:from>
    <xdr:ext cx="8267700" cy="4505325"/>
    <xdr:pic>
      <xdr:nvPicPr>
        <xdr:cNvPr id="4" name="image4.png" title="Imagen">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352425</xdr:colOff>
      <xdr:row>102</xdr:row>
      <xdr:rowOff>47625</xdr:rowOff>
    </xdr:from>
    <xdr:ext cx="4524375" cy="3790950"/>
    <xdr:pic>
      <xdr:nvPicPr>
        <xdr:cNvPr id="5" name="image8.png" title="Imagen">
          <a:extLst>
            <a:ext uri="{FF2B5EF4-FFF2-40B4-BE49-F238E27FC236}">
              <a16:creationId xmlns:a16="http://schemas.microsoft.com/office/drawing/2014/main" id="{00000000-0008-0000-0F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352425</xdr:colOff>
      <xdr:row>51</xdr:row>
      <xdr:rowOff>66675</xdr:rowOff>
    </xdr:from>
    <xdr:ext cx="5572125" cy="3705225"/>
    <xdr:pic>
      <xdr:nvPicPr>
        <xdr:cNvPr id="6" name="image5.png" title="Imagen">
          <a:extLst>
            <a:ext uri="{FF2B5EF4-FFF2-40B4-BE49-F238E27FC236}">
              <a16:creationId xmlns:a16="http://schemas.microsoft.com/office/drawing/2014/main" id="{00000000-0008-0000-0F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352425</xdr:colOff>
      <xdr:row>74</xdr:row>
      <xdr:rowOff>209550</xdr:rowOff>
    </xdr:from>
    <xdr:ext cx="5724525" cy="4076700"/>
    <xdr:pic>
      <xdr:nvPicPr>
        <xdr:cNvPr id="7" name="image7.png" title="Imagen">
          <a:extLst>
            <a:ext uri="{FF2B5EF4-FFF2-40B4-BE49-F238E27FC236}">
              <a16:creationId xmlns:a16="http://schemas.microsoft.com/office/drawing/2014/main" id="{00000000-0008-0000-0F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8" name="image2.png">
          <a:extLst>
            <a:ext uri="{FF2B5EF4-FFF2-40B4-BE49-F238E27FC236}">
              <a16:creationId xmlns:a16="http://schemas.microsoft.com/office/drawing/2014/main" id="{00000000-0008-0000-0F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361950</xdr:colOff>
      <xdr:row>22</xdr:row>
      <xdr:rowOff>28575</xdr:rowOff>
    </xdr:from>
    <xdr:ext cx="5191125" cy="3190875"/>
    <xdr:pic>
      <xdr:nvPicPr>
        <xdr:cNvPr id="3" name="image11.png" title="Imagen">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504825</xdr:colOff>
      <xdr:row>23</xdr:row>
      <xdr:rowOff>19050</xdr:rowOff>
    </xdr:from>
    <xdr:ext cx="5124450" cy="2828925"/>
    <xdr:pic>
      <xdr:nvPicPr>
        <xdr:cNvPr id="4" name="image12.png" title="Imagen">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51</xdr:row>
      <xdr:rowOff>76200</xdr:rowOff>
    </xdr:from>
    <xdr:ext cx="4924425" cy="2819400"/>
    <xdr:pic>
      <xdr:nvPicPr>
        <xdr:cNvPr id="5" name="image13.png" title="Imagen">
          <a:extLst>
            <a:ext uri="{FF2B5EF4-FFF2-40B4-BE49-F238E27FC236}">
              <a16:creationId xmlns:a16="http://schemas.microsoft.com/office/drawing/2014/main" id="{00000000-0008-0000-1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361950</xdr:colOff>
      <xdr:row>72</xdr:row>
      <xdr:rowOff>133350</xdr:rowOff>
    </xdr:from>
    <xdr:ext cx="5953125" cy="2686050"/>
    <xdr:pic>
      <xdr:nvPicPr>
        <xdr:cNvPr id="6" name="image10.png" title="Imagen">
          <a:extLst>
            <a:ext uri="{FF2B5EF4-FFF2-40B4-BE49-F238E27FC236}">
              <a16:creationId xmlns:a16="http://schemas.microsoft.com/office/drawing/2014/main" id="{00000000-0008-0000-1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200025</xdr:colOff>
      <xdr:row>71</xdr:row>
      <xdr:rowOff>180975</xdr:rowOff>
    </xdr:from>
    <xdr:ext cx="5295900" cy="3257550"/>
    <xdr:pic>
      <xdr:nvPicPr>
        <xdr:cNvPr id="7" name="image9.png" title="Imagen">
          <a:extLst>
            <a:ext uri="{FF2B5EF4-FFF2-40B4-BE49-F238E27FC236}">
              <a16:creationId xmlns:a16="http://schemas.microsoft.com/office/drawing/2014/main" id="{00000000-0008-0000-1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8" name="image2.png">
          <a:extLst>
            <a:ext uri="{FF2B5EF4-FFF2-40B4-BE49-F238E27FC236}">
              <a16:creationId xmlns:a16="http://schemas.microsoft.com/office/drawing/2014/main" id="{00000000-0008-0000-1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28575</xdr:colOff>
      <xdr:row>0</xdr:row>
      <xdr:rowOff>28575</xdr:rowOff>
    </xdr:from>
    <xdr:ext cx="333375" cy="361950"/>
    <xdr:pic>
      <xdr:nvPicPr>
        <xdr:cNvPr id="2" name="image3.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0</xdr:rowOff>
    </xdr:from>
    <xdr:ext cx="371475" cy="152400"/>
    <xdr:pic>
      <xdr:nvPicPr>
        <xdr:cNvPr id="3" name="image2.png">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os" displayName="Datos" ref="B52:C66">
  <tableColumns count="2">
    <tableColumn id="1" xr3:uid="{00000000-0010-0000-0000-000001000000}" name="MES"/>
    <tableColumn id="2" xr3:uid="{00000000-0010-0000-0000-000002000000}" name="MONTO"/>
  </tableColumns>
  <tableStyleInfo name="Capitulo 6-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Empleados" displayName="Empleados" ref="B90:C94">
  <tableColumns count="2">
    <tableColumn id="1" xr3:uid="{00000000-0010-0000-0100-000001000000}" name="Código"/>
    <tableColumn id="2" xr3:uid="{00000000-0010-0000-0100-000002000000}" name="Vendedor/a"/>
  </tableColumns>
  <tableStyleInfo name="Capitulo 6-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a_Nombres" displayName="Tabla_Nombres" ref="B25:E35">
  <tableColumns count="4">
    <tableColumn id="1" xr3:uid="{00000000-0010-0000-0200-000001000000}" name="NOMBRE APPELIDO"/>
    <tableColumn id="2" xr3:uid="{00000000-0010-0000-0200-000002000000}" name="TIPO DE PAGO"/>
    <tableColumn id="3" xr3:uid="{00000000-0010-0000-0200-000003000000}" name="Cuenta"/>
    <tableColumn id="4" xr3:uid="{00000000-0010-0000-0200-000004000000}" name="Fecha" dataDxfId="0"/>
  </tableColumns>
  <tableStyleInfo name="Capitulo 7-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Mes_Año" displayName="Mes_Año" ref="B40:E52">
  <tableColumns count="4">
    <tableColumn id="1" xr3:uid="{00000000-0010-0000-0300-000001000000}" name="Columna 1"/>
    <tableColumn id="2" xr3:uid="{00000000-0010-0000-0300-000002000000}" name="2019"/>
    <tableColumn id="3" xr3:uid="{00000000-0010-0000-0300-000003000000}" name="2018"/>
    <tableColumn id="4" xr3:uid="{00000000-0010-0000-0300-000004000000}" name="2017"/>
  </tableColumns>
  <tableStyleInfo name="Capitulo 7-style 2"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Codigos" displayName="Codigos" ref="B12:E28">
  <tableColumns count="4">
    <tableColumn id="1" xr3:uid="{00000000-0010-0000-0400-000001000000}" name="CODIGO"/>
    <tableColumn id="2" xr3:uid="{00000000-0010-0000-0400-000002000000}" name="NOMBRE"/>
    <tableColumn id="3" xr3:uid="{00000000-0010-0000-0400-000003000000}" name="Edad"/>
    <tableColumn id="4" xr3:uid="{00000000-0010-0000-0400-000004000000}" name="Cuenta"/>
  </tableColumns>
  <tableStyleInfo name="Capitulo 9-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Solucion" displayName="Solucion" ref="G12:J20">
  <tableColumns count="4">
    <tableColumn id="1" xr3:uid="{00000000-0010-0000-0500-000001000000}" name="CODIGO"/>
    <tableColumn id="2" xr3:uid="{00000000-0010-0000-0500-000002000000}" name="NOMBRE"/>
    <tableColumn id="3" xr3:uid="{00000000-0010-0000-0500-000003000000}" name="Edad"/>
    <tableColumn id="4" xr3:uid="{00000000-0010-0000-0500-000004000000}" name="Cuenta"/>
  </tableColumns>
  <tableStyleInfo name="Capitulo 9-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2B5799"/>
      </a:accent1>
      <a:accent2>
        <a:srgbClr val="FFC000"/>
      </a:accent2>
      <a:accent3>
        <a:srgbClr val="49DF8E"/>
      </a:accent3>
      <a:accent4>
        <a:srgbClr val="FF3300"/>
      </a:accent4>
      <a:accent5>
        <a:srgbClr val="5B9BD5"/>
      </a:accent5>
      <a:accent6>
        <a:srgbClr val="70AD47"/>
      </a:accent6>
      <a:hlink>
        <a:srgbClr val="0563C1"/>
      </a:hlink>
      <a:folHlink>
        <a:srgbClr val="0563C1"/>
      </a:folHlink>
    </a:clrScheme>
    <a:fontScheme name="Sheets">
      <a:majorFont>
        <a:latin typeface="Lato"/>
        <a:ea typeface="Lato"/>
        <a:cs typeface="Lato"/>
      </a:majorFont>
      <a:minorFont>
        <a:latin typeface="Lato"/>
        <a:ea typeface="Lato"/>
        <a:cs typeface="Lat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eltiotech.com/cap2-funcion-si-con-varias-condicio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eltiotech.com/cap3-funcion-si-y-o-teoria-aplicacione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eltiotech.com/cap4-funcion-si-con-varias-condiciones-si-conjunto/"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eltiotech.com/cap5-funcion-si-error-teoria-y-aplicaciones/"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hyperlink" Target="https://eltiotech.com/cap-6-funcion-buscarv-teoria-y-aplicaciones/" TargetMode="Externa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hyperlink" Target="https://tiotech.net/funcion-buscarv-con-listas-desplegables/" TargetMode="Externa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eltiotech.com/cap-8-funcion-buscarv-con-dos-o-mas-criterios-de-busqueda/" TargetMode="External"/></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9.xml"/><Relationship Id="rId1" Type="http://schemas.openxmlformats.org/officeDocument/2006/relationships/hyperlink" Target="https://eltiotech.com/cap-9-funcion-si-anidada-con-buscarv-excel/"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eltiotech.com/cap10-funcion-buscarh-teoria-y-aplicacione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tiotech.com/bonus-funcion-indice-y-coincidir-en-exce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eltiotech.com/bonus-funcion-buscarx-en-excel/"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eltiotech.com/cap11-funcion-sumar-si-conjunto-teoria-y-aplicacione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eltiotech.com/cap12-funcion-contar-si-conjunto-en-excel/"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eltiotech.com/cap13-funciones-de-fecha-exce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eltiotech.com/cap14-solver-en-excel-aplicaciones-y-ejemplo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eltiotech.com/cap15-controles-de-formulario-en-excel/"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eltiotech.com/cap16-creacion-inventario-parte-1/"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eltiotech.com/cap16-creacion-inventario-part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5"/>
  <sheetViews>
    <sheetView workbookViewId="0">
      <pane ySplit="1" topLeftCell="A8" activePane="bottomLeft" state="frozen"/>
      <selection pane="bottomLeft" activeCell="D21" sqref="D21"/>
    </sheetView>
  </sheetViews>
  <sheetFormatPr baseColWidth="10" defaultColWidth="12.5703125" defaultRowHeight="15" customHeight="1"/>
  <cols>
    <col min="1" max="1" width="7.5703125" customWidth="1"/>
    <col min="3" max="3" width="55.28515625" customWidth="1"/>
    <col min="4" max="4" width="15.28515625" customWidth="1"/>
    <col min="5" max="5" width="45.5703125" customWidth="1"/>
  </cols>
  <sheetData>
    <row r="1" spans="1:26" ht="15" customHeight="1">
      <c r="A1" s="1"/>
      <c r="B1" s="2" t="s">
        <v>0</v>
      </c>
      <c r="C1" s="2"/>
      <c r="D1" s="2"/>
      <c r="E1" s="2"/>
      <c r="F1" s="2"/>
      <c r="G1" s="2"/>
      <c r="H1" s="2"/>
      <c r="I1" s="2"/>
      <c r="J1" s="2"/>
      <c r="K1" s="2"/>
      <c r="L1" s="2"/>
      <c r="M1" s="2"/>
      <c r="N1" s="2"/>
      <c r="O1" s="2"/>
      <c r="P1" s="2"/>
      <c r="Q1" s="2"/>
      <c r="R1" s="2"/>
      <c r="S1" s="2"/>
      <c r="T1" s="2"/>
      <c r="U1" s="2"/>
      <c r="V1" s="2"/>
      <c r="W1" s="2"/>
      <c r="X1" s="2"/>
      <c r="Y1" s="2"/>
      <c r="Z1" s="2"/>
    </row>
    <row r="2" spans="1:26">
      <c r="A2" s="3" t="s">
        <v>1</v>
      </c>
      <c r="B2" s="4"/>
      <c r="C2" s="4"/>
      <c r="D2" s="4"/>
      <c r="E2" s="4"/>
      <c r="F2" s="4"/>
      <c r="G2" s="4"/>
      <c r="H2" s="4"/>
      <c r="I2" s="4"/>
      <c r="J2" s="4"/>
      <c r="K2" s="4"/>
      <c r="L2" s="4"/>
      <c r="M2" s="4"/>
      <c r="N2" s="4"/>
      <c r="O2" s="4"/>
      <c r="P2" s="4"/>
      <c r="Q2" s="4"/>
      <c r="R2" s="4"/>
      <c r="S2" s="4"/>
      <c r="T2" s="4"/>
      <c r="U2" s="4"/>
      <c r="V2" s="4"/>
      <c r="W2" s="4"/>
      <c r="X2" s="4"/>
      <c r="Y2" s="4"/>
      <c r="Z2" s="4"/>
    </row>
    <row r="4" spans="1:26">
      <c r="B4" s="5" t="s">
        <v>2</v>
      </c>
      <c r="C4" s="5" t="s">
        <v>3</v>
      </c>
      <c r="D4" s="5" t="s">
        <v>4</v>
      </c>
      <c r="E4" s="5" t="s">
        <v>5</v>
      </c>
    </row>
    <row r="5" spans="1:26">
      <c r="B5" s="6">
        <v>2</v>
      </c>
      <c r="C5" s="7" t="s">
        <v>6</v>
      </c>
      <c r="D5" s="8" t="s">
        <v>7</v>
      </c>
      <c r="E5" s="7" t="s">
        <v>8</v>
      </c>
    </row>
    <row r="6" spans="1:26">
      <c r="B6" s="9">
        <v>3</v>
      </c>
      <c r="C6" s="10" t="s">
        <v>9</v>
      </c>
      <c r="D6" s="11" t="s">
        <v>10</v>
      </c>
      <c r="E6" s="12" t="s">
        <v>11</v>
      </c>
    </row>
    <row r="7" spans="1:26">
      <c r="B7" s="6">
        <v>4</v>
      </c>
      <c r="C7" s="7" t="s">
        <v>12</v>
      </c>
      <c r="D7" s="8" t="s">
        <v>13</v>
      </c>
      <c r="E7" s="13" t="s">
        <v>14</v>
      </c>
    </row>
    <row r="8" spans="1:26">
      <c r="B8" s="9">
        <v>5</v>
      </c>
      <c r="C8" s="14" t="s">
        <v>15</v>
      </c>
      <c r="D8" s="15" t="s">
        <v>16</v>
      </c>
      <c r="E8" s="16" t="s">
        <v>17</v>
      </c>
    </row>
    <row r="9" spans="1:26">
      <c r="B9" s="6">
        <v>6</v>
      </c>
      <c r="C9" s="7" t="s">
        <v>18</v>
      </c>
      <c r="D9" s="8" t="s">
        <v>19</v>
      </c>
      <c r="E9" s="17" t="s">
        <v>20</v>
      </c>
    </row>
    <row r="10" spans="1:26">
      <c r="B10" s="9">
        <v>7</v>
      </c>
      <c r="C10" s="14" t="s">
        <v>21</v>
      </c>
      <c r="D10" s="15" t="s">
        <v>22</v>
      </c>
      <c r="E10" s="12" t="s">
        <v>23</v>
      </c>
    </row>
    <row r="11" spans="1:26">
      <c r="B11" s="6">
        <v>8</v>
      </c>
      <c r="C11" s="7" t="s">
        <v>24</v>
      </c>
      <c r="D11" s="8" t="s">
        <v>25</v>
      </c>
      <c r="E11" s="17" t="s">
        <v>26</v>
      </c>
    </row>
    <row r="12" spans="1:26">
      <c r="B12" s="9">
        <v>9</v>
      </c>
      <c r="C12" s="14" t="s">
        <v>27</v>
      </c>
      <c r="D12" s="15" t="s">
        <v>28</v>
      </c>
      <c r="E12" s="12" t="s">
        <v>29</v>
      </c>
    </row>
    <row r="13" spans="1:26">
      <c r="B13" s="6">
        <v>10</v>
      </c>
      <c r="C13" s="18" t="s">
        <v>30</v>
      </c>
      <c r="D13" s="8" t="s">
        <v>31</v>
      </c>
      <c r="E13" s="17" t="s">
        <v>32</v>
      </c>
    </row>
    <row r="14" spans="1:26">
      <c r="B14" s="9" t="s">
        <v>33</v>
      </c>
      <c r="C14" s="14" t="s">
        <v>34</v>
      </c>
      <c r="D14" s="15" t="s">
        <v>33</v>
      </c>
      <c r="E14" s="12" t="s">
        <v>35</v>
      </c>
    </row>
    <row r="15" spans="1:26">
      <c r="B15" s="6" t="s">
        <v>36</v>
      </c>
      <c r="C15" s="7" t="s">
        <v>37</v>
      </c>
      <c r="D15" s="19" t="s">
        <v>36</v>
      </c>
      <c r="E15" s="17" t="s">
        <v>38</v>
      </c>
    </row>
    <row r="16" spans="1:26">
      <c r="B16" s="9">
        <v>11</v>
      </c>
      <c r="C16" s="14" t="s">
        <v>39</v>
      </c>
      <c r="D16" s="15" t="s">
        <v>40</v>
      </c>
      <c r="E16" s="20" t="s">
        <v>41</v>
      </c>
    </row>
    <row r="17" spans="2:5">
      <c r="B17" s="6">
        <v>12</v>
      </c>
      <c r="C17" s="7" t="s">
        <v>42</v>
      </c>
      <c r="D17" s="21" t="s">
        <v>43</v>
      </c>
      <c r="E17" s="22" t="s">
        <v>44</v>
      </c>
    </row>
    <row r="18" spans="2:5">
      <c r="B18" s="9">
        <v>13</v>
      </c>
      <c r="C18" s="14" t="s">
        <v>45</v>
      </c>
      <c r="D18" s="15" t="s">
        <v>46</v>
      </c>
      <c r="E18" s="12" t="s">
        <v>47</v>
      </c>
    </row>
    <row r="19" spans="2:5">
      <c r="B19" s="23">
        <v>14</v>
      </c>
      <c r="C19" s="7" t="s">
        <v>48</v>
      </c>
      <c r="D19" s="24" t="s">
        <v>49</v>
      </c>
      <c r="E19" s="17" t="s">
        <v>50</v>
      </c>
    </row>
    <row r="20" spans="2:5">
      <c r="B20" s="9">
        <v>15</v>
      </c>
      <c r="C20" s="14" t="s">
        <v>51</v>
      </c>
      <c r="D20" s="15" t="s">
        <v>52</v>
      </c>
      <c r="E20" s="16"/>
    </row>
    <row r="21" spans="2:5">
      <c r="B21" s="23">
        <v>16</v>
      </c>
      <c r="C21" s="7" t="s">
        <v>53</v>
      </c>
      <c r="D21" s="8" t="s">
        <v>54</v>
      </c>
      <c r="E21" s="13"/>
    </row>
    <row r="22" spans="2:5">
      <c r="B22" s="9">
        <v>17</v>
      </c>
      <c r="C22" s="14"/>
      <c r="D22" s="25"/>
      <c r="E22" s="16"/>
    </row>
    <row r="23" spans="2:5">
      <c r="B23" s="6">
        <v>18</v>
      </c>
      <c r="C23" s="7"/>
      <c r="D23" s="26"/>
      <c r="E23" s="13"/>
    </row>
    <row r="24" spans="2:5">
      <c r="B24" s="9">
        <v>19</v>
      </c>
      <c r="C24" s="25"/>
      <c r="D24" s="25"/>
      <c r="E24" s="25"/>
    </row>
    <row r="25" spans="2:5">
      <c r="B25" s="23">
        <v>20</v>
      </c>
      <c r="C25" s="27"/>
      <c r="D25" s="27"/>
      <c r="E25" s="27"/>
    </row>
  </sheetData>
  <hyperlinks>
    <hyperlink ref="D5" location="'Capitulo 2'!A1" display="Capitulo 2" xr:uid="{00000000-0004-0000-0000-000000000000}"/>
    <hyperlink ref="D6" location="'Capitulo 3'!A1" display="Capitulo 3" xr:uid="{00000000-0004-0000-0000-000001000000}"/>
    <hyperlink ref="D7" location="'Capitulo 4'!A1" display="Capitulo 4" xr:uid="{00000000-0004-0000-0000-000002000000}"/>
    <hyperlink ref="D8" location="'Capitulo 5'!A1" display="Capitulo 5" xr:uid="{00000000-0004-0000-0000-000003000000}"/>
    <hyperlink ref="D9" location="'Capitulo 6'!A1" display="Capitulo 6" xr:uid="{00000000-0004-0000-0000-000004000000}"/>
    <hyperlink ref="D10" location="'Capitulo 7'!A1" display="Capitulo 7" xr:uid="{00000000-0004-0000-0000-000005000000}"/>
    <hyperlink ref="D11" location="'Capitulo 8'!A1" display="Capitulo 8" xr:uid="{00000000-0004-0000-0000-000006000000}"/>
    <hyperlink ref="D12" location="'Capitulo 9'!A1" display="Capitulo 9" xr:uid="{00000000-0004-0000-0000-000007000000}"/>
    <hyperlink ref="D13" location="'Capitulo 10'!A1" display="Capitulo 10" xr:uid="{00000000-0004-0000-0000-000008000000}"/>
    <hyperlink ref="D14" location="'Bonus #1'!A1" display="Bonus #1" xr:uid="{00000000-0004-0000-0000-000009000000}"/>
    <hyperlink ref="D15" location="'Bonus #2'!A1" display="Bonus #2" xr:uid="{00000000-0004-0000-0000-00000A000000}"/>
    <hyperlink ref="D16" location="'Capitulo 11'!A1" display="Capitulo 11" xr:uid="{00000000-0004-0000-0000-00000B000000}"/>
    <hyperlink ref="D17" location="'Capitulo 12'!A1" display="Capitulo 12" xr:uid="{00000000-0004-0000-0000-00000C000000}"/>
    <hyperlink ref="D18" location="'Capitulo 13'!A1" display="Capitulo 13" xr:uid="{00000000-0004-0000-0000-00000D000000}"/>
    <hyperlink ref="D19" location="'Capitulo 14'!A1" display="Capitulo 14" xr:uid="{00000000-0004-0000-0000-00000E000000}"/>
    <hyperlink ref="D20" location="'Capitulo 15'!A1" display="Capitulo 15" xr:uid="{00000000-0004-0000-0000-00000F000000}"/>
    <hyperlink ref="D21" location="'Capitulo 16'!A1" display="Capitulo 16" xr:uid="{00000000-0004-0000-0000-000010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zoomScale="80" zoomScaleNormal="80" workbookViewId="0">
      <pane ySplit="1" topLeftCell="A50" activePane="bottomLeft" state="frozen"/>
      <selection pane="bottomLeft" activeCell="B3" sqref="B3"/>
    </sheetView>
  </sheetViews>
  <sheetFormatPr baseColWidth="10" defaultColWidth="12.5703125" defaultRowHeight="15" customHeight="1"/>
  <cols>
    <col min="1" max="1" width="5.42578125" customWidth="1"/>
    <col min="2" max="2" width="21.5703125" customWidth="1"/>
    <col min="3" max="3" width="16.140625" customWidth="1"/>
    <col min="4" max="4" width="14.7109375" customWidth="1"/>
    <col min="5" max="5" width="13" customWidth="1"/>
    <col min="6" max="6" width="22.7109375" customWidth="1"/>
    <col min="7" max="7" width="27.42578125" customWidth="1"/>
    <col min="8" max="8" width="22.7109375" customWidth="1"/>
    <col min="9" max="9" width="20.28515625" customWidth="1"/>
    <col min="10" max="10" width="26.42578125" customWidth="1"/>
    <col min="11" max="11" width="20.85546875" customWidth="1"/>
    <col min="12" max="12" width="22.42578125" customWidth="1"/>
    <col min="13" max="15" width="11.42578125" customWidth="1"/>
    <col min="16" max="26" width="10.5703125" customWidth="1"/>
  </cols>
  <sheetData>
    <row r="1" spans="1:26" ht="35.25">
      <c r="A1" s="28"/>
      <c r="B1" s="29" t="s">
        <v>55</v>
      </c>
      <c r="C1" s="28"/>
      <c r="D1" s="29"/>
      <c r="E1" s="28"/>
      <c r="F1" s="28"/>
      <c r="G1" s="28"/>
      <c r="H1" s="28"/>
      <c r="I1" s="28"/>
      <c r="J1" s="28"/>
      <c r="K1" s="28"/>
      <c r="L1" s="28"/>
      <c r="M1" s="28"/>
      <c r="N1" s="28"/>
      <c r="O1" s="28"/>
      <c r="P1" s="28"/>
      <c r="Q1" s="28"/>
      <c r="R1" s="28"/>
      <c r="S1" s="28"/>
      <c r="T1" s="28"/>
      <c r="U1" s="28"/>
      <c r="V1" s="28"/>
      <c r="W1" s="28"/>
      <c r="X1" s="28"/>
      <c r="Y1" s="28"/>
      <c r="Z1" s="28"/>
    </row>
    <row r="2" spans="1:26" ht="27.75">
      <c r="A2" s="30" t="s">
        <v>56</v>
      </c>
      <c r="B2" s="30"/>
      <c r="C2" s="30"/>
      <c r="D2" s="30"/>
      <c r="E2" s="30"/>
      <c r="F2" s="30"/>
      <c r="G2" s="30"/>
      <c r="H2" s="30"/>
      <c r="I2" s="30"/>
      <c r="J2" s="30"/>
      <c r="K2" s="30"/>
      <c r="L2" s="30"/>
      <c r="M2" s="30"/>
      <c r="N2" s="30"/>
      <c r="O2" s="30"/>
      <c r="P2" s="30"/>
      <c r="Q2" s="30"/>
      <c r="R2" s="30"/>
      <c r="S2" s="30"/>
      <c r="T2" s="30"/>
      <c r="U2" s="30"/>
      <c r="V2" s="30"/>
      <c r="W2" s="30"/>
      <c r="X2" s="30"/>
      <c r="Y2" s="30"/>
      <c r="Z2" s="30"/>
    </row>
    <row r="3" spans="1:26" ht="35.25">
      <c r="A3" s="31"/>
      <c r="B3" s="31"/>
      <c r="C3" s="31"/>
      <c r="D3" s="31"/>
      <c r="E3" s="31"/>
      <c r="F3" s="31"/>
      <c r="G3" s="31"/>
      <c r="H3" s="31"/>
      <c r="I3" s="31"/>
      <c r="J3" s="31"/>
      <c r="K3" s="31"/>
      <c r="L3" s="31"/>
      <c r="M3" s="31"/>
      <c r="N3" s="31"/>
      <c r="O3" s="31"/>
      <c r="P3" s="31"/>
      <c r="Q3" s="31"/>
      <c r="R3" s="31"/>
      <c r="S3" s="31"/>
      <c r="T3" s="31"/>
      <c r="U3" s="31"/>
      <c r="V3" s="31"/>
      <c r="W3" s="31"/>
      <c r="X3" s="31"/>
      <c r="Y3" s="31"/>
      <c r="Z3" s="31"/>
    </row>
    <row r="4" spans="1:26" ht="23.25">
      <c r="A4" s="32"/>
      <c r="B4" s="33" t="s">
        <v>57</v>
      </c>
      <c r="C4" s="34" t="s">
        <v>7</v>
      </c>
      <c r="D4" s="35"/>
      <c r="E4" s="35"/>
      <c r="F4" s="35"/>
      <c r="G4" s="35"/>
      <c r="H4" s="35"/>
      <c r="I4" s="35"/>
      <c r="J4" s="35"/>
      <c r="K4" s="35"/>
      <c r="L4" s="35"/>
      <c r="M4" s="35"/>
      <c r="N4" s="35"/>
      <c r="O4" s="35"/>
      <c r="P4" s="35"/>
      <c r="Q4" s="35"/>
      <c r="R4" s="35"/>
      <c r="S4" s="35"/>
      <c r="T4" s="35"/>
      <c r="U4" s="35"/>
      <c r="V4" s="35"/>
      <c r="W4" s="35"/>
      <c r="X4" s="35"/>
      <c r="Y4" s="35"/>
      <c r="Z4" s="35"/>
    </row>
    <row r="5" spans="1:26" ht="19.5" customHeight="1">
      <c r="A5" s="35"/>
      <c r="N5" s="36"/>
      <c r="O5" s="36"/>
      <c r="P5" s="35"/>
      <c r="Q5" s="35"/>
      <c r="R5" s="35"/>
      <c r="S5" s="35"/>
      <c r="T5" s="35"/>
      <c r="U5" s="35"/>
      <c r="V5" s="35"/>
      <c r="W5" s="35"/>
      <c r="X5" s="35"/>
      <c r="Y5" s="35"/>
      <c r="Z5" s="35"/>
    </row>
    <row r="6" spans="1:26" ht="30" customHeight="1">
      <c r="A6" s="35"/>
      <c r="B6" s="37" t="s">
        <v>58</v>
      </c>
      <c r="C6" s="38" t="s">
        <v>59</v>
      </c>
      <c r="D6" s="38" t="s">
        <v>60</v>
      </c>
      <c r="E6" s="38" t="s">
        <v>61</v>
      </c>
      <c r="F6" s="38" t="s">
        <v>62</v>
      </c>
      <c r="G6" s="38" t="s">
        <v>63</v>
      </c>
      <c r="H6" s="38" t="s">
        <v>64</v>
      </c>
      <c r="I6" s="39" t="s">
        <v>65</v>
      </c>
      <c r="J6" s="40" t="s">
        <v>66</v>
      </c>
      <c r="K6" s="41" t="s">
        <v>67</v>
      </c>
      <c r="L6" s="42" t="s">
        <v>68</v>
      </c>
      <c r="M6" s="35"/>
      <c r="N6" s="35"/>
      <c r="O6" s="35"/>
      <c r="P6" s="35"/>
      <c r="Q6" s="35"/>
      <c r="R6" s="35"/>
      <c r="S6" s="35"/>
      <c r="T6" s="35"/>
      <c r="U6" s="35"/>
      <c r="V6" s="35"/>
      <c r="W6" s="35"/>
      <c r="X6" s="35"/>
      <c r="Y6" s="35"/>
      <c r="Z6" s="35"/>
    </row>
    <row r="7" spans="1:26" ht="30" customHeight="1">
      <c r="A7" s="35"/>
      <c r="B7" s="43" t="s">
        <v>69</v>
      </c>
      <c r="C7" s="43">
        <v>10</v>
      </c>
      <c r="D7" s="43">
        <v>11</v>
      </c>
      <c r="E7" s="44">
        <v>12</v>
      </c>
      <c r="F7" s="45">
        <f t="shared" ref="F7:F13" si="0">AVERAGE(C7:E7)</f>
        <v>11</v>
      </c>
      <c r="G7" s="46">
        <v>1</v>
      </c>
      <c r="H7" s="45">
        <v>2</v>
      </c>
      <c r="I7" s="47" t="str">
        <f t="shared" ref="I7:I13" si="1">IF(F7&gt;10,"Aprobado","Desaprobado")</f>
        <v>Aprobado</v>
      </c>
      <c r="J7" s="48" t="str">
        <f t="shared" ref="J7:J13" si="2">IF(G7&lt;5,"","Inhabilitado")</f>
        <v/>
      </c>
      <c r="K7" s="49" t="str">
        <f t="shared" ref="K7:K13" si="3">IF(H7&lt;&gt;2,"Diferente","")</f>
        <v/>
      </c>
      <c r="L7" s="50" t="str">
        <f t="shared" ref="L7:L13" si="4">IF(F7&gt;15,"Bueno",IF(F7&lt;=10,"Deficiente","Regular"))</f>
        <v>Regular</v>
      </c>
      <c r="M7" s="35"/>
      <c r="N7" s="35"/>
      <c r="O7" s="35"/>
      <c r="P7" s="35"/>
      <c r="Q7" s="35"/>
      <c r="R7" s="35"/>
      <c r="S7" s="35"/>
      <c r="T7" s="35"/>
      <c r="U7" s="35"/>
      <c r="V7" s="35"/>
      <c r="W7" s="35"/>
      <c r="X7" s="35"/>
      <c r="Y7" s="35"/>
      <c r="Z7" s="35"/>
    </row>
    <row r="8" spans="1:26" ht="30" customHeight="1">
      <c r="A8" s="35"/>
      <c r="B8" s="43" t="s">
        <v>70</v>
      </c>
      <c r="C8" s="43">
        <v>11</v>
      </c>
      <c r="D8" s="43">
        <v>12</v>
      </c>
      <c r="E8" s="44">
        <v>14</v>
      </c>
      <c r="F8" s="45">
        <f t="shared" si="0"/>
        <v>12.333333333333334</v>
      </c>
      <c r="G8" s="46">
        <v>8</v>
      </c>
      <c r="H8" s="45">
        <v>1</v>
      </c>
      <c r="I8" s="47" t="str">
        <f t="shared" si="1"/>
        <v>Aprobado</v>
      </c>
      <c r="J8" s="48" t="str">
        <f t="shared" si="2"/>
        <v>Inhabilitado</v>
      </c>
      <c r="K8" s="49" t="str">
        <f t="shared" si="3"/>
        <v>Diferente</v>
      </c>
      <c r="L8" s="50" t="str">
        <f t="shared" si="4"/>
        <v>Regular</v>
      </c>
      <c r="M8" s="35"/>
      <c r="N8" s="35"/>
      <c r="O8" s="35"/>
      <c r="P8" s="35"/>
      <c r="Q8" s="35"/>
      <c r="R8" s="35"/>
      <c r="S8" s="35"/>
      <c r="T8" s="35"/>
      <c r="U8" s="35"/>
      <c r="V8" s="35"/>
      <c r="W8" s="35"/>
      <c r="X8" s="35"/>
      <c r="Y8" s="35"/>
      <c r="Z8" s="35"/>
    </row>
    <row r="9" spans="1:26" ht="30" customHeight="1">
      <c r="A9" s="35"/>
      <c r="B9" s="43" t="s">
        <v>71</v>
      </c>
      <c r="C9" s="43">
        <v>20</v>
      </c>
      <c r="D9" s="43">
        <v>13</v>
      </c>
      <c r="E9" s="44">
        <v>15</v>
      </c>
      <c r="F9" s="45">
        <f t="shared" si="0"/>
        <v>16</v>
      </c>
      <c r="G9" s="46">
        <v>3</v>
      </c>
      <c r="H9" s="45">
        <v>2</v>
      </c>
      <c r="I9" s="47" t="str">
        <f t="shared" si="1"/>
        <v>Aprobado</v>
      </c>
      <c r="J9" s="48" t="str">
        <f t="shared" si="2"/>
        <v/>
      </c>
      <c r="K9" s="49" t="str">
        <f t="shared" si="3"/>
        <v/>
      </c>
      <c r="L9" s="50" t="str">
        <f t="shared" si="4"/>
        <v>Bueno</v>
      </c>
      <c r="M9" s="35"/>
      <c r="N9" s="35"/>
      <c r="O9" s="35"/>
      <c r="P9" s="35"/>
      <c r="Q9" s="35"/>
      <c r="R9" s="35"/>
      <c r="S9" s="35"/>
      <c r="T9" s="35"/>
      <c r="U9" s="35"/>
      <c r="V9" s="35"/>
      <c r="W9" s="35"/>
      <c r="X9" s="35"/>
      <c r="Y9" s="35"/>
      <c r="Z9" s="35"/>
    </row>
    <row r="10" spans="1:26" ht="30" customHeight="1">
      <c r="A10" s="35"/>
      <c r="B10" s="43" t="s">
        <v>72</v>
      </c>
      <c r="C10" s="43">
        <v>10</v>
      </c>
      <c r="D10" s="43">
        <v>10</v>
      </c>
      <c r="E10" s="44">
        <v>10</v>
      </c>
      <c r="F10" s="45">
        <f t="shared" si="0"/>
        <v>10</v>
      </c>
      <c r="G10" s="46">
        <v>6</v>
      </c>
      <c r="H10" s="45">
        <v>3</v>
      </c>
      <c r="I10" s="47" t="str">
        <f t="shared" si="1"/>
        <v>Desaprobado</v>
      </c>
      <c r="J10" s="48" t="str">
        <f t="shared" si="2"/>
        <v>Inhabilitado</v>
      </c>
      <c r="K10" s="49" t="str">
        <f t="shared" si="3"/>
        <v>Diferente</v>
      </c>
      <c r="L10" s="50" t="str">
        <f t="shared" si="4"/>
        <v>Deficiente</v>
      </c>
      <c r="M10" s="35"/>
      <c r="N10" s="35"/>
      <c r="O10" s="35"/>
      <c r="P10" s="35"/>
      <c r="Q10" s="35"/>
      <c r="R10" s="35"/>
      <c r="S10" s="35"/>
      <c r="T10" s="35"/>
      <c r="U10" s="35"/>
      <c r="V10" s="35"/>
      <c r="W10" s="35"/>
      <c r="X10" s="35"/>
      <c r="Y10" s="35"/>
      <c r="Z10" s="35"/>
    </row>
    <row r="11" spans="1:26" ht="30" customHeight="1">
      <c r="A11" s="35"/>
      <c r="B11" s="43" t="s">
        <v>73</v>
      </c>
      <c r="C11" s="43">
        <v>15</v>
      </c>
      <c r="D11" s="43">
        <v>0</v>
      </c>
      <c r="E11" s="44">
        <v>15</v>
      </c>
      <c r="F11" s="45">
        <f t="shared" si="0"/>
        <v>10</v>
      </c>
      <c r="G11" s="46">
        <v>5</v>
      </c>
      <c r="H11" s="45">
        <v>2</v>
      </c>
      <c r="I11" s="47" t="str">
        <f t="shared" si="1"/>
        <v>Desaprobado</v>
      </c>
      <c r="J11" s="48" t="str">
        <f t="shared" si="2"/>
        <v>Inhabilitado</v>
      </c>
      <c r="K11" s="49" t="str">
        <f t="shared" si="3"/>
        <v/>
      </c>
      <c r="L11" s="50" t="str">
        <f t="shared" si="4"/>
        <v>Deficiente</v>
      </c>
      <c r="M11" s="35"/>
      <c r="N11" s="35"/>
      <c r="O11" s="35"/>
      <c r="P11" s="35"/>
      <c r="Q11" s="35"/>
      <c r="R11" s="35"/>
      <c r="S11" s="35"/>
      <c r="T11" s="35"/>
      <c r="U11" s="35"/>
      <c r="V11" s="35"/>
      <c r="W11" s="35"/>
      <c r="X11" s="35"/>
      <c r="Y11" s="35"/>
      <c r="Z11" s="35"/>
    </row>
    <row r="12" spans="1:26" ht="30" customHeight="1">
      <c r="A12" s="35"/>
      <c r="B12" s="43" t="s">
        <v>74</v>
      </c>
      <c r="C12" s="43">
        <v>10</v>
      </c>
      <c r="D12" s="43">
        <v>15</v>
      </c>
      <c r="E12" s="44">
        <v>11</v>
      </c>
      <c r="F12" s="45">
        <f t="shared" si="0"/>
        <v>12</v>
      </c>
      <c r="G12" s="46">
        <v>11</v>
      </c>
      <c r="H12" s="45">
        <v>5</v>
      </c>
      <c r="I12" s="47" t="str">
        <f t="shared" si="1"/>
        <v>Aprobado</v>
      </c>
      <c r="J12" s="48" t="str">
        <f t="shared" si="2"/>
        <v>Inhabilitado</v>
      </c>
      <c r="K12" s="49" t="str">
        <f t="shared" si="3"/>
        <v>Diferente</v>
      </c>
      <c r="L12" s="50" t="str">
        <f t="shared" si="4"/>
        <v>Regular</v>
      </c>
      <c r="M12" s="35"/>
      <c r="N12" s="35"/>
      <c r="O12" s="35"/>
      <c r="P12" s="35"/>
      <c r="Q12" s="35"/>
      <c r="R12" s="35"/>
      <c r="S12" s="35"/>
      <c r="T12" s="35"/>
      <c r="U12" s="35"/>
      <c r="V12" s="35"/>
      <c r="W12" s="35"/>
      <c r="X12" s="35"/>
      <c r="Y12" s="35"/>
      <c r="Z12" s="35"/>
    </row>
    <row r="13" spans="1:26" ht="20.25">
      <c r="A13" s="35"/>
      <c r="B13" s="43" t="s">
        <v>75</v>
      </c>
      <c r="C13" s="43">
        <v>5</v>
      </c>
      <c r="D13" s="43">
        <v>16</v>
      </c>
      <c r="E13" s="44">
        <v>12</v>
      </c>
      <c r="F13" s="45">
        <f t="shared" si="0"/>
        <v>11</v>
      </c>
      <c r="G13" s="46">
        <v>4</v>
      </c>
      <c r="H13" s="45">
        <v>2</v>
      </c>
      <c r="I13" s="47" t="str">
        <f t="shared" si="1"/>
        <v>Aprobado</v>
      </c>
      <c r="J13" s="48" t="str">
        <f t="shared" si="2"/>
        <v/>
      </c>
      <c r="K13" s="49" t="str">
        <f t="shared" si="3"/>
        <v/>
      </c>
      <c r="L13" s="50" t="str">
        <f t="shared" si="4"/>
        <v>Regular</v>
      </c>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ht="26.25">
      <c r="A16" s="35"/>
      <c r="B16" s="582" t="s">
        <v>76</v>
      </c>
      <c r="C16" s="583"/>
      <c r="D16" s="583"/>
      <c r="E16" s="583"/>
      <c r="F16" s="583"/>
      <c r="G16" s="583"/>
      <c r="H16" s="584"/>
      <c r="I16" s="51"/>
      <c r="J16" s="35"/>
      <c r="K16" s="35"/>
      <c r="L16" s="35"/>
      <c r="M16" s="35"/>
      <c r="N16" s="35"/>
      <c r="O16" s="35"/>
      <c r="P16" s="35"/>
      <c r="Q16" s="35"/>
      <c r="R16" s="35"/>
      <c r="S16" s="35"/>
      <c r="T16" s="35"/>
      <c r="U16" s="35"/>
      <c r="V16" s="35"/>
      <c r="W16" s="35"/>
      <c r="X16" s="35"/>
      <c r="Y16" s="35"/>
      <c r="Z16" s="35"/>
    </row>
    <row r="17" spans="1:26" ht="27.75">
      <c r="A17" s="35"/>
      <c r="B17" s="585" t="s">
        <v>77</v>
      </c>
      <c r="C17" s="583"/>
      <c r="D17" s="583"/>
      <c r="E17" s="583"/>
      <c r="F17" s="583"/>
      <c r="G17" s="583"/>
      <c r="H17" s="584"/>
      <c r="I17" s="52"/>
      <c r="J17" s="35"/>
      <c r="K17" s="53"/>
      <c r="L17" s="54"/>
      <c r="M17" s="35"/>
      <c r="N17" s="35"/>
      <c r="O17" s="35"/>
      <c r="P17" s="35"/>
      <c r="Q17" s="35"/>
      <c r="R17" s="35"/>
      <c r="S17" s="35"/>
      <c r="T17" s="35"/>
      <c r="U17" s="35"/>
      <c r="V17" s="35"/>
      <c r="W17" s="35"/>
      <c r="X17" s="35"/>
      <c r="Y17" s="35"/>
      <c r="Z17" s="35"/>
    </row>
    <row r="18" spans="1:26" ht="27.75">
      <c r="A18" s="35"/>
      <c r="B18" s="586" t="s">
        <v>78</v>
      </c>
      <c r="C18" s="583"/>
      <c r="D18" s="583"/>
      <c r="E18" s="583"/>
      <c r="F18" s="583"/>
      <c r="G18" s="583"/>
      <c r="H18" s="584"/>
      <c r="I18" s="55"/>
      <c r="J18" s="35"/>
      <c r="K18" s="35"/>
      <c r="L18" s="35"/>
      <c r="M18" s="35"/>
      <c r="N18" s="35"/>
      <c r="O18" s="35"/>
      <c r="P18" s="35"/>
      <c r="Q18" s="35"/>
      <c r="R18" s="35"/>
      <c r="S18" s="35"/>
      <c r="T18" s="35"/>
      <c r="U18" s="35"/>
      <c r="V18" s="35"/>
      <c r="W18" s="35"/>
      <c r="X18" s="35"/>
      <c r="Y18" s="35"/>
      <c r="Z18" s="35"/>
    </row>
    <row r="19" spans="1:26" ht="22.5" customHeight="1">
      <c r="A19" s="35"/>
      <c r="B19" s="587" t="s">
        <v>79</v>
      </c>
      <c r="C19" s="583"/>
      <c r="D19" s="583"/>
      <c r="E19" s="583"/>
      <c r="F19" s="583"/>
      <c r="G19" s="583"/>
      <c r="H19" s="584"/>
      <c r="I19" s="56"/>
      <c r="J19" s="35"/>
      <c r="K19" s="35"/>
      <c r="L19" s="35"/>
      <c r="M19" s="35"/>
      <c r="N19" s="35"/>
      <c r="O19" s="35"/>
      <c r="P19" s="35"/>
      <c r="Q19" s="35"/>
      <c r="R19" s="35"/>
      <c r="S19" s="35"/>
      <c r="T19" s="35"/>
      <c r="U19" s="35"/>
      <c r="V19" s="35"/>
      <c r="W19" s="35"/>
      <c r="X19" s="35"/>
      <c r="Y19" s="35"/>
      <c r="Z19" s="35"/>
    </row>
    <row r="20" spans="1:26" ht="24"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21"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57" t="s">
        <v>80</v>
      </c>
      <c r="C24" s="57" t="s">
        <v>81</v>
      </c>
      <c r="D24" s="57" t="s">
        <v>82</v>
      </c>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58">
        <v>15000</v>
      </c>
      <c r="C25" s="59">
        <f t="shared" ref="C25:C34" si="5">IF(B25&gt;20000,B25*2%,B25*1%)</f>
        <v>150</v>
      </c>
      <c r="D25" s="59" t="str">
        <f t="shared" ref="D25:D34" si="6">IF(B25&gt;20000,"2%","1%")</f>
        <v>1%</v>
      </c>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58">
        <v>24000</v>
      </c>
      <c r="C26" s="59">
        <f t="shared" si="5"/>
        <v>480</v>
      </c>
      <c r="D26" s="59" t="str">
        <f t="shared" si="6"/>
        <v>2%</v>
      </c>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58">
        <v>15421</v>
      </c>
      <c r="C27" s="59">
        <f t="shared" si="5"/>
        <v>154.21</v>
      </c>
      <c r="D27" s="59" t="str">
        <f t="shared" si="6"/>
        <v>1%</v>
      </c>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58">
        <v>25000</v>
      </c>
      <c r="C28" s="59">
        <f t="shared" si="5"/>
        <v>500</v>
      </c>
      <c r="D28" s="59" t="str">
        <f t="shared" si="6"/>
        <v>2%</v>
      </c>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58">
        <v>26500</v>
      </c>
      <c r="C29" s="59">
        <f t="shared" si="5"/>
        <v>530</v>
      </c>
      <c r="D29" s="59" t="str">
        <f t="shared" si="6"/>
        <v>2%</v>
      </c>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58">
        <v>14050</v>
      </c>
      <c r="C30" s="59">
        <f t="shared" si="5"/>
        <v>140.5</v>
      </c>
      <c r="D30" s="59" t="str">
        <f t="shared" si="6"/>
        <v>1%</v>
      </c>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58">
        <v>13500</v>
      </c>
      <c r="C31" s="59">
        <f t="shared" si="5"/>
        <v>135</v>
      </c>
      <c r="D31" s="59" t="str">
        <f t="shared" si="6"/>
        <v>1%</v>
      </c>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58">
        <v>14500</v>
      </c>
      <c r="C32" s="59">
        <f t="shared" si="5"/>
        <v>145</v>
      </c>
      <c r="D32" s="59" t="str">
        <f t="shared" si="6"/>
        <v>1%</v>
      </c>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58">
        <v>16700</v>
      </c>
      <c r="C33" s="59">
        <f t="shared" si="5"/>
        <v>167</v>
      </c>
      <c r="D33" s="59" t="str">
        <f t="shared" si="6"/>
        <v>1%</v>
      </c>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58">
        <v>21000</v>
      </c>
      <c r="C34" s="59">
        <f t="shared" si="5"/>
        <v>420</v>
      </c>
      <c r="D34" s="59" t="str">
        <f t="shared" si="6"/>
        <v>2%</v>
      </c>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586" t="s">
        <v>83</v>
      </c>
      <c r="C36" s="583"/>
      <c r="D36" s="583"/>
      <c r="E36" s="583"/>
      <c r="F36" s="583"/>
      <c r="G36" s="583"/>
      <c r="H36" s="584"/>
      <c r="I36" s="49"/>
      <c r="J36" s="35"/>
      <c r="K36" s="35"/>
      <c r="L36" s="35"/>
      <c r="M36" s="35"/>
      <c r="N36" s="35"/>
      <c r="O36" s="35"/>
      <c r="P36" s="35"/>
      <c r="Q36" s="35"/>
      <c r="R36" s="35"/>
      <c r="S36" s="35"/>
      <c r="T36" s="35"/>
      <c r="U36" s="35"/>
      <c r="V36" s="35"/>
      <c r="W36" s="35"/>
      <c r="X36" s="35"/>
      <c r="Y36" s="35"/>
      <c r="Z36" s="35"/>
    </row>
    <row r="37" spans="1:26" ht="62.25" customHeight="1">
      <c r="A37" s="35"/>
      <c r="B37" s="60"/>
      <c r="C37" s="60"/>
      <c r="D37" s="60"/>
      <c r="E37" s="60"/>
      <c r="F37" s="60"/>
      <c r="G37" s="60"/>
      <c r="H37" s="60"/>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8" t="s">
        <v>58</v>
      </c>
      <c r="C39" s="38" t="s">
        <v>59</v>
      </c>
      <c r="D39" s="38" t="s">
        <v>60</v>
      </c>
      <c r="E39" s="38" t="s">
        <v>61</v>
      </c>
      <c r="F39" s="38" t="s">
        <v>62</v>
      </c>
      <c r="G39" s="61" t="s">
        <v>84</v>
      </c>
      <c r="H39" s="35"/>
      <c r="I39" s="62" t="s">
        <v>85</v>
      </c>
      <c r="J39" s="35"/>
      <c r="K39" s="35"/>
      <c r="L39" s="35"/>
      <c r="M39" s="35"/>
      <c r="N39" s="35"/>
      <c r="O39" s="35"/>
      <c r="P39" s="35"/>
      <c r="Q39" s="35"/>
      <c r="R39" s="35"/>
      <c r="S39" s="35"/>
      <c r="T39" s="35"/>
      <c r="U39" s="35"/>
      <c r="V39" s="35"/>
      <c r="W39" s="35"/>
      <c r="X39" s="35"/>
      <c r="Y39" s="35"/>
      <c r="Z39" s="35"/>
    </row>
    <row r="40" spans="1:26" ht="15.75" customHeight="1">
      <c r="A40" s="35"/>
      <c r="B40" s="43" t="s">
        <v>69</v>
      </c>
      <c r="C40" s="43">
        <v>0</v>
      </c>
      <c r="D40" s="43">
        <v>0</v>
      </c>
      <c r="E40" s="44">
        <v>12</v>
      </c>
      <c r="F40" s="45">
        <f t="shared" ref="F40:F46" si="7">AVERAGE(C40:E40)</f>
        <v>4</v>
      </c>
      <c r="G40" s="63" t="str">
        <f t="shared" ref="G40:G46" si="8">IF(F40&lt;=5,"Interes 0", IF(F40&lt;=10,"Deficiente",IF(F40&lt;=15,"Regular","Bueno")))</f>
        <v>Interes 0</v>
      </c>
      <c r="H40" s="35"/>
      <c r="I40" s="59" t="s">
        <v>86</v>
      </c>
      <c r="J40" s="59" t="s">
        <v>87</v>
      </c>
      <c r="K40" s="35"/>
      <c r="L40" s="35"/>
      <c r="M40" s="35"/>
      <c r="N40" s="35"/>
      <c r="O40" s="35"/>
      <c r="P40" s="35"/>
      <c r="Q40" s="35"/>
      <c r="R40" s="35"/>
      <c r="S40" s="35"/>
      <c r="T40" s="35"/>
      <c r="U40" s="35"/>
      <c r="V40" s="35"/>
      <c r="W40" s="35"/>
      <c r="X40" s="35"/>
      <c r="Y40" s="35"/>
      <c r="Z40" s="35"/>
    </row>
    <row r="41" spans="1:26" ht="15.75" customHeight="1">
      <c r="A41" s="35"/>
      <c r="B41" s="43" t="s">
        <v>70</v>
      </c>
      <c r="C41" s="43">
        <v>20</v>
      </c>
      <c r="D41" s="43">
        <v>12</v>
      </c>
      <c r="E41" s="44">
        <v>14</v>
      </c>
      <c r="F41" s="45">
        <f t="shared" si="7"/>
        <v>15.333333333333334</v>
      </c>
      <c r="G41" s="63" t="str">
        <f t="shared" si="8"/>
        <v>Bueno</v>
      </c>
      <c r="H41" s="35"/>
      <c r="I41" s="59" t="s">
        <v>88</v>
      </c>
      <c r="J41" s="59" t="s">
        <v>89</v>
      </c>
      <c r="K41" s="35"/>
      <c r="L41" s="35"/>
      <c r="M41" s="35"/>
      <c r="N41" s="35"/>
      <c r="O41" s="35"/>
      <c r="P41" s="35"/>
      <c r="Q41" s="35"/>
      <c r="R41" s="35"/>
      <c r="S41" s="35"/>
      <c r="T41" s="35"/>
      <c r="U41" s="35"/>
      <c r="V41" s="35"/>
      <c r="W41" s="35"/>
      <c r="X41" s="35"/>
      <c r="Y41" s="35"/>
      <c r="Z41" s="35"/>
    </row>
    <row r="42" spans="1:26" ht="15.75" customHeight="1">
      <c r="A42" s="35"/>
      <c r="B42" s="43" t="s">
        <v>71</v>
      </c>
      <c r="C42" s="43">
        <v>8</v>
      </c>
      <c r="D42" s="43">
        <v>13</v>
      </c>
      <c r="E42" s="44">
        <v>15</v>
      </c>
      <c r="F42" s="45">
        <f t="shared" si="7"/>
        <v>12</v>
      </c>
      <c r="G42" s="63" t="str">
        <f t="shared" si="8"/>
        <v>Regular</v>
      </c>
      <c r="H42" s="35"/>
      <c r="I42" s="59" t="s">
        <v>90</v>
      </c>
      <c r="J42" s="59" t="s">
        <v>91</v>
      </c>
      <c r="K42" s="35"/>
      <c r="L42" s="35"/>
      <c r="M42" s="35"/>
      <c r="N42" s="35"/>
      <c r="O42" s="35"/>
      <c r="P42" s="35"/>
      <c r="Q42" s="35"/>
      <c r="R42" s="35"/>
      <c r="S42" s="35"/>
      <c r="T42" s="35"/>
      <c r="U42" s="35"/>
      <c r="V42" s="35"/>
      <c r="W42" s="35"/>
      <c r="X42" s="35"/>
      <c r="Y42" s="35"/>
      <c r="Z42" s="35"/>
    </row>
    <row r="43" spans="1:26" ht="15.75" customHeight="1">
      <c r="A43" s="35"/>
      <c r="B43" s="43" t="s">
        <v>72</v>
      </c>
      <c r="C43" s="43">
        <v>10</v>
      </c>
      <c r="D43" s="43">
        <v>10</v>
      </c>
      <c r="E43" s="44">
        <v>10</v>
      </c>
      <c r="F43" s="45">
        <f t="shared" si="7"/>
        <v>10</v>
      </c>
      <c r="G43" s="63" t="str">
        <f t="shared" si="8"/>
        <v>Deficiente</v>
      </c>
      <c r="H43" s="35"/>
      <c r="I43" s="59" t="s">
        <v>92</v>
      </c>
      <c r="J43" s="59" t="s">
        <v>93</v>
      </c>
      <c r="K43" s="35"/>
      <c r="L43" s="35"/>
      <c r="M43" s="35"/>
      <c r="N43" s="35"/>
      <c r="O43" s="35"/>
      <c r="P43" s="35"/>
      <c r="Q43" s="35"/>
      <c r="R43" s="35"/>
      <c r="S43" s="35"/>
      <c r="T43" s="35"/>
      <c r="U43" s="35"/>
      <c r="V43" s="35"/>
      <c r="W43" s="35"/>
      <c r="X43" s="35"/>
      <c r="Y43" s="35"/>
      <c r="Z43" s="35"/>
    </row>
    <row r="44" spans="1:26" ht="15.75" customHeight="1">
      <c r="A44" s="35"/>
      <c r="B44" s="43" t="s">
        <v>73</v>
      </c>
      <c r="C44" s="43">
        <v>15</v>
      </c>
      <c r="D44" s="43">
        <v>20</v>
      </c>
      <c r="E44" s="44">
        <v>8</v>
      </c>
      <c r="F44" s="45">
        <f t="shared" si="7"/>
        <v>14.333333333333334</v>
      </c>
      <c r="G44" s="63" t="str">
        <f t="shared" si="8"/>
        <v>Regular</v>
      </c>
      <c r="H44" s="35"/>
      <c r="I44" s="35"/>
      <c r="J44" s="35"/>
      <c r="K44" s="35"/>
      <c r="L44" s="35"/>
      <c r="M44" s="35"/>
      <c r="N44" s="35"/>
      <c r="O44" s="35"/>
      <c r="P44" s="35"/>
      <c r="Q44" s="35"/>
      <c r="R44" s="35"/>
      <c r="S44" s="35"/>
      <c r="T44" s="35"/>
      <c r="U44" s="35"/>
      <c r="V44" s="35"/>
      <c r="W44" s="35"/>
      <c r="X44" s="35"/>
      <c r="Y44" s="35"/>
      <c r="Z44" s="35"/>
    </row>
    <row r="45" spans="1:26" ht="15.75" customHeight="1">
      <c r="A45" s="35"/>
      <c r="B45" s="43" t="s">
        <v>74</v>
      </c>
      <c r="C45" s="43">
        <v>10</v>
      </c>
      <c r="D45" s="43">
        <v>15</v>
      </c>
      <c r="E45" s="44">
        <v>11</v>
      </c>
      <c r="F45" s="45">
        <f t="shared" si="7"/>
        <v>12</v>
      </c>
      <c r="G45" s="63" t="str">
        <f t="shared" si="8"/>
        <v>Regular</v>
      </c>
      <c r="H45" s="35"/>
      <c r="I45" s="35"/>
      <c r="J45" s="35"/>
      <c r="K45" s="35"/>
      <c r="L45" s="35"/>
      <c r="M45" s="35"/>
      <c r="N45" s="35"/>
      <c r="O45" s="35"/>
      <c r="P45" s="35"/>
      <c r="Q45" s="35"/>
      <c r="R45" s="35"/>
      <c r="S45" s="35"/>
      <c r="T45" s="35"/>
      <c r="U45" s="35"/>
      <c r="V45" s="35"/>
      <c r="W45" s="35"/>
      <c r="X45" s="35"/>
      <c r="Y45" s="35"/>
      <c r="Z45" s="35"/>
    </row>
    <row r="46" spans="1:26" ht="20.25" customHeight="1">
      <c r="A46" s="35"/>
      <c r="B46" s="43" t="s">
        <v>75</v>
      </c>
      <c r="C46" s="43">
        <v>5</v>
      </c>
      <c r="D46" s="43">
        <v>16</v>
      </c>
      <c r="E46" s="44">
        <v>12</v>
      </c>
      <c r="F46" s="45">
        <f t="shared" si="7"/>
        <v>11</v>
      </c>
      <c r="G46" s="63" t="str">
        <f t="shared" si="8"/>
        <v>Regular</v>
      </c>
      <c r="H46" s="35"/>
      <c r="I46" s="35"/>
      <c r="J46" s="35"/>
      <c r="K46" s="35"/>
      <c r="L46" s="35"/>
      <c r="M46" s="35"/>
      <c r="N46" s="35"/>
      <c r="O46" s="35"/>
      <c r="P46" s="35"/>
      <c r="Q46" s="35"/>
      <c r="R46" s="35"/>
      <c r="S46" s="35"/>
      <c r="T46" s="35"/>
      <c r="U46" s="35"/>
      <c r="V46" s="35"/>
      <c r="W46" s="35"/>
      <c r="X46" s="35"/>
      <c r="Y46" s="35"/>
      <c r="Z46" s="35"/>
    </row>
    <row r="47" spans="1:26" ht="30"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29.2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57" t="s">
        <v>94</v>
      </c>
      <c r="C50" s="57" t="s">
        <v>95</v>
      </c>
      <c r="D50" s="57" t="s">
        <v>96</v>
      </c>
      <c r="E50" s="57" t="s">
        <v>97</v>
      </c>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64">
        <v>10</v>
      </c>
      <c r="C51" s="64">
        <v>15</v>
      </c>
      <c r="D51" s="65">
        <f t="shared" ref="D51:D60" si="9">IF(B51&lt;20,B51+C51,AVERAGE(B51:C51))</f>
        <v>25</v>
      </c>
      <c r="E51" s="66" t="str">
        <f t="shared" ref="E51:E60" si="10">IF(B51&lt;20,"Sumatoria","Promedio")</f>
        <v>Sumatoria</v>
      </c>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64">
        <v>12</v>
      </c>
      <c r="C52" s="64">
        <v>10</v>
      </c>
      <c r="D52" s="65">
        <f t="shared" si="9"/>
        <v>22</v>
      </c>
      <c r="E52" s="66" t="str">
        <f t="shared" si="10"/>
        <v>Sumatoria</v>
      </c>
      <c r="F52" s="35"/>
      <c r="G52" s="35"/>
      <c r="H52" s="35"/>
      <c r="I52" s="35"/>
      <c r="J52" s="35"/>
      <c r="K52" s="35"/>
      <c r="L52" s="35"/>
      <c r="M52" s="35"/>
      <c r="N52" s="35"/>
      <c r="O52" s="35"/>
      <c r="P52" s="35"/>
      <c r="Q52" s="35"/>
      <c r="R52" s="35"/>
      <c r="S52" s="35"/>
      <c r="T52" s="35"/>
      <c r="U52" s="35"/>
      <c r="V52" s="35"/>
      <c r="W52" s="35"/>
      <c r="X52" s="35"/>
      <c r="Y52" s="35"/>
      <c r="Z52" s="35"/>
    </row>
    <row r="53" spans="1:26" ht="24.75" customHeight="1">
      <c r="A53" s="35"/>
      <c r="B53" s="64">
        <v>14</v>
      </c>
      <c r="C53" s="64">
        <v>14</v>
      </c>
      <c r="D53" s="65">
        <f t="shared" si="9"/>
        <v>28</v>
      </c>
      <c r="E53" s="66" t="str">
        <f t="shared" si="10"/>
        <v>Sumatoria</v>
      </c>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64">
        <v>15</v>
      </c>
      <c r="C54" s="64">
        <v>20</v>
      </c>
      <c r="D54" s="65">
        <f t="shared" si="9"/>
        <v>35</v>
      </c>
      <c r="E54" s="66" t="str">
        <f t="shared" si="10"/>
        <v>Sumatoria</v>
      </c>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64">
        <v>20</v>
      </c>
      <c r="C55" s="64">
        <v>25</v>
      </c>
      <c r="D55" s="65">
        <f t="shared" si="9"/>
        <v>22.5</v>
      </c>
      <c r="E55" s="66" t="str">
        <f t="shared" si="10"/>
        <v>Promedio</v>
      </c>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64">
        <v>25</v>
      </c>
      <c r="C56" s="64">
        <v>26</v>
      </c>
      <c r="D56" s="65">
        <f t="shared" si="9"/>
        <v>25.5</v>
      </c>
      <c r="E56" s="66" t="str">
        <f t="shared" si="10"/>
        <v>Promedio</v>
      </c>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64">
        <v>28</v>
      </c>
      <c r="C57" s="64">
        <v>17</v>
      </c>
      <c r="D57" s="65">
        <f t="shared" si="9"/>
        <v>22.5</v>
      </c>
      <c r="E57" s="66" t="str">
        <f t="shared" si="10"/>
        <v>Promedio</v>
      </c>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64">
        <v>30</v>
      </c>
      <c r="C58" s="64">
        <v>10</v>
      </c>
      <c r="D58" s="65">
        <f t="shared" si="9"/>
        <v>20</v>
      </c>
      <c r="E58" s="66" t="str">
        <f t="shared" si="10"/>
        <v>Promedio</v>
      </c>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64">
        <v>34</v>
      </c>
      <c r="C59" s="64">
        <v>11</v>
      </c>
      <c r="D59" s="65">
        <f t="shared" si="9"/>
        <v>22.5</v>
      </c>
      <c r="E59" s="66" t="str">
        <f t="shared" si="10"/>
        <v>Promedio</v>
      </c>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64">
        <v>38</v>
      </c>
      <c r="C60" s="64">
        <v>15</v>
      </c>
      <c r="D60" s="65">
        <f t="shared" si="9"/>
        <v>26.5</v>
      </c>
      <c r="E60" s="66" t="str">
        <f t="shared" si="10"/>
        <v>Promedio</v>
      </c>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586" t="s">
        <v>98</v>
      </c>
      <c r="C62" s="583"/>
      <c r="D62" s="583"/>
      <c r="E62" s="583"/>
      <c r="F62" s="583"/>
      <c r="G62" s="583"/>
      <c r="H62" s="584"/>
      <c r="I62" s="49"/>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6">
    <mergeCell ref="B62:H62"/>
    <mergeCell ref="B16:H16"/>
    <mergeCell ref="B17:H17"/>
    <mergeCell ref="B18:H18"/>
    <mergeCell ref="B19:H19"/>
    <mergeCell ref="B36:H36"/>
  </mergeCells>
  <hyperlinks>
    <hyperlink ref="C4" r:id="rId1" xr:uid="{00000000-0004-0000-0100-000000000000}"/>
  </hyperlinks>
  <pageMargins left="0.7" right="0.7" top="0.75" bottom="0.75" header="0" footer="0"/>
  <pageSetup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zoomScale="87" zoomScaleNormal="87" workbookViewId="0">
      <pane ySplit="1" topLeftCell="A23" activePane="bottomLeft" state="frozen"/>
      <selection pane="bottomLeft" activeCell="G1" sqref="G1"/>
    </sheetView>
  </sheetViews>
  <sheetFormatPr baseColWidth="10" defaultColWidth="12.5703125" defaultRowHeight="15" customHeight="1"/>
  <cols>
    <col min="1" max="1" width="5.42578125" customWidth="1"/>
    <col min="2" max="2" width="25.7109375" customWidth="1"/>
    <col min="4" max="4" width="19.5703125" customWidth="1"/>
    <col min="6" max="6" width="13.85546875" customWidth="1"/>
    <col min="7" max="7" width="19.5703125" customWidth="1"/>
    <col min="8" max="8" width="19.85546875" customWidth="1"/>
    <col min="9" max="12" width="17.42578125" customWidth="1"/>
  </cols>
  <sheetData>
    <row r="1" spans="1:26" ht="34.5" customHeight="1">
      <c r="A1" s="67"/>
      <c r="B1" s="68" t="s">
        <v>99</v>
      </c>
      <c r="C1" s="67"/>
      <c r="D1" s="67"/>
      <c r="E1" s="67"/>
      <c r="F1" s="67"/>
      <c r="G1" s="67"/>
      <c r="H1" s="67"/>
      <c r="I1" s="67"/>
      <c r="J1" s="67"/>
      <c r="K1" s="67"/>
      <c r="L1" s="67"/>
      <c r="M1" s="67"/>
      <c r="N1" s="67"/>
      <c r="O1" s="67"/>
      <c r="P1" s="67"/>
      <c r="Q1" s="67"/>
      <c r="R1" s="67"/>
      <c r="S1" s="67"/>
      <c r="T1" s="67"/>
      <c r="U1" s="67"/>
      <c r="V1" s="67"/>
      <c r="W1" s="67"/>
      <c r="X1" s="67"/>
      <c r="Y1" s="67"/>
      <c r="Z1" s="67"/>
    </row>
    <row r="2" spans="1:26" ht="27.75">
      <c r="A2" s="69" t="s">
        <v>56</v>
      </c>
      <c r="B2" s="70"/>
      <c r="C2" s="70"/>
      <c r="D2" s="70"/>
      <c r="E2" s="70"/>
      <c r="F2" s="70"/>
      <c r="G2" s="70"/>
      <c r="H2" s="70"/>
      <c r="I2" s="70"/>
      <c r="J2" s="70"/>
      <c r="K2" s="70"/>
      <c r="L2" s="70"/>
      <c r="M2" s="70"/>
      <c r="N2" s="70"/>
      <c r="O2" s="70"/>
      <c r="P2" s="70"/>
      <c r="Q2" s="70"/>
      <c r="R2" s="70"/>
      <c r="S2" s="70"/>
      <c r="T2" s="70"/>
      <c r="U2" s="70"/>
      <c r="V2" s="70"/>
      <c r="W2" s="70"/>
      <c r="X2" s="70"/>
      <c r="Y2" s="70"/>
      <c r="Z2" s="70"/>
    </row>
    <row r="3" spans="1:26">
      <c r="A3" s="71"/>
      <c r="B3" s="71"/>
      <c r="C3" s="71"/>
      <c r="D3" s="71"/>
      <c r="E3" s="71"/>
      <c r="F3" s="71"/>
      <c r="G3" s="71"/>
      <c r="H3" s="71"/>
      <c r="I3" s="71"/>
      <c r="J3" s="71"/>
      <c r="K3" s="71"/>
      <c r="L3" s="71"/>
      <c r="M3" s="71"/>
      <c r="N3" s="71"/>
      <c r="O3" s="71"/>
      <c r="P3" s="71"/>
      <c r="Q3" s="71"/>
      <c r="R3" s="71"/>
      <c r="S3" s="71"/>
      <c r="T3" s="71"/>
      <c r="U3" s="71"/>
      <c r="V3" s="71"/>
      <c r="W3" s="71"/>
      <c r="X3" s="71"/>
      <c r="Y3" s="71"/>
      <c r="Z3" s="71"/>
    </row>
    <row r="4" spans="1:26" ht="23.25">
      <c r="A4" s="32"/>
      <c r="B4" s="33" t="s">
        <v>57</v>
      </c>
      <c r="C4" s="72" t="s">
        <v>10</v>
      </c>
      <c r="D4" s="73"/>
      <c r="E4" s="73"/>
      <c r="F4" s="73"/>
      <c r="G4" s="73"/>
      <c r="H4" s="73"/>
      <c r="I4" s="73"/>
      <c r="J4" s="73"/>
      <c r="K4" s="73"/>
      <c r="L4" s="73"/>
      <c r="M4" s="73"/>
      <c r="N4" s="73"/>
      <c r="O4" s="73"/>
      <c r="P4" s="73"/>
      <c r="Q4" s="73"/>
      <c r="R4" s="73"/>
      <c r="S4" s="73"/>
      <c r="T4" s="73"/>
      <c r="U4" s="73"/>
      <c r="V4" s="73"/>
      <c r="W4" s="73"/>
      <c r="X4" s="73"/>
      <c r="Y4" s="73"/>
      <c r="Z4" s="73"/>
    </row>
    <row r="5" spans="1:26">
      <c r="A5" s="73"/>
      <c r="B5" s="73"/>
      <c r="C5" s="73"/>
      <c r="D5" s="73"/>
      <c r="E5" s="73"/>
      <c r="F5" s="73"/>
      <c r="G5" s="73"/>
      <c r="H5" s="73"/>
      <c r="I5" s="73"/>
      <c r="J5" s="73"/>
      <c r="K5" s="73"/>
      <c r="L5" s="73"/>
      <c r="M5" s="73"/>
      <c r="N5" s="73"/>
      <c r="O5" s="73"/>
      <c r="P5" s="73"/>
      <c r="Q5" s="73"/>
      <c r="R5" s="73"/>
      <c r="S5" s="73"/>
      <c r="T5" s="73"/>
      <c r="U5" s="73"/>
      <c r="V5" s="73"/>
      <c r="W5" s="73"/>
      <c r="X5" s="73"/>
      <c r="Y5" s="73"/>
      <c r="Z5" s="73"/>
    </row>
    <row r="6" spans="1:26" ht="30">
      <c r="A6" s="73"/>
      <c r="B6" s="74" t="s">
        <v>100</v>
      </c>
      <c r="C6" s="73"/>
      <c r="D6" s="73"/>
      <c r="E6" s="73"/>
      <c r="F6" s="73"/>
      <c r="G6" s="73"/>
      <c r="H6" s="73"/>
      <c r="I6" s="73"/>
      <c r="J6" s="73"/>
      <c r="K6" s="73"/>
      <c r="L6" s="73"/>
      <c r="M6" s="73"/>
      <c r="N6" s="73"/>
      <c r="O6" s="73"/>
      <c r="P6" s="73"/>
      <c r="Q6" s="73"/>
      <c r="R6" s="73"/>
      <c r="S6" s="73"/>
      <c r="T6" s="73"/>
      <c r="U6" s="73"/>
      <c r="V6" s="73"/>
      <c r="W6" s="73"/>
      <c r="X6" s="73"/>
      <c r="Y6" s="73"/>
      <c r="Z6" s="73"/>
    </row>
    <row r="7" spans="1:26">
      <c r="A7" s="73"/>
      <c r="B7" s="75"/>
      <c r="C7" s="75"/>
      <c r="D7" s="75"/>
      <c r="E7" s="75"/>
      <c r="F7" s="75"/>
      <c r="G7" s="75"/>
      <c r="H7" s="75"/>
      <c r="I7" s="75"/>
      <c r="J7" s="75"/>
      <c r="K7" s="75"/>
      <c r="L7" s="75"/>
      <c r="M7" s="73"/>
      <c r="N7" s="73"/>
      <c r="O7" s="73"/>
      <c r="P7" s="73"/>
      <c r="Q7" s="73"/>
      <c r="R7" s="73"/>
      <c r="S7" s="73"/>
      <c r="T7" s="73"/>
      <c r="U7" s="73"/>
      <c r="V7" s="73"/>
      <c r="W7" s="73"/>
      <c r="X7" s="73"/>
      <c r="Y7" s="73"/>
      <c r="Z7" s="73"/>
    </row>
    <row r="8" spans="1:26" ht="26.25">
      <c r="A8" s="76"/>
      <c r="B8" s="77" t="s">
        <v>58</v>
      </c>
      <c r="C8" s="77" t="s">
        <v>59</v>
      </c>
      <c r="D8" s="77" t="s">
        <v>60</v>
      </c>
      <c r="E8" s="77" t="s">
        <v>61</v>
      </c>
      <c r="F8" s="77" t="s">
        <v>62</v>
      </c>
      <c r="G8" s="77" t="s">
        <v>63</v>
      </c>
      <c r="H8" s="77" t="s">
        <v>64</v>
      </c>
      <c r="I8" s="78" t="s">
        <v>65</v>
      </c>
      <c r="J8" s="79" t="s">
        <v>66</v>
      </c>
      <c r="K8" s="80" t="s">
        <v>67</v>
      </c>
      <c r="L8" s="81" t="s">
        <v>101</v>
      </c>
      <c r="M8" s="82"/>
      <c r="N8" s="73"/>
      <c r="O8" s="73"/>
      <c r="P8" s="73"/>
      <c r="Q8" s="73"/>
      <c r="R8" s="73"/>
      <c r="S8" s="73"/>
      <c r="T8" s="73"/>
      <c r="U8" s="73"/>
      <c r="V8" s="73"/>
      <c r="W8" s="73"/>
      <c r="X8" s="73"/>
      <c r="Y8" s="73"/>
      <c r="Z8" s="73"/>
    </row>
    <row r="9" spans="1:26" ht="26.25">
      <c r="A9" s="73"/>
      <c r="B9" s="83" t="s">
        <v>102</v>
      </c>
      <c r="C9" s="83">
        <v>10</v>
      </c>
      <c r="D9" s="83">
        <v>11</v>
      </c>
      <c r="E9" s="83">
        <v>12</v>
      </c>
      <c r="F9" s="84">
        <v>10</v>
      </c>
      <c r="G9" s="85">
        <v>10</v>
      </c>
      <c r="H9" s="84">
        <v>2</v>
      </c>
      <c r="I9" s="86" t="str">
        <f t="shared" ref="I9:I15" si="0">IF(F9&gt;10,"Aprobado","Desaprobado")</f>
        <v>Desaprobado</v>
      </c>
      <c r="J9" s="87" t="str">
        <f t="shared" ref="J9:J15" si="1">IF(AND(F9&gt;10,G9&lt;8),"Aprobado","Inhabilitado")</f>
        <v>Inhabilitado</v>
      </c>
      <c r="K9" s="88" t="str">
        <f t="shared" ref="K9:K15" si="2">IF(AND(F9&gt;10,G9&lt;8,H9=3),"Todo OK","")</f>
        <v/>
      </c>
      <c r="L9" s="89" t="str">
        <f t="shared" ref="L9:L15" si="3">IF(OR(F9&gt;10,G9&lt;8,H9=3),"Todo OK","")</f>
        <v/>
      </c>
      <c r="M9" s="73"/>
      <c r="N9" s="73"/>
      <c r="O9" s="73"/>
      <c r="P9" s="73"/>
      <c r="Q9" s="73"/>
      <c r="R9" s="73"/>
      <c r="S9" s="73"/>
      <c r="T9" s="73"/>
      <c r="U9" s="73"/>
      <c r="V9" s="73"/>
      <c r="W9" s="73"/>
      <c r="X9" s="73"/>
      <c r="Y9" s="73"/>
      <c r="Z9" s="73"/>
    </row>
    <row r="10" spans="1:26" ht="26.25">
      <c r="A10" s="73"/>
      <c r="B10" s="83" t="s">
        <v>103</v>
      </c>
      <c r="C10" s="83">
        <v>11</v>
      </c>
      <c r="D10" s="83">
        <v>12</v>
      </c>
      <c r="E10" s="83">
        <v>14</v>
      </c>
      <c r="F10" s="84">
        <f>AVERAGE(C10:E10)</f>
        <v>12.333333333333334</v>
      </c>
      <c r="G10" s="85">
        <v>7</v>
      </c>
      <c r="H10" s="84">
        <v>3</v>
      </c>
      <c r="I10" s="86" t="str">
        <f t="shared" si="0"/>
        <v>Aprobado</v>
      </c>
      <c r="J10" s="87" t="str">
        <f t="shared" si="1"/>
        <v>Aprobado</v>
      </c>
      <c r="K10" s="88" t="str">
        <f t="shared" si="2"/>
        <v>Todo OK</v>
      </c>
      <c r="L10" s="89" t="str">
        <f t="shared" si="3"/>
        <v>Todo OK</v>
      </c>
      <c r="M10" s="73"/>
      <c r="N10" s="73"/>
      <c r="O10" s="73"/>
      <c r="P10" s="73"/>
      <c r="Q10" s="73"/>
      <c r="R10" s="73"/>
      <c r="S10" s="73"/>
      <c r="T10" s="73"/>
      <c r="U10" s="73"/>
      <c r="V10" s="73"/>
      <c r="W10" s="73"/>
      <c r="X10" s="73"/>
      <c r="Y10" s="73"/>
      <c r="Z10" s="73"/>
    </row>
    <row r="11" spans="1:26" ht="26.25">
      <c r="A11" s="73"/>
      <c r="B11" s="83" t="s">
        <v>104</v>
      </c>
      <c r="C11" s="83">
        <v>8</v>
      </c>
      <c r="D11" s="83">
        <v>13</v>
      </c>
      <c r="E11" s="83">
        <v>15</v>
      </c>
      <c r="F11" s="84">
        <v>10</v>
      </c>
      <c r="G11" s="85">
        <v>10</v>
      </c>
      <c r="H11" s="84">
        <v>1</v>
      </c>
      <c r="I11" s="86" t="str">
        <f t="shared" si="0"/>
        <v>Desaprobado</v>
      </c>
      <c r="J11" s="87" t="str">
        <f t="shared" si="1"/>
        <v>Inhabilitado</v>
      </c>
      <c r="K11" s="88" t="str">
        <f t="shared" si="2"/>
        <v/>
      </c>
      <c r="L11" s="89" t="str">
        <f t="shared" si="3"/>
        <v/>
      </c>
      <c r="M11" s="73"/>
      <c r="N11" s="73"/>
      <c r="O11" s="73"/>
      <c r="P11" s="73"/>
      <c r="Q11" s="73"/>
      <c r="R11" s="73"/>
      <c r="S11" s="73"/>
      <c r="T11" s="73"/>
      <c r="U11" s="73"/>
      <c r="V11" s="73"/>
      <c r="W11" s="73"/>
      <c r="X11" s="73"/>
      <c r="Y11" s="73"/>
      <c r="Z11" s="73"/>
    </row>
    <row r="12" spans="1:26" ht="26.25">
      <c r="A12" s="73"/>
      <c r="B12" s="83" t="s">
        <v>105</v>
      </c>
      <c r="C12" s="83">
        <v>10</v>
      </c>
      <c r="D12" s="83">
        <v>10</v>
      </c>
      <c r="E12" s="83">
        <v>10</v>
      </c>
      <c r="F12" s="84">
        <v>10.199999999999999</v>
      </c>
      <c r="G12" s="85">
        <v>6</v>
      </c>
      <c r="H12" s="84">
        <v>3</v>
      </c>
      <c r="I12" s="86" t="str">
        <f t="shared" si="0"/>
        <v>Aprobado</v>
      </c>
      <c r="J12" s="87" t="str">
        <f t="shared" si="1"/>
        <v>Aprobado</v>
      </c>
      <c r="K12" s="88" t="str">
        <f t="shared" si="2"/>
        <v>Todo OK</v>
      </c>
      <c r="L12" s="89" t="str">
        <f t="shared" si="3"/>
        <v>Todo OK</v>
      </c>
      <c r="M12" s="73"/>
      <c r="N12" s="73"/>
      <c r="O12" s="73"/>
      <c r="P12" s="73"/>
      <c r="Q12" s="73"/>
      <c r="R12" s="73"/>
      <c r="S12" s="73"/>
      <c r="T12" s="73"/>
      <c r="U12" s="73"/>
      <c r="V12" s="73"/>
      <c r="W12" s="73"/>
      <c r="X12" s="73"/>
      <c r="Y12" s="73"/>
      <c r="Z12" s="73"/>
    </row>
    <row r="13" spans="1:26" ht="26.25">
      <c r="A13" s="73"/>
      <c r="B13" s="83" t="s">
        <v>106</v>
      </c>
      <c r="C13" s="83">
        <v>15</v>
      </c>
      <c r="D13" s="83">
        <v>20</v>
      </c>
      <c r="E13" s="83">
        <v>8</v>
      </c>
      <c r="F13" s="84">
        <f>AVERAGE(C13:E13)</f>
        <v>14.333333333333334</v>
      </c>
      <c r="G13" s="85">
        <v>9</v>
      </c>
      <c r="H13" s="84">
        <v>2</v>
      </c>
      <c r="I13" s="86" t="str">
        <f t="shared" si="0"/>
        <v>Aprobado</v>
      </c>
      <c r="J13" s="87" t="str">
        <f t="shared" si="1"/>
        <v>Inhabilitado</v>
      </c>
      <c r="K13" s="88" t="str">
        <f t="shared" si="2"/>
        <v/>
      </c>
      <c r="L13" s="89" t="str">
        <f t="shared" si="3"/>
        <v>Todo OK</v>
      </c>
      <c r="M13" s="73"/>
      <c r="N13" s="73"/>
      <c r="O13" s="73"/>
      <c r="P13" s="73"/>
      <c r="Q13" s="73"/>
      <c r="R13" s="73"/>
      <c r="S13" s="73"/>
      <c r="T13" s="73"/>
      <c r="U13" s="73"/>
      <c r="V13" s="73"/>
      <c r="W13" s="73"/>
      <c r="X13" s="73"/>
      <c r="Y13" s="73"/>
      <c r="Z13" s="73"/>
    </row>
    <row r="14" spans="1:26" ht="26.25">
      <c r="A14" s="73"/>
      <c r="B14" s="83" t="s">
        <v>107</v>
      </c>
      <c r="C14" s="83">
        <v>10</v>
      </c>
      <c r="D14" s="83">
        <v>15</v>
      </c>
      <c r="E14" s="83">
        <v>11</v>
      </c>
      <c r="F14" s="84">
        <v>7</v>
      </c>
      <c r="G14" s="85">
        <v>11</v>
      </c>
      <c r="H14" s="84">
        <v>3</v>
      </c>
      <c r="I14" s="86" t="str">
        <f t="shared" si="0"/>
        <v>Desaprobado</v>
      </c>
      <c r="J14" s="87" t="str">
        <f t="shared" si="1"/>
        <v>Inhabilitado</v>
      </c>
      <c r="K14" s="88" t="str">
        <f t="shared" si="2"/>
        <v/>
      </c>
      <c r="L14" s="89" t="str">
        <f t="shared" si="3"/>
        <v>Todo OK</v>
      </c>
      <c r="M14" s="73"/>
      <c r="N14" s="73"/>
      <c r="O14" s="73"/>
      <c r="P14" s="73"/>
      <c r="Q14" s="73"/>
      <c r="R14" s="73"/>
      <c r="S14" s="73"/>
      <c r="T14" s="73"/>
      <c r="U14" s="73"/>
      <c r="V14" s="73"/>
      <c r="W14" s="73"/>
      <c r="X14" s="73"/>
      <c r="Y14" s="73"/>
      <c r="Z14" s="73"/>
    </row>
    <row r="15" spans="1:26" ht="26.25">
      <c r="A15" s="76"/>
      <c r="B15" s="83" t="s">
        <v>108</v>
      </c>
      <c r="C15" s="83">
        <v>5</v>
      </c>
      <c r="D15" s="83">
        <v>16</v>
      </c>
      <c r="E15" s="83">
        <v>12</v>
      </c>
      <c r="F15" s="84">
        <f>AVERAGE(C15:E15)</f>
        <v>11</v>
      </c>
      <c r="G15" s="85">
        <v>4</v>
      </c>
      <c r="H15" s="84">
        <v>3</v>
      </c>
      <c r="I15" s="86" t="str">
        <f t="shared" si="0"/>
        <v>Aprobado</v>
      </c>
      <c r="J15" s="87" t="str">
        <f t="shared" si="1"/>
        <v>Aprobado</v>
      </c>
      <c r="K15" s="88" t="str">
        <f t="shared" si="2"/>
        <v>Todo OK</v>
      </c>
      <c r="L15" s="89" t="str">
        <f t="shared" si="3"/>
        <v>Todo OK</v>
      </c>
      <c r="M15" s="73"/>
      <c r="N15" s="73"/>
      <c r="O15" s="73"/>
      <c r="P15" s="73"/>
      <c r="Q15" s="73"/>
      <c r="R15" s="73"/>
      <c r="S15" s="73"/>
      <c r="T15" s="73"/>
      <c r="U15" s="73"/>
      <c r="V15" s="73"/>
      <c r="W15" s="73"/>
      <c r="X15" s="73"/>
      <c r="Y15" s="73"/>
      <c r="Z15" s="73"/>
    </row>
    <row r="16" spans="1:26">
      <c r="A16" s="76"/>
      <c r="B16" s="90"/>
      <c r="C16" s="91"/>
      <c r="D16" s="91"/>
      <c r="E16" s="91"/>
      <c r="F16" s="91"/>
      <c r="G16" s="91"/>
      <c r="H16" s="91"/>
      <c r="I16" s="91"/>
      <c r="J16" s="91"/>
      <c r="K16" s="91"/>
      <c r="L16" s="92"/>
      <c r="M16" s="73"/>
      <c r="N16" s="73"/>
      <c r="O16" s="73"/>
      <c r="P16" s="73"/>
      <c r="Q16" s="73"/>
      <c r="R16" s="73"/>
      <c r="S16" s="73"/>
      <c r="T16" s="73"/>
      <c r="U16" s="73"/>
      <c r="V16" s="73"/>
      <c r="W16" s="73"/>
      <c r="X16" s="73"/>
      <c r="Y16" s="73"/>
      <c r="Z16" s="73"/>
    </row>
    <row r="17" spans="1:26" ht="9.75" customHeight="1">
      <c r="A17" s="76"/>
      <c r="B17" s="32"/>
      <c r="C17" s="32"/>
      <c r="D17" s="32"/>
      <c r="E17" s="32"/>
      <c r="F17" s="32"/>
      <c r="G17" s="32"/>
      <c r="H17" s="32"/>
      <c r="I17" s="32"/>
      <c r="J17" s="32"/>
      <c r="K17" s="32"/>
      <c r="L17" s="32"/>
      <c r="M17" s="82"/>
      <c r="N17" s="73"/>
      <c r="O17" s="73"/>
      <c r="P17" s="73"/>
      <c r="Q17" s="73"/>
      <c r="R17" s="73"/>
      <c r="S17" s="73"/>
      <c r="T17" s="73"/>
      <c r="U17" s="73"/>
      <c r="V17" s="73"/>
      <c r="W17" s="73"/>
      <c r="X17" s="73"/>
      <c r="Y17" s="73"/>
      <c r="Z17" s="73"/>
    </row>
    <row r="18" spans="1:26" ht="28.5" customHeight="1">
      <c r="A18" s="76"/>
      <c r="B18" s="588" t="s">
        <v>109</v>
      </c>
      <c r="C18" s="589"/>
      <c r="D18" s="589"/>
      <c r="E18" s="589"/>
      <c r="F18" s="589"/>
      <c r="G18" s="589"/>
      <c r="H18" s="589"/>
      <c r="I18" s="589"/>
      <c r="J18" s="589"/>
      <c r="K18" s="589"/>
      <c r="L18" s="590"/>
      <c r="M18" s="82"/>
      <c r="N18" s="73"/>
      <c r="O18" s="73"/>
      <c r="P18" s="73"/>
      <c r="Q18" s="73"/>
      <c r="R18" s="73"/>
      <c r="S18" s="73"/>
      <c r="T18" s="73"/>
      <c r="U18" s="73"/>
      <c r="V18" s="73"/>
      <c r="W18" s="73"/>
      <c r="X18" s="73"/>
      <c r="Y18" s="73"/>
      <c r="Z18" s="73"/>
    </row>
    <row r="19" spans="1:26" ht="30.75" customHeight="1">
      <c r="A19" s="76"/>
      <c r="B19" s="591" t="s">
        <v>110</v>
      </c>
      <c r="C19" s="592"/>
      <c r="D19" s="592"/>
      <c r="E19" s="592"/>
      <c r="F19" s="592"/>
      <c r="G19" s="592"/>
      <c r="H19" s="592"/>
      <c r="I19" s="592"/>
      <c r="J19" s="592"/>
      <c r="K19" s="592"/>
      <c r="L19" s="593"/>
      <c r="M19" s="82"/>
      <c r="N19" s="73"/>
      <c r="O19" s="73"/>
      <c r="P19" s="73"/>
      <c r="Q19" s="73"/>
      <c r="R19" s="73"/>
      <c r="S19" s="73"/>
      <c r="T19" s="73"/>
      <c r="U19" s="73"/>
      <c r="V19" s="73"/>
      <c r="W19" s="73"/>
      <c r="X19" s="73"/>
      <c r="Y19" s="73"/>
      <c r="Z19" s="73"/>
    </row>
    <row r="20" spans="1:26" ht="39" customHeight="1">
      <c r="A20" s="73"/>
      <c r="B20" s="594" t="s">
        <v>111</v>
      </c>
      <c r="C20" s="592"/>
      <c r="D20" s="592"/>
      <c r="E20" s="592"/>
      <c r="F20" s="592"/>
      <c r="G20" s="592"/>
      <c r="H20" s="592"/>
      <c r="I20" s="592"/>
      <c r="J20" s="592"/>
      <c r="K20" s="592"/>
      <c r="L20" s="593"/>
      <c r="M20" s="82"/>
      <c r="N20" s="73"/>
      <c r="O20" s="73"/>
      <c r="P20" s="73"/>
      <c r="Q20" s="73"/>
      <c r="R20" s="73"/>
      <c r="S20" s="73"/>
      <c r="T20" s="73"/>
      <c r="U20" s="73"/>
      <c r="V20" s="73"/>
      <c r="W20" s="73"/>
      <c r="X20" s="73"/>
      <c r="Y20" s="73"/>
      <c r="Z20" s="73"/>
    </row>
    <row r="21" spans="1:26" ht="37.5" customHeight="1">
      <c r="A21" s="73"/>
      <c r="B21" s="595" t="s">
        <v>112</v>
      </c>
      <c r="C21" s="592"/>
      <c r="D21" s="592"/>
      <c r="E21" s="592"/>
      <c r="F21" s="592"/>
      <c r="G21" s="592"/>
      <c r="H21" s="592"/>
      <c r="I21" s="592"/>
      <c r="J21" s="592"/>
      <c r="K21" s="592"/>
      <c r="L21" s="593"/>
      <c r="M21" s="82"/>
      <c r="N21" s="73"/>
      <c r="O21" s="73"/>
      <c r="P21" s="73"/>
      <c r="Q21" s="73"/>
      <c r="R21" s="73"/>
      <c r="S21" s="73"/>
      <c r="T21" s="73"/>
      <c r="U21" s="73"/>
      <c r="V21" s="73"/>
      <c r="W21" s="73"/>
      <c r="X21" s="73"/>
      <c r="Y21" s="73"/>
      <c r="Z21" s="73"/>
    </row>
    <row r="22" spans="1:26">
      <c r="A22" s="73"/>
      <c r="B22" s="71"/>
      <c r="C22" s="71"/>
      <c r="D22" s="71"/>
      <c r="E22" s="71"/>
      <c r="F22" s="71"/>
      <c r="G22" s="71"/>
      <c r="H22" s="71"/>
      <c r="I22" s="71"/>
      <c r="J22" s="71"/>
      <c r="K22" s="71"/>
      <c r="L22" s="71"/>
      <c r="M22" s="73"/>
      <c r="N22" s="73"/>
      <c r="O22" s="73"/>
      <c r="P22" s="73"/>
      <c r="Q22" s="73"/>
      <c r="R22" s="73"/>
      <c r="S22" s="73"/>
      <c r="T22" s="73"/>
      <c r="U22" s="73"/>
      <c r="V22" s="73"/>
      <c r="W22" s="73"/>
      <c r="X22" s="73"/>
      <c r="Y22" s="73"/>
      <c r="Z22" s="73"/>
    </row>
    <row r="23" spans="1:26" ht="30">
      <c r="A23" s="73"/>
      <c r="B23" s="74"/>
      <c r="C23" s="73"/>
      <c r="D23" s="73"/>
      <c r="E23" s="73"/>
      <c r="F23" s="73"/>
      <c r="G23" s="73"/>
      <c r="H23" s="73"/>
      <c r="I23" s="73"/>
      <c r="J23" s="73"/>
      <c r="K23" s="73"/>
      <c r="L23" s="73"/>
      <c r="M23" s="73"/>
      <c r="N23" s="73"/>
      <c r="O23" s="73"/>
      <c r="P23" s="73"/>
      <c r="Q23" s="73"/>
      <c r="R23" s="73"/>
      <c r="S23" s="73"/>
      <c r="T23" s="73"/>
      <c r="U23" s="73"/>
      <c r="V23" s="73"/>
      <c r="W23" s="73"/>
      <c r="X23" s="73"/>
      <c r="Y23" s="73"/>
      <c r="Z23" s="73"/>
    </row>
    <row r="24" spans="1:26" ht="30">
      <c r="A24" s="73"/>
      <c r="B24" s="74" t="s">
        <v>113</v>
      </c>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spans="1:26" ht="26.25">
      <c r="A26" s="73"/>
      <c r="B26" s="77" t="s">
        <v>114</v>
      </c>
      <c r="C26" s="77" t="s">
        <v>115</v>
      </c>
      <c r="D26" s="77" t="s">
        <v>116</v>
      </c>
      <c r="E26" s="77" t="s">
        <v>117</v>
      </c>
      <c r="F26" s="77" t="s">
        <v>118</v>
      </c>
      <c r="G26" s="78" t="s">
        <v>65</v>
      </c>
      <c r="H26" s="79" t="s">
        <v>66</v>
      </c>
      <c r="I26" s="73"/>
      <c r="J26" s="73"/>
      <c r="K26" s="73"/>
      <c r="L26" s="73"/>
      <c r="M26" s="73"/>
      <c r="N26" s="73"/>
      <c r="O26" s="73"/>
      <c r="P26" s="73"/>
      <c r="Q26" s="73"/>
      <c r="R26" s="73"/>
      <c r="S26" s="73"/>
      <c r="T26" s="73"/>
      <c r="U26" s="73"/>
      <c r="V26" s="73"/>
      <c r="W26" s="73"/>
      <c r="X26" s="73"/>
      <c r="Y26" s="73"/>
      <c r="Z26" s="73"/>
    </row>
    <row r="27" spans="1:26" ht="26.25">
      <c r="A27" s="73"/>
      <c r="B27" s="83" t="s">
        <v>102</v>
      </c>
      <c r="C27" s="83" t="s">
        <v>119</v>
      </c>
      <c r="D27" s="83" t="s">
        <v>120</v>
      </c>
      <c r="E27" s="684">
        <v>1800</v>
      </c>
      <c r="F27" s="85">
        <v>50</v>
      </c>
      <c r="G27" s="86" t="str">
        <f t="shared" ref="G27:G33" si="4">IF(OR(E27&gt;3000,F27&lt;40),"Ok","")</f>
        <v/>
      </c>
      <c r="H27" s="87" t="str">
        <f t="shared" ref="H27:H33" si="5">IF(AND(E27&gt;3000,F27&gt;40),"Aprueba","Desaprueba")</f>
        <v>Desaprueba</v>
      </c>
      <c r="I27" s="73"/>
      <c r="J27" s="73"/>
      <c r="K27" s="73"/>
      <c r="L27" s="73"/>
      <c r="M27" s="73"/>
      <c r="N27" s="73"/>
      <c r="O27" s="73"/>
      <c r="P27" s="73"/>
      <c r="Q27" s="73"/>
      <c r="R27" s="73"/>
      <c r="S27" s="73"/>
      <c r="T27" s="73"/>
      <c r="U27" s="73"/>
      <c r="V27" s="73"/>
      <c r="W27" s="73"/>
      <c r="X27" s="73"/>
      <c r="Y27" s="73"/>
      <c r="Z27" s="73"/>
    </row>
    <row r="28" spans="1:26" ht="26.25">
      <c r="A28" s="73"/>
      <c r="B28" s="83" t="s">
        <v>103</v>
      </c>
      <c r="C28" s="83" t="s">
        <v>119</v>
      </c>
      <c r="D28" s="83" t="s">
        <v>120</v>
      </c>
      <c r="E28" s="684">
        <v>1800</v>
      </c>
      <c r="F28" s="85">
        <v>45</v>
      </c>
      <c r="G28" s="86" t="str">
        <f t="shared" si="4"/>
        <v/>
      </c>
      <c r="H28" s="87" t="str">
        <f t="shared" si="5"/>
        <v>Desaprueba</v>
      </c>
      <c r="I28" s="73"/>
      <c r="J28" s="73"/>
      <c r="K28" s="73"/>
      <c r="L28" s="73"/>
      <c r="M28" s="73"/>
      <c r="N28" s="73"/>
      <c r="O28" s="73"/>
      <c r="P28" s="73"/>
      <c r="Q28" s="73"/>
      <c r="R28" s="73"/>
      <c r="S28" s="73"/>
      <c r="T28" s="73"/>
      <c r="U28" s="73"/>
      <c r="V28" s="73"/>
      <c r="W28" s="73"/>
      <c r="X28" s="73"/>
      <c r="Y28" s="73"/>
      <c r="Z28" s="73"/>
    </row>
    <row r="29" spans="1:26" ht="26.25">
      <c r="A29" s="73"/>
      <c r="B29" s="83" t="s">
        <v>104</v>
      </c>
      <c r="C29" s="83" t="s">
        <v>121</v>
      </c>
      <c r="D29" s="83" t="s">
        <v>122</v>
      </c>
      <c r="E29" s="684">
        <v>2500</v>
      </c>
      <c r="F29" s="85">
        <v>25</v>
      </c>
      <c r="G29" s="86" t="str">
        <f t="shared" si="4"/>
        <v>Ok</v>
      </c>
      <c r="H29" s="87" t="str">
        <f t="shared" si="5"/>
        <v>Desaprueba</v>
      </c>
      <c r="I29" s="73"/>
      <c r="J29" s="73"/>
      <c r="K29" s="73"/>
      <c r="L29" s="73"/>
      <c r="M29" s="73"/>
      <c r="N29" s="73"/>
      <c r="O29" s="73"/>
      <c r="P29" s="73"/>
      <c r="Q29" s="73"/>
      <c r="R29" s="73"/>
      <c r="S29" s="73"/>
      <c r="T29" s="73"/>
      <c r="U29" s="73"/>
      <c r="V29" s="73"/>
      <c r="W29" s="73"/>
      <c r="X29" s="73"/>
      <c r="Y29" s="73"/>
      <c r="Z29" s="73"/>
    </row>
    <row r="30" spans="1:26" ht="26.25">
      <c r="A30" s="73"/>
      <c r="B30" s="83" t="s">
        <v>105</v>
      </c>
      <c r="C30" s="83" t="s">
        <v>121</v>
      </c>
      <c r="D30" s="83" t="s">
        <v>120</v>
      </c>
      <c r="E30" s="684">
        <v>2000</v>
      </c>
      <c r="F30" s="85">
        <v>30</v>
      </c>
      <c r="G30" s="86" t="str">
        <f t="shared" si="4"/>
        <v>Ok</v>
      </c>
      <c r="H30" s="87" t="str">
        <f t="shared" si="5"/>
        <v>Desaprueba</v>
      </c>
      <c r="I30" s="73"/>
      <c r="J30" s="73"/>
      <c r="K30" s="73"/>
      <c r="L30" s="73"/>
      <c r="M30" s="73"/>
      <c r="N30" s="73"/>
      <c r="O30" s="73"/>
      <c r="P30" s="73"/>
      <c r="Q30" s="73"/>
      <c r="R30" s="73"/>
      <c r="S30" s="73"/>
      <c r="T30" s="73"/>
      <c r="U30" s="73"/>
      <c r="V30" s="73"/>
      <c r="W30" s="73"/>
      <c r="X30" s="73"/>
      <c r="Y30" s="73"/>
      <c r="Z30" s="73"/>
    </row>
    <row r="31" spans="1:26" ht="26.25">
      <c r="A31" s="73"/>
      <c r="B31" s="83" t="s">
        <v>106</v>
      </c>
      <c r="C31" s="83" t="s">
        <v>119</v>
      </c>
      <c r="D31" s="83" t="s">
        <v>122</v>
      </c>
      <c r="E31" s="684">
        <v>2000</v>
      </c>
      <c r="F31" s="85">
        <v>32</v>
      </c>
      <c r="G31" s="86" t="str">
        <f t="shared" si="4"/>
        <v>Ok</v>
      </c>
      <c r="H31" s="87" t="str">
        <f t="shared" si="5"/>
        <v>Desaprueba</v>
      </c>
      <c r="I31" s="73"/>
      <c r="J31" s="73"/>
      <c r="K31" s="73"/>
      <c r="L31" s="73"/>
      <c r="M31" s="73"/>
      <c r="N31" s="73"/>
      <c r="O31" s="73"/>
      <c r="P31" s="73"/>
      <c r="Q31" s="73"/>
      <c r="R31" s="73"/>
      <c r="S31" s="73"/>
      <c r="T31" s="73"/>
      <c r="U31" s="73"/>
      <c r="V31" s="73"/>
      <c r="W31" s="73"/>
      <c r="X31" s="73"/>
      <c r="Y31" s="73"/>
      <c r="Z31" s="73"/>
    </row>
    <row r="32" spans="1:26" ht="26.25">
      <c r="A32" s="76"/>
      <c r="B32" s="83" t="s">
        <v>107</v>
      </c>
      <c r="C32" s="83" t="s">
        <v>119</v>
      </c>
      <c r="D32" s="83" t="s">
        <v>123</v>
      </c>
      <c r="E32" s="684">
        <v>2900</v>
      </c>
      <c r="F32" s="85">
        <v>35</v>
      </c>
      <c r="G32" s="86" t="str">
        <f t="shared" si="4"/>
        <v>Ok</v>
      </c>
      <c r="H32" s="87" t="str">
        <f t="shared" si="5"/>
        <v>Desaprueba</v>
      </c>
      <c r="I32" s="73"/>
      <c r="J32" s="73"/>
      <c r="K32" s="73"/>
      <c r="L32" s="73"/>
      <c r="M32" s="73"/>
      <c r="N32" s="73"/>
      <c r="O32" s="73"/>
      <c r="P32" s="73"/>
      <c r="Q32" s="73"/>
      <c r="R32" s="73"/>
      <c r="S32" s="73"/>
      <c r="T32" s="73"/>
      <c r="U32" s="73"/>
      <c r="V32" s="73"/>
      <c r="W32" s="73"/>
      <c r="X32" s="73"/>
      <c r="Y32" s="73"/>
      <c r="Z32" s="73"/>
    </row>
    <row r="33" spans="1:26" ht="26.25">
      <c r="A33" s="76"/>
      <c r="B33" s="83" t="s">
        <v>108</v>
      </c>
      <c r="C33" s="83" t="s">
        <v>119</v>
      </c>
      <c r="D33" s="83" t="s">
        <v>123</v>
      </c>
      <c r="E33" s="684">
        <v>3500</v>
      </c>
      <c r="F33" s="85">
        <v>45</v>
      </c>
      <c r="G33" s="86" t="str">
        <f t="shared" si="4"/>
        <v>Ok</v>
      </c>
      <c r="H33" s="87" t="str">
        <f t="shared" si="5"/>
        <v>Aprueba</v>
      </c>
      <c r="I33" s="73"/>
      <c r="J33" s="73"/>
      <c r="K33" s="73"/>
      <c r="L33" s="73"/>
      <c r="M33" s="73"/>
      <c r="N33" s="73"/>
      <c r="O33" s="73"/>
      <c r="P33" s="73"/>
      <c r="Q33" s="73"/>
      <c r="R33" s="73"/>
      <c r="S33" s="73"/>
      <c r="T33" s="73"/>
      <c r="U33" s="73"/>
      <c r="V33" s="73"/>
      <c r="W33" s="73"/>
      <c r="X33" s="73"/>
      <c r="Y33" s="73"/>
      <c r="Z33" s="73"/>
    </row>
    <row r="34" spans="1:26">
      <c r="A34" s="76"/>
      <c r="B34" s="93"/>
      <c r="C34" s="94"/>
      <c r="D34" s="94"/>
      <c r="E34" s="94"/>
      <c r="F34" s="94"/>
      <c r="G34" s="94"/>
      <c r="H34" s="95"/>
      <c r="I34" s="82"/>
      <c r="J34" s="73"/>
      <c r="K34" s="73"/>
      <c r="L34" s="73"/>
      <c r="M34" s="73"/>
      <c r="N34" s="73"/>
      <c r="O34" s="73"/>
      <c r="P34" s="73"/>
      <c r="Q34" s="73"/>
      <c r="R34" s="73"/>
      <c r="S34" s="73"/>
      <c r="T34" s="73"/>
      <c r="U34" s="73"/>
      <c r="V34" s="73"/>
      <c r="W34" s="73"/>
      <c r="X34" s="73"/>
      <c r="Y34" s="73"/>
      <c r="Z34" s="73"/>
    </row>
    <row r="35" spans="1:26" ht="15.75">
      <c r="A35" s="73"/>
      <c r="B35" s="596" t="s">
        <v>124</v>
      </c>
      <c r="C35" s="583"/>
      <c r="D35" s="583"/>
      <c r="E35" s="583"/>
      <c r="F35" s="583"/>
      <c r="G35" s="583"/>
      <c r="H35" s="584"/>
      <c r="I35" s="82"/>
      <c r="J35" s="73"/>
      <c r="K35" s="73"/>
      <c r="L35" s="73"/>
      <c r="M35" s="73"/>
      <c r="N35" s="73"/>
      <c r="O35" s="73"/>
      <c r="P35" s="73"/>
      <c r="Q35" s="73"/>
      <c r="R35" s="73"/>
      <c r="S35" s="73"/>
      <c r="T35" s="73"/>
      <c r="U35" s="73"/>
      <c r="V35" s="73"/>
      <c r="W35" s="73"/>
      <c r="X35" s="73"/>
      <c r="Y35" s="73"/>
      <c r="Z35" s="73"/>
    </row>
    <row r="36" spans="1:26" ht="15.75">
      <c r="A36" s="73"/>
      <c r="B36" s="597" t="s">
        <v>125</v>
      </c>
      <c r="C36" s="583"/>
      <c r="D36" s="583"/>
      <c r="E36" s="583"/>
      <c r="F36" s="583"/>
      <c r="G36" s="583"/>
      <c r="H36" s="584"/>
      <c r="I36" s="82"/>
      <c r="J36" s="73"/>
      <c r="K36" s="73"/>
      <c r="L36" s="73"/>
      <c r="M36" s="73"/>
      <c r="N36" s="73"/>
      <c r="O36" s="73"/>
      <c r="P36" s="73"/>
      <c r="Q36" s="73"/>
      <c r="R36" s="73"/>
      <c r="S36" s="73"/>
      <c r="T36" s="73"/>
      <c r="U36" s="73"/>
      <c r="V36" s="73"/>
      <c r="W36" s="73"/>
      <c r="X36" s="73"/>
      <c r="Y36" s="73"/>
      <c r="Z36" s="73"/>
    </row>
    <row r="37" spans="1:26">
      <c r="A37" s="73"/>
      <c r="B37" s="71"/>
      <c r="C37" s="71"/>
      <c r="D37" s="71"/>
      <c r="E37" s="71"/>
      <c r="F37" s="71"/>
      <c r="G37" s="71"/>
      <c r="H37" s="71"/>
      <c r="I37" s="73"/>
      <c r="J37" s="73"/>
      <c r="K37" s="73"/>
      <c r="L37" s="73"/>
      <c r="M37" s="73"/>
      <c r="N37" s="73"/>
      <c r="O37" s="73"/>
      <c r="P37" s="73"/>
      <c r="Q37" s="73"/>
      <c r="R37" s="73"/>
      <c r="S37" s="73"/>
      <c r="T37" s="73"/>
      <c r="U37" s="73"/>
      <c r="V37" s="73"/>
      <c r="W37" s="73"/>
      <c r="X37" s="73"/>
      <c r="Y37" s="73"/>
      <c r="Z37" s="73"/>
    </row>
    <row r="38" spans="1:26">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spans="1:26" ht="30">
      <c r="A39" s="76"/>
      <c r="B39" s="74" t="s">
        <v>126</v>
      </c>
      <c r="C39" s="73"/>
      <c r="D39" s="73"/>
      <c r="E39" s="73"/>
      <c r="F39" s="73"/>
      <c r="G39" s="73"/>
      <c r="H39" s="73"/>
      <c r="I39" s="73"/>
      <c r="J39" s="73"/>
      <c r="K39" s="73"/>
      <c r="L39" s="73"/>
      <c r="M39" s="73"/>
      <c r="N39" s="82"/>
      <c r="O39" s="73"/>
      <c r="P39" s="73"/>
      <c r="Q39" s="73"/>
      <c r="R39" s="73"/>
      <c r="S39" s="73"/>
      <c r="T39" s="73"/>
      <c r="U39" s="73"/>
      <c r="V39" s="73"/>
      <c r="W39" s="73"/>
      <c r="X39" s="73"/>
      <c r="Y39" s="73"/>
      <c r="Z39" s="73"/>
    </row>
    <row r="40" spans="1:26">
      <c r="A40" s="73"/>
      <c r="C40" s="73"/>
      <c r="D40" s="73"/>
      <c r="E40" s="73"/>
      <c r="F40" s="73"/>
      <c r="G40" s="73"/>
      <c r="H40" s="73"/>
      <c r="I40" s="73"/>
      <c r="J40" s="73"/>
      <c r="K40" s="73"/>
      <c r="L40" s="73"/>
      <c r="N40" s="73"/>
      <c r="O40" s="73"/>
      <c r="P40" s="73"/>
      <c r="Q40" s="73"/>
      <c r="R40" s="73"/>
      <c r="S40" s="73"/>
      <c r="T40" s="73"/>
      <c r="U40" s="73"/>
      <c r="V40" s="73"/>
      <c r="W40" s="73"/>
      <c r="X40" s="73"/>
      <c r="Y40" s="73"/>
      <c r="Z40" s="73"/>
    </row>
    <row r="41" spans="1:26" ht="17.25">
      <c r="A41" s="73"/>
      <c r="B41" s="598" t="s">
        <v>127</v>
      </c>
      <c r="C41" s="592"/>
      <c r="D41" s="592"/>
      <c r="E41" s="592"/>
      <c r="F41" s="592"/>
      <c r="G41" s="592"/>
      <c r="H41" s="592"/>
      <c r="I41" s="592"/>
      <c r="J41" s="592"/>
      <c r="K41" s="592"/>
      <c r="L41" s="592"/>
      <c r="M41" s="593"/>
      <c r="N41" s="73"/>
      <c r="O41" s="73"/>
      <c r="P41" s="73"/>
      <c r="Q41" s="73"/>
      <c r="R41" s="73"/>
      <c r="S41" s="73"/>
      <c r="T41" s="73"/>
      <c r="U41" s="73"/>
      <c r="V41" s="73"/>
      <c r="W41" s="73"/>
      <c r="X41" s="73"/>
      <c r="Y41" s="73"/>
      <c r="Z41" s="73"/>
    </row>
    <row r="42" spans="1:26" ht="23.25">
      <c r="A42" s="73"/>
      <c r="B42" s="96" t="s">
        <v>128</v>
      </c>
      <c r="C42" s="97"/>
      <c r="D42" s="97"/>
      <c r="E42" s="97"/>
      <c r="F42" s="97"/>
      <c r="G42" s="97"/>
      <c r="H42" s="97"/>
      <c r="I42" s="97"/>
      <c r="J42" s="97"/>
      <c r="K42" s="97"/>
      <c r="L42" s="97"/>
      <c r="M42" s="97"/>
      <c r="N42" s="73"/>
      <c r="O42" s="73"/>
      <c r="P42" s="73"/>
      <c r="Q42" s="73"/>
      <c r="R42" s="73"/>
      <c r="S42" s="73"/>
      <c r="T42" s="73"/>
      <c r="U42" s="73"/>
      <c r="V42" s="73"/>
      <c r="W42" s="73"/>
      <c r="X42" s="73"/>
      <c r="Y42" s="73"/>
      <c r="Z42" s="73"/>
    </row>
    <row r="43" spans="1:26" ht="23.25">
      <c r="A43" s="73"/>
      <c r="B43" s="98" t="s">
        <v>129</v>
      </c>
      <c r="C43" s="99"/>
      <c r="D43" s="99"/>
      <c r="E43" s="99"/>
      <c r="F43" s="99"/>
      <c r="G43" s="99"/>
      <c r="H43" s="99"/>
      <c r="I43" s="99"/>
      <c r="J43" s="99"/>
      <c r="K43" s="99"/>
      <c r="L43" s="99"/>
      <c r="M43" s="99"/>
      <c r="N43" s="73"/>
      <c r="O43" s="73"/>
      <c r="P43" s="73"/>
      <c r="Q43" s="73"/>
      <c r="R43" s="73"/>
      <c r="S43" s="73"/>
      <c r="T43" s="73"/>
      <c r="U43" s="73"/>
      <c r="V43" s="73"/>
      <c r="W43" s="73"/>
      <c r="X43" s="73"/>
      <c r="Y43" s="73"/>
      <c r="Z43" s="73"/>
    </row>
    <row r="44" spans="1:26">
      <c r="A44" s="73"/>
      <c r="B44" s="32"/>
      <c r="C44" s="100"/>
      <c r="D44" s="100"/>
      <c r="E44" s="100"/>
      <c r="F44" s="100"/>
      <c r="G44" s="100"/>
      <c r="H44" s="100"/>
      <c r="I44" s="32"/>
      <c r="J44" s="32"/>
      <c r="K44" s="32"/>
      <c r="L44" s="32"/>
      <c r="M44" s="32"/>
      <c r="N44" s="73"/>
      <c r="O44" s="73"/>
      <c r="P44" s="73"/>
      <c r="Q44" s="73"/>
      <c r="R44" s="73"/>
      <c r="S44" s="73"/>
      <c r="T44" s="73"/>
      <c r="U44" s="73"/>
      <c r="V44" s="73"/>
      <c r="W44" s="73"/>
      <c r="X44" s="73"/>
      <c r="Y44" s="73"/>
      <c r="Z44" s="73"/>
    </row>
    <row r="45" spans="1:26" ht="26.25">
      <c r="A45" s="73"/>
      <c r="B45" s="101" t="s">
        <v>3</v>
      </c>
      <c r="C45" s="101" t="s">
        <v>130</v>
      </c>
      <c r="D45" s="101" t="s">
        <v>131</v>
      </c>
      <c r="E45" s="101" t="s">
        <v>117</v>
      </c>
      <c r="F45" s="102" t="s">
        <v>132</v>
      </c>
      <c r="G45" s="101" t="s">
        <v>133</v>
      </c>
      <c r="H45" s="82"/>
      <c r="I45" s="103"/>
      <c r="J45" s="32"/>
      <c r="K45" s="32"/>
      <c r="L45" s="32"/>
      <c r="M45" s="32"/>
      <c r="N45" s="73"/>
      <c r="O45" s="73"/>
      <c r="P45" s="73"/>
      <c r="Q45" s="73"/>
      <c r="R45" s="73"/>
      <c r="S45" s="73"/>
      <c r="T45" s="73"/>
      <c r="U45" s="73"/>
      <c r="V45" s="73"/>
      <c r="W45" s="73"/>
      <c r="X45" s="73"/>
      <c r="Y45" s="73"/>
      <c r="Z45" s="73"/>
    </row>
    <row r="46" spans="1:26" ht="26.25">
      <c r="A46" s="73"/>
      <c r="B46" s="104" t="s">
        <v>134</v>
      </c>
      <c r="C46" s="104" t="s">
        <v>135</v>
      </c>
      <c r="D46" s="104" t="s">
        <v>136</v>
      </c>
      <c r="E46" s="683">
        <v>7500</v>
      </c>
      <c r="F46" s="105">
        <v>1</v>
      </c>
      <c r="G46" s="106" t="str">
        <f t="shared" ref="G46:G54" si="6">IF(AND(D46="M",OR(F46=1,E46&lt;=7000)),"Promover","")</f>
        <v>Promover</v>
      </c>
      <c r="H46" s="82"/>
      <c r="I46" s="103"/>
      <c r="J46" s="32"/>
      <c r="K46" s="32"/>
      <c r="L46" s="32"/>
      <c r="M46" s="32"/>
      <c r="N46" s="73"/>
      <c r="O46" s="73"/>
      <c r="P46" s="73"/>
      <c r="Q46" s="73"/>
      <c r="R46" s="73"/>
      <c r="S46" s="73"/>
      <c r="T46" s="73"/>
      <c r="U46" s="73"/>
      <c r="V46" s="73"/>
      <c r="W46" s="73"/>
      <c r="X46" s="73"/>
      <c r="Y46" s="73"/>
      <c r="Z46" s="73"/>
    </row>
    <row r="47" spans="1:26" ht="26.25">
      <c r="A47" s="73"/>
      <c r="B47" s="104" t="s">
        <v>137</v>
      </c>
      <c r="C47" s="104" t="s">
        <v>138</v>
      </c>
      <c r="D47" s="104" t="s">
        <v>136</v>
      </c>
      <c r="E47" s="683">
        <v>6800</v>
      </c>
      <c r="F47" s="105">
        <v>4</v>
      </c>
      <c r="G47" s="106" t="str">
        <f t="shared" si="6"/>
        <v>Promover</v>
      </c>
      <c r="H47" s="82"/>
      <c r="I47" s="103"/>
      <c r="J47" s="32"/>
      <c r="K47" s="32"/>
      <c r="L47" s="32"/>
      <c r="M47" s="32"/>
      <c r="N47" s="73"/>
      <c r="O47" s="73"/>
      <c r="P47" s="73"/>
      <c r="Q47" s="73"/>
      <c r="R47" s="73"/>
      <c r="S47" s="73"/>
      <c r="T47" s="73"/>
      <c r="U47" s="73"/>
      <c r="V47" s="73"/>
      <c r="W47" s="73"/>
      <c r="X47" s="73"/>
      <c r="Y47" s="73"/>
      <c r="Z47" s="73"/>
    </row>
    <row r="48" spans="1:26" ht="26.25">
      <c r="A48" s="73"/>
      <c r="B48" s="104" t="s">
        <v>139</v>
      </c>
      <c r="C48" s="104" t="s">
        <v>140</v>
      </c>
      <c r="D48" s="104" t="s">
        <v>141</v>
      </c>
      <c r="E48" s="683">
        <v>4300</v>
      </c>
      <c r="F48" s="105">
        <v>2</v>
      </c>
      <c r="G48" s="106" t="str">
        <f t="shared" si="6"/>
        <v/>
      </c>
      <c r="H48" s="82"/>
      <c r="I48" s="103"/>
      <c r="J48" s="32"/>
      <c r="K48" s="32"/>
      <c r="L48" s="32"/>
      <c r="M48" s="32"/>
      <c r="N48" s="73"/>
      <c r="O48" s="73"/>
      <c r="P48" s="73"/>
      <c r="Q48" s="73"/>
      <c r="R48" s="73"/>
      <c r="S48" s="73"/>
      <c r="T48" s="73"/>
      <c r="U48" s="73"/>
      <c r="V48" s="73"/>
      <c r="W48" s="73"/>
      <c r="X48" s="73"/>
      <c r="Y48" s="73"/>
      <c r="Z48" s="73"/>
    </row>
    <row r="49" spans="1:26" ht="26.25">
      <c r="A49" s="73"/>
      <c r="B49" s="104" t="s">
        <v>142</v>
      </c>
      <c r="C49" s="104" t="s">
        <v>143</v>
      </c>
      <c r="D49" s="104" t="s">
        <v>136</v>
      </c>
      <c r="E49" s="683">
        <v>7000</v>
      </c>
      <c r="F49" s="105">
        <v>3</v>
      </c>
      <c r="G49" s="106" t="str">
        <f t="shared" si="6"/>
        <v>Promover</v>
      </c>
      <c r="H49" s="82"/>
      <c r="I49" s="103"/>
      <c r="J49" s="32"/>
      <c r="K49" s="32"/>
      <c r="L49" s="32"/>
      <c r="M49" s="32"/>
      <c r="N49" s="73"/>
      <c r="O49" s="73"/>
      <c r="P49" s="73"/>
      <c r="Q49" s="73"/>
      <c r="R49" s="73"/>
      <c r="S49" s="73"/>
      <c r="T49" s="73"/>
      <c r="U49" s="73"/>
      <c r="V49" s="73"/>
      <c r="W49" s="73"/>
      <c r="X49" s="73"/>
      <c r="Y49" s="73"/>
      <c r="Z49" s="73"/>
    </row>
    <row r="50" spans="1:26" ht="26.25">
      <c r="A50" s="73"/>
      <c r="B50" s="104" t="s">
        <v>144</v>
      </c>
      <c r="C50" s="104" t="s">
        <v>145</v>
      </c>
      <c r="D50" s="104" t="s">
        <v>146</v>
      </c>
      <c r="E50" s="683">
        <v>9350</v>
      </c>
      <c r="F50" s="105">
        <v>1</v>
      </c>
      <c r="G50" s="106" t="str">
        <f t="shared" si="6"/>
        <v/>
      </c>
      <c r="H50" s="82"/>
      <c r="I50" s="103"/>
      <c r="J50" s="32"/>
      <c r="K50" s="32"/>
      <c r="L50" s="32"/>
      <c r="M50" s="32"/>
      <c r="N50" s="73"/>
      <c r="O50" s="73"/>
      <c r="P50" s="73"/>
      <c r="Q50" s="73"/>
      <c r="R50" s="73"/>
      <c r="S50" s="73"/>
      <c r="T50" s="73"/>
      <c r="U50" s="73"/>
      <c r="V50" s="73"/>
      <c r="W50" s="73"/>
      <c r="X50" s="73"/>
      <c r="Y50" s="73"/>
      <c r="Z50" s="73"/>
    </row>
    <row r="51" spans="1:26" ht="26.25">
      <c r="A51" s="73"/>
      <c r="B51" s="104" t="s">
        <v>147</v>
      </c>
      <c r="C51" s="104" t="s">
        <v>148</v>
      </c>
      <c r="D51" s="104" t="s">
        <v>146</v>
      </c>
      <c r="E51" s="683">
        <v>7800</v>
      </c>
      <c r="F51" s="105">
        <v>3</v>
      </c>
      <c r="G51" s="106" t="str">
        <f t="shared" si="6"/>
        <v/>
      </c>
      <c r="H51" s="82"/>
      <c r="I51" s="103"/>
      <c r="J51" s="32"/>
      <c r="K51" s="32"/>
      <c r="L51" s="32"/>
      <c r="M51" s="32"/>
      <c r="N51" s="73"/>
      <c r="O51" s="73"/>
      <c r="P51" s="73"/>
      <c r="Q51" s="73"/>
      <c r="R51" s="73"/>
      <c r="S51" s="73"/>
      <c r="T51" s="73"/>
      <c r="U51" s="73"/>
      <c r="V51" s="73"/>
      <c r="W51" s="73"/>
      <c r="X51" s="73"/>
      <c r="Y51" s="73"/>
      <c r="Z51" s="73"/>
    </row>
    <row r="52" spans="1:26" ht="26.25">
      <c r="A52" s="73"/>
      <c r="B52" s="104" t="s">
        <v>149</v>
      </c>
      <c r="C52" s="104" t="s">
        <v>150</v>
      </c>
      <c r="D52" s="104" t="s">
        <v>146</v>
      </c>
      <c r="E52" s="683">
        <v>5400</v>
      </c>
      <c r="F52" s="105">
        <v>4</v>
      </c>
      <c r="G52" s="106" t="str">
        <f t="shared" si="6"/>
        <v/>
      </c>
      <c r="H52" s="82"/>
      <c r="I52" s="103"/>
      <c r="J52" s="32"/>
      <c r="K52" s="32"/>
      <c r="L52" s="32"/>
      <c r="M52" s="32"/>
      <c r="N52" s="73"/>
      <c r="O52" s="73"/>
      <c r="P52" s="73"/>
      <c r="Q52" s="73"/>
      <c r="R52" s="73"/>
      <c r="S52" s="73"/>
      <c r="T52" s="73"/>
      <c r="U52" s="73"/>
      <c r="V52" s="73"/>
      <c r="W52" s="73"/>
      <c r="X52" s="73"/>
      <c r="Y52" s="73"/>
      <c r="Z52" s="73"/>
    </row>
    <row r="53" spans="1:26" ht="26.25">
      <c r="A53" s="73"/>
      <c r="B53" s="104" t="s">
        <v>151</v>
      </c>
      <c r="C53" s="104" t="s">
        <v>152</v>
      </c>
      <c r="D53" s="104" t="s">
        <v>136</v>
      </c>
      <c r="E53" s="683">
        <v>5000</v>
      </c>
      <c r="F53" s="105">
        <v>1</v>
      </c>
      <c r="G53" s="106" t="str">
        <f t="shared" si="6"/>
        <v>Promover</v>
      </c>
      <c r="H53" s="82"/>
      <c r="I53" s="103"/>
      <c r="J53" s="32"/>
      <c r="K53" s="32"/>
      <c r="L53" s="32"/>
      <c r="M53" s="32"/>
      <c r="N53" s="73"/>
      <c r="O53" s="73"/>
      <c r="P53" s="73"/>
      <c r="Q53" s="73"/>
      <c r="R53" s="73"/>
      <c r="S53" s="73"/>
      <c r="T53" s="73"/>
      <c r="U53" s="73"/>
      <c r="V53" s="73"/>
      <c r="W53" s="73"/>
      <c r="X53" s="73"/>
      <c r="Y53" s="73"/>
      <c r="Z53" s="73"/>
    </row>
    <row r="54" spans="1:26" ht="26.25">
      <c r="A54" s="73"/>
      <c r="B54" s="104" t="s">
        <v>153</v>
      </c>
      <c r="C54" s="104" t="s">
        <v>154</v>
      </c>
      <c r="D54" s="104" t="s">
        <v>136</v>
      </c>
      <c r="E54" s="683">
        <v>40000</v>
      </c>
      <c r="F54" s="105">
        <v>2</v>
      </c>
      <c r="G54" s="106" t="str">
        <f t="shared" si="6"/>
        <v/>
      </c>
      <c r="H54" s="82"/>
      <c r="I54" s="103"/>
      <c r="J54" s="32"/>
      <c r="K54" s="32"/>
      <c r="L54" s="32"/>
      <c r="M54" s="32"/>
      <c r="N54" s="73"/>
      <c r="O54" s="73"/>
      <c r="P54" s="73"/>
      <c r="Q54" s="73"/>
      <c r="R54" s="73"/>
      <c r="S54" s="73"/>
      <c r="T54" s="73"/>
      <c r="U54" s="73"/>
      <c r="V54" s="73"/>
      <c r="W54" s="73"/>
      <c r="X54" s="73"/>
      <c r="Y54" s="73"/>
      <c r="Z54" s="73"/>
    </row>
    <row r="55" spans="1:26">
      <c r="A55" s="73"/>
      <c r="B55" s="73"/>
      <c r="C55" s="73"/>
      <c r="D55" s="73"/>
      <c r="E55" s="73"/>
      <c r="F55" s="73"/>
      <c r="G55" s="71"/>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7">
    <mergeCell ref="B36:H36"/>
    <mergeCell ref="B41:M41"/>
    <mergeCell ref="B18:L18"/>
    <mergeCell ref="B19:L19"/>
    <mergeCell ref="B20:L20"/>
    <mergeCell ref="B21:L21"/>
    <mergeCell ref="B35:H35"/>
  </mergeCells>
  <hyperlinks>
    <hyperlink ref="C4" r:id="rId1" xr:uid="{00000000-0004-0000-0200-00000000000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K12" sqref="K12"/>
    </sheetView>
  </sheetViews>
  <sheetFormatPr baseColWidth="10" defaultColWidth="12.5703125" defaultRowHeight="15" customHeight="1"/>
  <cols>
    <col min="1" max="1" width="5.28515625" customWidth="1"/>
    <col min="2" max="2" width="21.42578125" customWidth="1"/>
    <col min="3" max="3" width="13.28515625" customWidth="1"/>
    <col min="7" max="7" width="18.5703125" customWidth="1"/>
    <col min="8" max="8" width="24.42578125" customWidth="1"/>
    <col min="9" max="10" width="15.28515625" customWidth="1"/>
  </cols>
  <sheetData>
    <row r="1" spans="1:26" ht="34.5" customHeight="1">
      <c r="A1" s="67"/>
      <c r="B1" s="68" t="s">
        <v>155</v>
      </c>
      <c r="C1" s="67"/>
      <c r="D1" s="67"/>
      <c r="E1" s="67"/>
      <c r="F1" s="67"/>
      <c r="G1" s="67"/>
      <c r="H1" s="67"/>
      <c r="I1" s="67"/>
      <c r="J1" s="67"/>
      <c r="K1" s="67"/>
      <c r="L1" s="67"/>
      <c r="M1" s="67"/>
      <c r="N1" s="67"/>
      <c r="O1" s="67"/>
      <c r="P1" s="67"/>
      <c r="Q1" s="67"/>
      <c r="R1" s="67"/>
      <c r="S1" s="67"/>
      <c r="T1" s="67"/>
      <c r="U1" s="67"/>
      <c r="V1" s="67"/>
      <c r="W1" s="67"/>
      <c r="X1" s="67"/>
      <c r="Y1" s="67"/>
      <c r="Z1" s="67"/>
    </row>
    <row r="2" spans="1:26" ht="27.75">
      <c r="A2" s="69" t="s">
        <v>56</v>
      </c>
      <c r="B2" s="70"/>
      <c r="C2" s="70"/>
      <c r="D2" s="70"/>
      <c r="E2" s="70"/>
      <c r="F2" s="70"/>
      <c r="G2" s="70"/>
      <c r="H2" s="70"/>
      <c r="I2" s="70"/>
      <c r="J2" s="70"/>
      <c r="K2" s="70"/>
      <c r="L2" s="70"/>
      <c r="M2" s="70"/>
      <c r="N2" s="70"/>
      <c r="O2" s="70"/>
      <c r="P2" s="70"/>
      <c r="Q2" s="70"/>
      <c r="R2" s="70"/>
      <c r="S2" s="70"/>
      <c r="T2" s="70"/>
      <c r="U2" s="70"/>
      <c r="V2" s="70"/>
      <c r="W2" s="70"/>
      <c r="X2" s="70"/>
      <c r="Y2" s="70"/>
      <c r="Z2" s="70"/>
    </row>
    <row r="3" spans="1:26">
      <c r="A3" s="91"/>
      <c r="B3" s="91"/>
      <c r="C3" s="91"/>
      <c r="D3" s="91"/>
      <c r="E3" s="91"/>
      <c r="F3" s="91"/>
      <c r="G3" s="91"/>
      <c r="H3" s="91"/>
      <c r="I3" s="91"/>
      <c r="J3" s="91"/>
      <c r="K3" s="91"/>
      <c r="L3" s="91"/>
      <c r="M3" s="91"/>
      <c r="N3" s="91"/>
      <c r="O3" s="91"/>
      <c r="P3" s="91"/>
      <c r="Q3" s="91"/>
      <c r="R3" s="91"/>
      <c r="S3" s="91"/>
      <c r="T3" s="91"/>
      <c r="U3" s="91"/>
      <c r="V3" s="91"/>
      <c r="W3" s="91"/>
      <c r="X3" s="91"/>
      <c r="Y3" s="91"/>
      <c r="Z3" s="91"/>
    </row>
    <row r="4" spans="1:26" ht="23.25">
      <c r="A4" s="32"/>
      <c r="B4" s="33" t="s">
        <v>57</v>
      </c>
      <c r="C4" s="107" t="s">
        <v>13</v>
      </c>
      <c r="D4" s="100"/>
      <c r="E4" s="100"/>
      <c r="F4" s="100"/>
      <c r="G4" s="100"/>
      <c r="H4" s="100"/>
      <c r="I4" s="100"/>
      <c r="J4" s="32"/>
      <c r="K4" s="32"/>
      <c r="L4" s="32"/>
      <c r="M4" s="32"/>
      <c r="N4" s="32"/>
      <c r="O4" s="32"/>
      <c r="P4" s="32"/>
      <c r="Q4" s="32"/>
      <c r="R4" s="32"/>
      <c r="S4" s="32"/>
      <c r="T4" s="32"/>
      <c r="U4" s="32"/>
      <c r="V4" s="32"/>
      <c r="W4" s="32"/>
      <c r="X4" s="32"/>
      <c r="Y4" s="32"/>
      <c r="Z4" s="32"/>
    </row>
    <row r="5" spans="1:26" ht="21" customHeight="1">
      <c r="A5" s="108"/>
      <c r="B5" s="75"/>
      <c r="C5" s="75"/>
      <c r="D5" s="75"/>
      <c r="E5" s="75"/>
      <c r="F5" s="109"/>
      <c r="G5" s="110" t="s">
        <v>156</v>
      </c>
      <c r="H5" s="110" t="s">
        <v>157</v>
      </c>
      <c r="I5" s="111"/>
      <c r="K5" s="32"/>
      <c r="L5" s="32"/>
      <c r="M5" s="32"/>
      <c r="N5" s="32"/>
      <c r="O5" s="32"/>
      <c r="P5" s="32"/>
      <c r="Q5" s="32"/>
      <c r="R5" s="32"/>
      <c r="S5" s="32"/>
      <c r="T5" s="32"/>
      <c r="U5" s="32"/>
      <c r="V5" s="32"/>
      <c r="W5" s="32"/>
      <c r="X5" s="32"/>
      <c r="Y5" s="32"/>
      <c r="Z5" s="32"/>
    </row>
    <row r="6" spans="1:26" ht="23.25">
      <c r="A6" s="108"/>
      <c r="B6" s="112" t="s">
        <v>58</v>
      </c>
      <c r="C6" s="112" t="s">
        <v>59</v>
      </c>
      <c r="D6" s="112" t="s">
        <v>60</v>
      </c>
      <c r="E6" s="112" t="s">
        <v>61</v>
      </c>
      <c r="F6" s="112" t="s">
        <v>62</v>
      </c>
      <c r="G6" s="112" t="s">
        <v>158</v>
      </c>
      <c r="H6" s="112" t="s">
        <v>159</v>
      </c>
      <c r="I6" s="76"/>
      <c r="J6" s="113" t="s">
        <v>85</v>
      </c>
      <c r="K6" s="114"/>
      <c r="M6" s="32"/>
      <c r="N6" s="32"/>
      <c r="O6" s="32"/>
      <c r="P6" s="32"/>
      <c r="Q6" s="32"/>
      <c r="R6" s="32"/>
      <c r="S6" s="32"/>
      <c r="T6" s="32"/>
      <c r="U6" s="32"/>
      <c r="V6" s="32"/>
      <c r="W6" s="32"/>
      <c r="X6" s="32"/>
      <c r="Y6" s="32"/>
      <c r="Z6" s="32"/>
    </row>
    <row r="7" spans="1:26" ht="20.25">
      <c r="A7" s="108"/>
      <c r="B7" s="44" t="s">
        <v>69</v>
      </c>
      <c r="C7" s="44">
        <v>10</v>
      </c>
      <c r="D7" s="44">
        <v>11</v>
      </c>
      <c r="E7" s="44">
        <v>12</v>
      </c>
      <c r="F7" s="45">
        <f t="shared" ref="F7:F13" si="0">AVERAGE(C7:E7)</f>
        <v>11</v>
      </c>
      <c r="G7" s="106" t="str">
        <f t="shared" ref="G7:G13" si="1">IF(F7&lt;=5,$K$7,IF(F7&lt;=10,$K$8,IF(F7&lt;=15,$K$9,$K$10)))</f>
        <v xml:space="preserve">Bueno </v>
      </c>
      <c r="H7" s="106" t="str">
        <f>_xlfn.IFS(F7&lt;=5,$K$7,F7&lt;=10,$K$8,F7&lt;=15,$K$9,F7&lt;=20,$K$10)</f>
        <v xml:space="preserve">Bueno </v>
      </c>
      <c r="I7" s="115"/>
      <c r="J7" s="59" t="s">
        <v>86</v>
      </c>
      <c r="K7" s="59" t="s">
        <v>89</v>
      </c>
      <c r="L7" s="82"/>
      <c r="M7" s="32"/>
      <c r="N7" s="32"/>
      <c r="O7" s="32"/>
      <c r="P7" s="32"/>
      <c r="Q7" s="32"/>
      <c r="R7" s="32"/>
      <c r="S7" s="32"/>
      <c r="T7" s="32"/>
      <c r="U7" s="32"/>
      <c r="V7" s="32"/>
      <c r="W7" s="32"/>
      <c r="X7" s="32"/>
      <c r="Y7" s="32"/>
      <c r="Z7" s="32"/>
    </row>
    <row r="8" spans="1:26" ht="20.25">
      <c r="A8" s="108"/>
      <c r="B8" s="44" t="s">
        <v>160</v>
      </c>
      <c r="C8" s="44">
        <v>20</v>
      </c>
      <c r="D8" s="44">
        <v>12</v>
      </c>
      <c r="E8" s="44">
        <v>14</v>
      </c>
      <c r="F8" s="45">
        <f t="shared" si="0"/>
        <v>15.333333333333334</v>
      </c>
      <c r="G8" s="106" t="str">
        <f t="shared" si="1"/>
        <v>Excelente</v>
      </c>
      <c r="H8" s="106" t="str">
        <f t="shared" ref="H8:H13" si="2">_xlfn.IFS(F8&lt;=5,$K$7,F8&lt;=10,$K$8,F8&lt;=15,$K$9,F8&lt;=20,$K$10)</f>
        <v>Excelente</v>
      </c>
      <c r="I8" s="115"/>
      <c r="J8" s="59" t="s">
        <v>88</v>
      </c>
      <c r="K8" s="59" t="s">
        <v>91</v>
      </c>
      <c r="L8" s="82"/>
      <c r="M8" s="32"/>
      <c r="N8" s="32"/>
      <c r="O8" s="32"/>
      <c r="P8" s="32"/>
      <c r="Q8" s="32"/>
      <c r="R8" s="32"/>
      <c r="S8" s="32"/>
      <c r="T8" s="32"/>
      <c r="U8" s="32"/>
      <c r="V8" s="32"/>
      <c r="W8" s="32"/>
      <c r="X8" s="32"/>
      <c r="Y8" s="32"/>
      <c r="Z8" s="32"/>
    </row>
    <row r="9" spans="1:26" ht="20.25">
      <c r="A9" s="108"/>
      <c r="B9" s="44" t="s">
        <v>71</v>
      </c>
      <c r="C9" s="44">
        <v>8</v>
      </c>
      <c r="D9" s="44">
        <v>13</v>
      </c>
      <c r="E9" s="44">
        <v>15</v>
      </c>
      <c r="F9" s="45">
        <f t="shared" si="0"/>
        <v>12</v>
      </c>
      <c r="G9" s="106" t="str">
        <f t="shared" si="1"/>
        <v xml:space="preserve">Bueno </v>
      </c>
      <c r="H9" s="106" t="str">
        <f t="shared" si="2"/>
        <v xml:space="preserve">Bueno </v>
      </c>
      <c r="I9" s="115"/>
      <c r="J9" s="59" t="s">
        <v>90</v>
      </c>
      <c r="K9" s="59" t="s">
        <v>161</v>
      </c>
      <c r="L9" s="82"/>
      <c r="M9" s="32"/>
      <c r="N9" s="32"/>
      <c r="O9" s="32"/>
      <c r="P9" s="32"/>
      <c r="Q9" s="32"/>
      <c r="R9" s="32"/>
      <c r="S9" s="32"/>
      <c r="T9" s="32"/>
      <c r="U9" s="32"/>
      <c r="V9" s="32"/>
      <c r="W9" s="32"/>
      <c r="X9" s="32"/>
      <c r="Y9" s="32"/>
      <c r="Z9" s="32"/>
    </row>
    <row r="10" spans="1:26" ht="20.25">
      <c r="A10" s="108"/>
      <c r="B10" s="44" t="s">
        <v>162</v>
      </c>
      <c r="C10" s="44">
        <v>10</v>
      </c>
      <c r="D10" s="44">
        <v>10</v>
      </c>
      <c r="E10" s="44">
        <v>10</v>
      </c>
      <c r="F10" s="45">
        <f t="shared" si="0"/>
        <v>10</v>
      </c>
      <c r="G10" s="106" t="str">
        <f t="shared" si="1"/>
        <v>Regular</v>
      </c>
      <c r="H10" s="106" t="str">
        <f t="shared" si="2"/>
        <v>Regular</v>
      </c>
      <c r="I10" s="115"/>
      <c r="J10" s="59" t="s">
        <v>92</v>
      </c>
      <c r="K10" s="59" t="s">
        <v>163</v>
      </c>
      <c r="L10" s="82"/>
      <c r="M10" s="32"/>
      <c r="N10" s="32"/>
      <c r="O10" s="32"/>
      <c r="P10" s="32"/>
      <c r="Q10" s="32"/>
      <c r="R10" s="32"/>
      <c r="S10" s="32"/>
      <c r="T10" s="32"/>
      <c r="U10" s="32"/>
      <c r="V10" s="32"/>
      <c r="W10" s="32"/>
      <c r="X10" s="32"/>
      <c r="Y10" s="32"/>
      <c r="Z10" s="32"/>
    </row>
    <row r="11" spans="1:26" ht="20.25">
      <c r="A11" s="108"/>
      <c r="B11" s="44" t="s">
        <v>73</v>
      </c>
      <c r="C11" s="44">
        <v>15</v>
      </c>
      <c r="D11" s="44">
        <v>20</v>
      </c>
      <c r="E11" s="44">
        <v>8</v>
      </c>
      <c r="F11" s="45">
        <f t="shared" si="0"/>
        <v>14.333333333333334</v>
      </c>
      <c r="G11" s="106" t="str">
        <f t="shared" si="1"/>
        <v xml:space="preserve">Bueno </v>
      </c>
      <c r="H11" s="106" t="str">
        <f t="shared" si="2"/>
        <v xml:space="preserve">Bueno </v>
      </c>
      <c r="I11" s="90"/>
      <c r="J11" s="91"/>
      <c r="K11" s="91"/>
      <c r="L11" s="32"/>
      <c r="M11" s="32"/>
      <c r="N11" s="32"/>
      <c r="O11" s="32"/>
      <c r="P11" s="32"/>
      <c r="Q11" s="32"/>
      <c r="R11" s="32"/>
      <c r="S11" s="32"/>
      <c r="T11" s="32"/>
      <c r="U11" s="32"/>
      <c r="V11" s="32"/>
      <c r="W11" s="32"/>
      <c r="X11" s="32"/>
      <c r="Y11" s="32"/>
      <c r="Z11" s="32"/>
    </row>
    <row r="12" spans="1:26" ht="20.25">
      <c r="A12" s="108"/>
      <c r="B12" s="44" t="s">
        <v>164</v>
      </c>
      <c r="C12" s="44">
        <v>10</v>
      </c>
      <c r="D12" s="44">
        <v>15</v>
      </c>
      <c r="E12" s="44">
        <v>11</v>
      </c>
      <c r="F12" s="45">
        <f t="shared" si="0"/>
        <v>12</v>
      </c>
      <c r="G12" s="106" t="str">
        <f t="shared" si="1"/>
        <v xml:space="preserve">Bueno </v>
      </c>
      <c r="H12" s="106" t="str">
        <f t="shared" si="2"/>
        <v xml:space="preserve">Bueno </v>
      </c>
      <c r="I12" s="103"/>
      <c r="J12" s="32"/>
      <c r="K12" s="32"/>
      <c r="L12" s="32"/>
      <c r="M12" s="32"/>
      <c r="N12" s="32"/>
      <c r="O12" s="32"/>
      <c r="P12" s="32"/>
      <c r="Q12" s="32"/>
      <c r="R12" s="32"/>
      <c r="S12" s="32"/>
      <c r="T12" s="32"/>
      <c r="U12" s="32"/>
      <c r="V12" s="32"/>
      <c r="W12" s="32"/>
      <c r="X12" s="32"/>
      <c r="Y12" s="32"/>
      <c r="Z12" s="32"/>
    </row>
    <row r="13" spans="1:26" ht="20.25">
      <c r="A13" s="32"/>
      <c r="B13" s="44" t="s">
        <v>75</v>
      </c>
      <c r="C13" s="44">
        <v>5</v>
      </c>
      <c r="D13" s="44">
        <v>9</v>
      </c>
      <c r="E13" s="44">
        <v>0</v>
      </c>
      <c r="F13" s="45">
        <f t="shared" si="0"/>
        <v>4.666666666666667</v>
      </c>
      <c r="G13" s="106" t="str">
        <f t="shared" si="1"/>
        <v>Deficiente</v>
      </c>
      <c r="H13" s="106" t="str">
        <f t="shared" si="2"/>
        <v>Deficiente</v>
      </c>
      <c r="I13" s="103"/>
      <c r="J13" s="32"/>
      <c r="K13" s="32"/>
      <c r="L13" s="32"/>
      <c r="M13" s="32"/>
      <c r="N13" s="32"/>
      <c r="O13" s="32"/>
      <c r="P13" s="32"/>
      <c r="Q13" s="32"/>
      <c r="R13" s="32"/>
      <c r="S13" s="32"/>
      <c r="T13" s="32"/>
      <c r="U13" s="32"/>
      <c r="V13" s="32"/>
      <c r="W13" s="32"/>
      <c r="X13" s="32"/>
      <c r="Y13" s="32"/>
      <c r="Z13" s="32"/>
    </row>
    <row r="14" spans="1:26">
      <c r="A14" s="32"/>
      <c r="B14" s="32"/>
      <c r="C14" s="32"/>
      <c r="D14" s="32"/>
      <c r="E14" s="32"/>
      <c r="F14" s="32"/>
      <c r="G14" s="32"/>
      <c r="H14" s="91"/>
      <c r="I14" s="32"/>
      <c r="J14" s="32"/>
      <c r="K14" s="32"/>
      <c r="L14" s="32"/>
      <c r="M14" s="32"/>
      <c r="N14" s="32"/>
      <c r="O14" s="32"/>
      <c r="P14" s="32"/>
      <c r="Q14" s="32"/>
      <c r="R14" s="32"/>
      <c r="S14" s="32"/>
      <c r="T14" s="32"/>
      <c r="U14" s="32"/>
      <c r="V14" s="32"/>
      <c r="W14" s="32"/>
      <c r="X14" s="32"/>
      <c r="Y14" s="32"/>
      <c r="Z14" s="32"/>
    </row>
    <row r="15" spans="1:26">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hyperlinks>
    <hyperlink ref="C4"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5703125" defaultRowHeight="15" customHeight="1"/>
  <cols>
    <col min="1" max="1" width="5.140625" customWidth="1"/>
    <col min="2" max="2" width="21.140625" customWidth="1"/>
    <col min="3" max="3" width="14.42578125" customWidth="1"/>
    <col min="5" max="5" width="14.42578125" customWidth="1"/>
    <col min="6" max="6" width="12.42578125" customWidth="1"/>
  </cols>
  <sheetData>
    <row r="1" spans="1:26" ht="34.5" customHeight="1">
      <c r="A1" s="67"/>
      <c r="B1" s="68" t="s">
        <v>165</v>
      </c>
      <c r="C1" s="67"/>
      <c r="D1" s="67"/>
      <c r="E1" s="67"/>
      <c r="F1" s="67"/>
      <c r="G1" s="67"/>
      <c r="H1" s="67"/>
      <c r="I1" s="67"/>
      <c r="J1" s="67"/>
      <c r="K1" s="67"/>
      <c r="L1" s="67"/>
      <c r="M1" s="67"/>
      <c r="N1" s="67"/>
      <c r="O1" s="67"/>
      <c r="P1" s="67"/>
      <c r="Q1" s="67"/>
      <c r="R1" s="67"/>
      <c r="S1" s="67"/>
      <c r="T1" s="67"/>
      <c r="U1" s="67"/>
      <c r="V1" s="67"/>
      <c r="W1" s="67"/>
      <c r="X1" s="67"/>
      <c r="Y1" s="67"/>
      <c r="Z1" s="67"/>
    </row>
    <row r="2" spans="1:26" ht="27.75">
      <c r="A2" s="69" t="s">
        <v>56</v>
      </c>
      <c r="B2" s="70"/>
      <c r="C2" s="70"/>
      <c r="D2" s="70"/>
      <c r="E2" s="70"/>
      <c r="F2" s="70"/>
      <c r="G2" s="70"/>
      <c r="H2" s="70"/>
      <c r="I2" s="70"/>
      <c r="J2" s="70"/>
      <c r="K2" s="70"/>
      <c r="L2" s="70"/>
      <c r="M2" s="70"/>
      <c r="N2" s="70"/>
      <c r="O2" s="70"/>
      <c r="P2" s="70"/>
      <c r="Q2" s="70"/>
      <c r="R2" s="70"/>
      <c r="S2" s="70"/>
      <c r="T2" s="70"/>
      <c r="U2" s="70"/>
      <c r="V2" s="70"/>
      <c r="W2" s="70"/>
      <c r="X2" s="70"/>
      <c r="Y2" s="70"/>
      <c r="Z2" s="70"/>
    </row>
    <row r="3" spans="1:26">
      <c r="A3" s="91"/>
      <c r="B3" s="91"/>
      <c r="C3" s="91"/>
      <c r="D3" s="91"/>
      <c r="E3" s="91"/>
      <c r="F3" s="91"/>
      <c r="G3" s="91"/>
      <c r="H3" s="91"/>
      <c r="I3" s="91"/>
      <c r="J3" s="91"/>
      <c r="K3" s="91"/>
      <c r="L3" s="91"/>
      <c r="M3" s="91"/>
      <c r="N3" s="91"/>
      <c r="O3" s="91"/>
      <c r="P3" s="91"/>
      <c r="Q3" s="91"/>
      <c r="R3" s="91"/>
      <c r="S3" s="91"/>
      <c r="T3" s="91"/>
      <c r="U3" s="91"/>
      <c r="V3" s="91"/>
      <c r="W3" s="91"/>
      <c r="X3" s="91"/>
      <c r="Y3" s="91"/>
      <c r="Z3" s="91"/>
    </row>
    <row r="4" spans="1:26" ht="23.25">
      <c r="A4" s="32"/>
      <c r="B4" s="116" t="s">
        <v>57</v>
      </c>
      <c r="C4" s="117" t="s">
        <v>16</v>
      </c>
      <c r="D4" s="32"/>
      <c r="E4" s="32"/>
      <c r="F4" s="32"/>
      <c r="G4" s="32"/>
      <c r="H4" s="32"/>
      <c r="I4" s="32"/>
      <c r="J4" s="32"/>
      <c r="K4" s="32"/>
      <c r="L4" s="32"/>
      <c r="M4" s="32"/>
      <c r="N4" s="32"/>
      <c r="O4" s="32"/>
      <c r="P4" s="32"/>
      <c r="Q4" s="32"/>
      <c r="R4" s="32"/>
      <c r="S4" s="32"/>
      <c r="T4" s="32"/>
      <c r="U4" s="32"/>
      <c r="V4" s="32"/>
      <c r="W4" s="32"/>
      <c r="X4" s="32"/>
      <c r="Y4" s="32"/>
      <c r="Z4" s="32"/>
    </row>
    <row r="5" spans="1:26" ht="16.5">
      <c r="A5" s="73"/>
      <c r="B5" s="73"/>
      <c r="C5" s="73"/>
      <c r="D5" s="73"/>
      <c r="E5" s="118" t="s">
        <v>166</v>
      </c>
      <c r="F5" s="118" t="s">
        <v>167</v>
      </c>
      <c r="G5" s="73"/>
      <c r="H5" s="73"/>
      <c r="I5" s="73"/>
      <c r="J5" s="73"/>
      <c r="K5" s="73"/>
      <c r="L5" s="73"/>
      <c r="M5" s="73"/>
      <c r="N5" s="73"/>
      <c r="O5" s="73"/>
      <c r="P5" s="73"/>
      <c r="Q5" s="73"/>
      <c r="R5" s="73"/>
      <c r="S5" s="73"/>
      <c r="T5" s="73"/>
      <c r="U5" s="73"/>
      <c r="V5" s="73"/>
      <c r="W5" s="73"/>
      <c r="X5" s="73"/>
      <c r="Y5" s="73"/>
      <c r="Z5" s="73"/>
    </row>
    <row r="6" spans="1:26" ht="20.25">
      <c r="A6" s="73"/>
      <c r="B6" s="119" t="s">
        <v>168</v>
      </c>
      <c r="C6" s="119" t="s">
        <v>169</v>
      </c>
      <c r="D6" s="120" t="s">
        <v>170</v>
      </c>
      <c r="E6" s="120" t="s">
        <v>171</v>
      </c>
      <c r="F6" s="120" t="s">
        <v>171</v>
      </c>
      <c r="G6" s="73"/>
      <c r="H6" s="73"/>
      <c r="I6" s="73"/>
      <c r="J6" s="73"/>
      <c r="K6" s="73"/>
      <c r="L6" s="73"/>
      <c r="M6" s="73"/>
      <c r="N6" s="73"/>
      <c r="O6" s="73"/>
      <c r="P6" s="73"/>
      <c r="Q6" s="73"/>
      <c r="R6" s="73"/>
      <c r="S6" s="73"/>
      <c r="T6" s="73"/>
      <c r="U6" s="73"/>
      <c r="V6" s="73"/>
      <c r="W6" s="73"/>
      <c r="X6" s="73"/>
      <c r="Y6" s="73"/>
      <c r="Z6" s="73"/>
    </row>
    <row r="7" spans="1:26" ht="20.25">
      <c r="A7" s="73"/>
      <c r="B7" s="44">
        <v>100</v>
      </c>
      <c r="C7" s="44">
        <v>5</v>
      </c>
      <c r="D7" s="121">
        <f t="shared" ref="D7:D12" si="0">B7/C7</f>
        <v>20</v>
      </c>
      <c r="E7" s="122">
        <f t="shared" ref="E7:E12" si="1">IFERROR(B7/C7,"Error en la Divicion")</f>
        <v>20</v>
      </c>
      <c r="F7" s="123">
        <f t="shared" ref="F7:F12" si="2">IFERROR(B7/C7,B7)</f>
        <v>20</v>
      </c>
      <c r="G7" s="82"/>
      <c r="H7" s="73"/>
      <c r="I7" s="73"/>
      <c r="J7" s="73"/>
      <c r="K7" s="73"/>
      <c r="L7" s="73"/>
      <c r="M7" s="73"/>
      <c r="N7" s="73"/>
      <c r="O7" s="73"/>
      <c r="P7" s="73"/>
      <c r="Q7" s="73"/>
      <c r="R7" s="73"/>
      <c r="S7" s="73"/>
      <c r="T7" s="73"/>
      <c r="U7" s="73"/>
      <c r="V7" s="73"/>
      <c r="W7" s="73"/>
      <c r="X7" s="73"/>
      <c r="Y7" s="73"/>
      <c r="Z7" s="73"/>
    </row>
    <row r="8" spans="1:26" ht="20.25">
      <c r="A8" s="73"/>
      <c r="B8" s="44">
        <v>50</v>
      </c>
      <c r="C8" s="44">
        <v>0</v>
      </c>
      <c r="D8" s="121" t="e">
        <f t="shared" si="0"/>
        <v>#DIV/0!</v>
      </c>
      <c r="E8" s="122" t="str">
        <f t="shared" si="1"/>
        <v>Error en la Divicion</v>
      </c>
      <c r="F8" s="123">
        <f t="shared" si="2"/>
        <v>50</v>
      </c>
      <c r="G8" s="82"/>
      <c r="H8" s="73"/>
      <c r="I8" s="73"/>
      <c r="J8" s="73"/>
      <c r="K8" s="73"/>
      <c r="L8" s="73"/>
      <c r="M8" s="73"/>
      <c r="N8" s="73"/>
      <c r="O8" s="73"/>
      <c r="P8" s="73"/>
      <c r="Q8" s="73"/>
      <c r="R8" s="73"/>
      <c r="S8" s="73"/>
      <c r="T8" s="73"/>
      <c r="U8" s="73"/>
      <c r="V8" s="73"/>
      <c r="W8" s="73"/>
      <c r="X8" s="73"/>
      <c r="Y8" s="73"/>
      <c r="Z8" s="73"/>
    </row>
    <row r="9" spans="1:26" ht="20.25">
      <c r="A9" s="73"/>
      <c r="B9" s="44">
        <v>40</v>
      </c>
      <c r="C9" s="44" t="s">
        <v>172</v>
      </c>
      <c r="D9" s="121" t="e">
        <f t="shared" si="0"/>
        <v>#VALUE!</v>
      </c>
      <c r="E9" s="122" t="str">
        <f t="shared" si="1"/>
        <v>Error en la Divicion</v>
      </c>
      <c r="F9" s="123">
        <f t="shared" si="2"/>
        <v>40</v>
      </c>
      <c r="G9" s="82"/>
      <c r="H9" s="73"/>
      <c r="I9" s="73"/>
      <c r="J9" s="73"/>
      <c r="K9" s="73"/>
      <c r="L9" s="73"/>
      <c r="M9" s="73"/>
      <c r="N9" s="73"/>
      <c r="O9" s="73"/>
      <c r="P9" s="73"/>
      <c r="Q9" s="73"/>
      <c r="R9" s="73"/>
      <c r="S9" s="73"/>
      <c r="T9" s="73"/>
      <c r="U9" s="73"/>
      <c r="V9" s="73"/>
      <c r="W9" s="73"/>
      <c r="X9" s="73"/>
      <c r="Y9" s="73"/>
      <c r="Z9" s="73"/>
    </row>
    <row r="10" spans="1:26" ht="20.25">
      <c r="A10" s="73"/>
      <c r="B10" s="44">
        <v>20</v>
      </c>
      <c r="C10" s="44">
        <v>2</v>
      </c>
      <c r="D10" s="121">
        <f t="shared" si="0"/>
        <v>10</v>
      </c>
      <c r="E10" s="122">
        <f t="shared" si="1"/>
        <v>10</v>
      </c>
      <c r="F10" s="123">
        <f t="shared" si="2"/>
        <v>10</v>
      </c>
      <c r="G10" s="82"/>
      <c r="H10" s="73"/>
      <c r="I10" s="73"/>
      <c r="J10" s="73"/>
      <c r="K10" s="73"/>
      <c r="L10" s="73"/>
      <c r="M10" s="73"/>
      <c r="N10" s="73"/>
      <c r="O10" s="73"/>
      <c r="P10" s="73"/>
      <c r="Q10" s="73"/>
      <c r="R10" s="73"/>
      <c r="S10" s="73"/>
      <c r="T10" s="73"/>
      <c r="U10" s="73"/>
      <c r="V10" s="73"/>
      <c r="W10" s="73"/>
      <c r="X10" s="73"/>
      <c r="Y10" s="73"/>
      <c r="Z10" s="73"/>
    </row>
    <row r="11" spans="1:26" ht="20.25">
      <c r="A11" s="73"/>
      <c r="B11" s="44" t="s">
        <v>173</v>
      </c>
      <c r="C11" s="44">
        <v>100</v>
      </c>
      <c r="D11" s="121" t="e">
        <f t="shared" si="0"/>
        <v>#VALUE!</v>
      </c>
      <c r="E11" s="122" t="str">
        <f t="shared" si="1"/>
        <v>Error en la Divicion</v>
      </c>
      <c r="F11" s="123" t="str">
        <f t="shared" si="2"/>
        <v>Concepto</v>
      </c>
      <c r="G11" s="82"/>
      <c r="H11" s="73"/>
      <c r="I11" s="73"/>
      <c r="J11" s="73"/>
      <c r="K11" s="73"/>
      <c r="L11" s="73"/>
      <c r="M11" s="73"/>
      <c r="N11" s="73"/>
      <c r="O11" s="73"/>
      <c r="P11" s="73"/>
      <c r="Q11" s="73"/>
      <c r="R11" s="73"/>
      <c r="S11" s="73"/>
      <c r="T11" s="73"/>
      <c r="U11" s="73"/>
      <c r="V11" s="73"/>
      <c r="W11" s="73"/>
      <c r="X11" s="73"/>
      <c r="Y11" s="73"/>
      <c r="Z11" s="73"/>
    </row>
    <row r="12" spans="1:26" ht="20.25">
      <c r="A12" s="73"/>
      <c r="B12" s="44">
        <v>50</v>
      </c>
      <c r="C12" s="44">
        <v>5</v>
      </c>
      <c r="D12" s="121">
        <f t="shared" si="0"/>
        <v>10</v>
      </c>
      <c r="E12" s="122">
        <f t="shared" si="1"/>
        <v>10</v>
      </c>
      <c r="F12" s="123">
        <f t="shared" si="2"/>
        <v>10</v>
      </c>
      <c r="G12" s="82"/>
      <c r="H12" s="73"/>
      <c r="I12" s="73"/>
      <c r="J12" s="73"/>
      <c r="K12" s="73"/>
      <c r="L12" s="73"/>
      <c r="M12" s="73"/>
      <c r="N12" s="73"/>
      <c r="O12" s="73"/>
      <c r="P12" s="73"/>
      <c r="Q12" s="73"/>
      <c r="R12" s="73"/>
      <c r="S12" s="73"/>
      <c r="T12" s="73"/>
      <c r="U12" s="73"/>
      <c r="V12" s="73"/>
      <c r="W12" s="73"/>
      <c r="X12" s="73"/>
      <c r="Y12" s="73"/>
      <c r="Z12" s="73"/>
    </row>
    <row r="13" spans="1:26">
      <c r="A13" s="73"/>
      <c r="B13" s="73"/>
      <c r="C13" s="73"/>
      <c r="D13" s="73"/>
      <c r="E13" s="73"/>
      <c r="F13" s="71"/>
      <c r="G13" s="73"/>
      <c r="H13" s="73"/>
      <c r="I13" s="73"/>
      <c r="J13" s="73"/>
      <c r="K13" s="73"/>
      <c r="L13" s="73"/>
      <c r="M13" s="73"/>
      <c r="N13" s="73"/>
      <c r="O13" s="73"/>
      <c r="P13" s="73"/>
      <c r="Q13" s="73"/>
      <c r="R13" s="73"/>
      <c r="S13" s="73"/>
      <c r="T13" s="73"/>
      <c r="U13" s="73"/>
      <c r="V13" s="73"/>
      <c r="W13" s="73"/>
      <c r="X13" s="73"/>
      <c r="Y13" s="73"/>
      <c r="Z13" s="73"/>
    </row>
    <row r="14" spans="1:26">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spans="1:26">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spans="1:26">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spans="1:26">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spans="1:26">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spans="1:26">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spans="1:26">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spans="1:26">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spans="1:26">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spans="1:26">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spans="1:26">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spans="1:26">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spans="1:26">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spans="1:26">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spans="1:26">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spans="1:26">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spans="1:26">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spans="1:26">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spans="1:26">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spans="1:26">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spans="1:26">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spans="1:26">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spans="1:26">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spans="1:26">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spans="1:26">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spans="1:26">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spans="1:26">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spans="1:26">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spans="1:26">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spans="1:26">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spans="1:26">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hyperlinks>
    <hyperlink ref="C4"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11" activePane="bottomLeft" state="frozen"/>
      <selection pane="bottomLeft" activeCell="H21" sqref="H21"/>
    </sheetView>
  </sheetViews>
  <sheetFormatPr baseColWidth="10" defaultColWidth="12.5703125" defaultRowHeight="15" customHeight="1"/>
  <cols>
    <col min="1" max="1" width="5.28515625" customWidth="1"/>
    <col min="2" max="2" width="21.140625" customWidth="1"/>
    <col min="3" max="3" width="14.42578125" customWidth="1"/>
    <col min="5" max="5" width="14.42578125" customWidth="1"/>
    <col min="6" max="6" width="12.42578125" customWidth="1"/>
    <col min="9" max="9" width="19.5703125" customWidth="1"/>
  </cols>
  <sheetData>
    <row r="1" spans="1:26" ht="34.5" customHeight="1">
      <c r="A1" s="67"/>
      <c r="B1" s="68" t="s">
        <v>174</v>
      </c>
      <c r="C1" s="67"/>
      <c r="D1" s="67"/>
      <c r="E1" s="67"/>
      <c r="F1" s="67"/>
      <c r="G1" s="67"/>
      <c r="H1" s="67"/>
      <c r="I1" s="67"/>
      <c r="J1" s="67"/>
      <c r="K1" s="67"/>
      <c r="L1" s="67"/>
      <c r="M1" s="67"/>
      <c r="N1" s="67"/>
      <c r="O1" s="67"/>
      <c r="P1" s="67"/>
      <c r="Q1" s="67"/>
      <c r="R1" s="67"/>
      <c r="S1" s="67"/>
      <c r="T1" s="67"/>
      <c r="U1" s="67"/>
      <c r="V1" s="67"/>
      <c r="W1" s="67"/>
      <c r="X1" s="67"/>
      <c r="Y1" s="67"/>
      <c r="Z1" s="67"/>
    </row>
    <row r="2" spans="1:26" ht="27.75">
      <c r="A2" s="69" t="s">
        <v>56</v>
      </c>
      <c r="B2" s="70"/>
      <c r="C2" s="70"/>
      <c r="D2" s="70"/>
      <c r="E2" s="70"/>
      <c r="F2" s="70"/>
      <c r="G2" s="70"/>
      <c r="H2" s="70"/>
      <c r="I2" s="70"/>
      <c r="J2" s="70"/>
      <c r="K2" s="70"/>
      <c r="L2" s="70"/>
      <c r="M2" s="70"/>
      <c r="N2" s="70"/>
      <c r="O2" s="70"/>
      <c r="P2" s="70"/>
      <c r="Q2" s="70"/>
      <c r="R2" s="70"/>
      <c r="S2" s="70"/>
      <c r="T2" s="70"/>
      <c r="U2" s="70"/>
      <c r="V2" s="70"/>
      <c r="W2" s="70"/>
      <c r="X2" s="70"/>
      <c r="Y2" s="70"/>
      <c r="Z2" s="70"/>
    </row>
    <row r="3" spans="1:26">
      <c r="A3" s="91"/>
      <c r="B3" s="91"/>
      <c r="C3" s="91"/>
      <c r="D3" s="91"/>
      <c r="E3" s="91"/>
      <c r="F3" s="91"/>
      <c r="G3" s="91"/>
      <c r="H3" s="91"/>
      <c r="I3" s="91"/>
      <c r="J3" s="91"/>
      <c r="K3" s="91"/>
      <c r="L3" s="91"/>
      <c r="M3" s="91"/>
      <c r="N3" s="91"/>
      <c r="O3" s="91"/>
      <c r="P3" s="91"/>
      <c r="Q3" s="91"/>
      <c r="R3" s="91"/>
      <c r="S3" s="91"/>
      <c r="T3" s="91"/>
      <c r="U3" s="91"/>
      <c r="V3" s="91"/>
      <c r="W3" s="91"/>
      <c r="X3" s="91"/>
      <c r="Y3" s="91"/>
      <c r="Z3" s="91"/>
    </row>
    <row r="4" spans="1:26" ht="23.25">
      <c r="A4" s="32"/>
      <c r="B4" s="116" t="s">
        <v>57</v>
      </c>
      <c r="C4" s="117" t="s">
        <v>19</v>
      </c>
      <c r="D4" s="32"/>
      <c r="E4" s="32"/>
      <c r="F4" s="32"/>
      <c r="G4" s="32"/>
      <c r="H4" s="32"/>
      <c r="I4" s="32"/>
      <c r="J4" s="32"/>
      <c r="K4" s="32"/>
      <c r="L4" s="32"/>
      <c r="M4" s="32"/>
      <c r="N4" s="32"/>
      <c r="O4" s="32"/>
      <c r="P4" s="32"/>
      <c r="Q4" s="32"/>
      <c r="R4" s="32"/>
      <c r="S4" s="32"/>
      <c r="T4" s="32"/>
      <c r="U4" s="32"/>
      <c r="V4" s="32"/>
      <c r="W4" s="32"/>
      <c r="X4" s="32"/>
      <c r="Y4" s="32"/>
      <c r="Z4" s="32"/>
    </row>
    <row r="5" spans="1:26" ht="16.5">
      <c r="A5" s="73"/>
      <c r="B5" s="73"/>
      <c r="C5" s="73"/>
      <c r="D5" s="73"/>
      <c r="E5" s="118"/>
      <c r="F5" s="118"/>
      <c r="G5" s="73"/>
      <c r="H5" s="73"/>
      <c r="I5" s="73"/>
      <c r="J5" s="73"/>
      <c r="K5" s="73"/>
      <c r="L5" s="73"/>
      <c r="M5" s="73"/>
      <c r="N5" s="73"/>
      <c r="O5" s="73"/>
      <c r="P5" s="73"/>
      <c r="Q5" s="73"/>
      <c r="R5" s="73"/>
      <c r="S5" s="73"/>
      <c r="T5" s="73"/>
      <c r="U5" s="73"/>
      <c r="V5" s="73"/>
      <c r="W5" s="73"/>
      <c r="X5" s="73"/>
      <c r="Y5" s="73"/>
      <c r="Z5" s="73"/>
    </row>
    <row r="6" spans="1:26" ht="30">
      <c r="A6" s="73"/>
      <c r="B6" s="74" t="s">
        <v>100</v>
      </c>
      <c r="C6" s="124"/>
      <c r="D6" s="125"/>
      <c r="E6" s="125"/>
      <c r="F6" s="125"/>
      <c r="G6" s="73"/>
      <c r="H6" s="73"/>
      <c r="I6" s="73"/>
      <c r="J6" s="73"/>
      <c r="K6" s="73"/>
      <c r="L6" s="73"/>
      <c r="M6" s="73"/>
      <c r="N6" s="73"/>
      <c r="O6" s="73"/>
      <c r="P6" s="73"/>
      <c r="Q6" s="73"/>
      <c r="R6" s="73"/>
      <c r="S6" s="73"/>
      <c r="T6" s="73"/>
      <c r="U6" s="73"/>
      <c r="V6" s="73"/>
      <c r="W6" s="73"/>
      <c r="X6" s="73"/>
      <c r="Y6" s="73"/>
      <c r="Z6" s="73"/>
    </row>
    <row r="7" spans="1:26" ht="20.25">
      <c r="A7" s="73"/>
      <c r="B7" s="126"/>
      <c r="C7" s="126"/>
      <c r="D7" s="127"/>
      <c r="E7" s="128"/>
      <c r="F7" s="129"/>
      <c r="G7" s="111"/>
      <c r="H7" s="75"/>
      <c r="I7" s="75"/>
      <c r="J7" s="75"/>
      <c r="K7" s="73"/>
      <c r="L7" s="73"/>
      <c r="M7" s="73"/>
      <c r="N7" s="73"/>
      <c r="O7" s="73"/>
      <c r="P7" s="73"/>
      <c r="Q7" s="73"/>
      <c r="R7" s="73"/>
      <c r="S7" s="73"/>
      <c r="T7" s="73"/>
      <c r="U7" s="73"/>
      <c r="V7" s="73"/>
      <c r="W7" s="73"/>
      <c r="X7" s="73"/>
      <c r="Y7" s="73"/>
      <c r="Z7" s="73"/>
    </row>
    <row r="8" spans="1:26" ht="26.25">
      <c r="A8" s="76"/>
      <c r="B8" s="130" t="s">
        <v>175</v>
      </c>
      <c r="C8" s="131"/>
      <c r="D8" s="131"/>
      <c r="E8" s="131"/>
      <c r="F8" s="131"/>
      <c r="G8" s="131"/>
      <c r="H8" s="131"/>
      <c r="I8" s="131"/>
      <c r="J8" s="131"/>
      <c r="K8" s="82"/>
      <c r="L8" s="73"/>
      <c r="M8" s="73"/>
      <c r="N8" s="73"/>
      <c r="O8" s="73"/>
      <c r="P8" s="73"/>
      <c r="Q8" s="73"/>
      <c r="R8" s="73"/>
      <c r="S8" s="73"/>
      <c r="T8" s="73"/>
      <c r="U8" s="73"/>
      <c r="V8" s="73"/>
      <c r="W8" s="73"/>
      <c r="X8" s="73"/>
      <c r="Y8" s="73"/>
      <c r="Z8" s="73"/>
    </row>
    <row r="9" spans="1:26">
      <c r="A9" s="73"/>
      <c r="B9" s="132"/>
      <c r="C9" s="132"/>
      <c r="D9" s="71"/>
      <c r="E9" s="132"/>
      <c r="F9" s="132"/>
      <c r="G9" s="133"/>
      <c r="H9" s="71"/>
      <c r="I9" s="71"/>
      <c r="J9" s="71"/>
      <c r="K9" s="73"/>
      <c r="L9" s="73"/>
      <c r="M9" s="73"/>
      <c r="N9" s="73"/>
      <c r="O9" s="73"/>
      <c r="P9" s="73"/>
      <c r="Q9" s="73"/>
      <c r="R9" s="73"/>
      <c r="S9" s="73"/>
      <c r="T9" s="73"/>
      <c r="U9" s="73"/>
      <c r="V9" s="73"/>
      <c r="W9" s="73"/>
      <c r="X9" s="73"/>
      <c r="Y9" s="73"/>
      <c r="Z9" s="73"/>
    </row>
    <row r="10" spans="1:26" ht="20.25">
      <c r="A10" s="76"/>
      <c r="B10" s="134" t="s">
        <v>176</v>
      </c>
      <c r="C10" s="135" t="s">
        <v>177</v>
      </c>
      <c r="D10" s="136"/>
      <c r="E10" s="137" t="s">
        <v>178</v>
      </c>
      <c r="F10" s="138" t="s">
        <v>94</v>
      </c>
      <c r="G10" s="82"/>
      <c r="H10" s="73"/>
      <c r="I10" s="73"/>
      <c r="J10" s="73"/>
      <c r="K10" s="73"/>
      <c r="L10" s="73"/>
      <c r="M10" s="73"/>
      <c r="N10" s="73"/>
      <c r="O10" s="73"/>
      <c r="P10" s="73"/>
      <c r="Q10" s="73"/>
      <c r="R10" s="73"/>
      <c r="S10" s="73"/>
      <c r="T10" s="73"/>
      <c r="U10" s="73"/>
      <c r="V10" s="73"/>
      <c r="W10" s="73"/>
      <c r="X10" s="73"/>
      <c r="Y10" s="73"/>
      <c r="Z10" s="73"/>
    </row>
    <row r="11" spans="1:26" ht="20.25">
      <c r="A11" s="73"/>
      <c r="B11" s="139" t="s">
        <v>94</v>
      </c>
      <c r="C11" s="685">
        <v>15000</v>
      </c>
      <c r="D11" s="140"/>
      <c r="E11" s="141" t="s">
        <v>179</v>
      </c>
      <c r="F11" s="142">
        <f>VLOOKUP(F10,B10:C24,2,FALSE)</f>
        <v>15000</v>
      </c>
      <c r="G11" s="82"/>
      <c r="H11" s="73"/>
      <c r="I11" s="73"/>
      <c r="J11" s="73"/>
      <c r="K11" s="73"/>
      <c r="L11" s="73"/>
      <c r="M11" s="73"/>
      <c r="N11" s="73"/>
      <c r="O11" s="73"/>
      <c r="P11" s="73"/>
      <c r="Q11" s="73"/>
      <c r="R11" s="73"/>
      <c r="S11" s="73"/>
      <c r="T11" s="73"/>
      <c r="U11" s="73"/>
      <c r="V11" s="73"/>
      <c r="W11" s="73"/>
      <c r="X11" s="73"/>
      <c r="Y11" s="73"/>
      <c r="Z11" s="73"/>
    </row>
    <row r="12" spans="1:26" ht="20.25">
      <c r="A12" s="73"/>
      <c r="B12" s="139" t="s">
        <v>95</v>
      </c>
      <c r="C12" s="685">
        <v>14980</v>
      </c>
      <c r="D12" s="143"/>
      <c r="E12" s="144"/>
      <c r="F12" s="145"/>
      <c r="G12" s="82"/>
      <c r="H12" s="73"/>
      <c r="I12" s="73"/>
      <c r="J12" s="73"/>
      <c r="K12" s="73"/>
      <c r="L12" s="73"/>
      <c r="M12" s="73"/>
      <c r="N12" s="73"/>
      <c r="O12" s="73"/>
      <c r="P12" s="73"/>
      <c r="Q12" s="73"/>
      <c r="R12" s="73"/>
      <c r="S12" s="73"/>
      <c r="T12" s="73"/>
      <c r="U12" s="73"/>
      <c r="V12" s="73"/>
      <c r="W12" s="73"/>
      <c r="X12" s="73"/>
      <c r="Y12" s="73"/>
      <c r="Z12" s="73"/>
    </row>
    <row r="13" spans="1:26" ht="20.25">
      <c r="A13" s="73"/>
      <c r="B13" s="139" t="s">
        <v>180</v>
      </c>
      <c r="C13" s="685">
        <v>16874</v>
      </c>
      <c r="D13" s="143"/>
      <c r="E13" s="146"/>
      <c r="F13" s="147"/>
      <c r="G13" s="73"/>
      <c r="H13" s="73"/>
      <c r="I13" s="73"/>
      <c r="J13" s="73"/>
      <c r="K13" s="73"/>
      <c r="L13" s="73"/>
      <c r="M13" s="73"/>
      <c r="N13" s="73"/>
      <c r="O13" s="73"/>
      <c r="P13" s="73"/>
      <c r="Q13" s="73"/>
      <c r="R13" s="73"/>
      <c r="S13" s="73"/>
      <c r="T13" s="73"/>
      <c r="U13" s="73"/>
      <c r="V13" s="73"/>
      <c r="W13" s="73"/>
      <c r="X13" s="73"/>
      <c r="Y13" s="73"/>
      <c r="Z13" s="73"/>
    </row>
    <row r="14" spans="1:26" ht="20.25">
      <c r="A14" s="73"/>
      <c r="B14" s="139" t="s">
        <v>181</v>
      </c>
      <c r="C14" s="685">
        <v>18500</v>
      </c>
      <c r="D14" s="143"/>
      <c r="E14" s="146"/>
      <c r="F14" s="147"/>
      <c r="G14" s="73"/>
      <c r="H14" s="73"/>
      <c r="I14" s="73"/>
      <c r="J14" s="73"/>
      <c r="K14" s="73"/>
      <c r="L14" s="73"/>
      <c r="M14" s="73"/>
      <c r="N14" s="73"/>
      <c r="O14" s="73"/>
      <c r="P14" s="73"/>
      <c r="Q14" s="73"/>
      <c r="R14" s="73"/>
      <c r="S14" s="73"/>
      <c r="T14" s="73"/>
      <c r="U14" s="73"/>
      <c r="V14" s="73"/>
      <c r="W14" s="73"/>
      <c r="X14" s="73"/>
      <c r="Y14" s="73"/>
      <c r="Z14" s="73"/>
    </row>
    <row r="15" spans="1:26" ht="20.25">
      <c r="A15" s="73"/>
      <c r="B15" s="139" t="s">
        <v>182</v>
      </c>
      <c r="C15" s="685">
        <v>20000</v>
      </c>
      <c r="D15" s="73"/>
      <c r="E15" s="73"/>
      <c r="F15" s="71"/>
      <c r="G15" s="73"/>
      <c r="H15" s="73"/>
      <c r="I15" s="73"/>
      <c r="J15" s="73"/>
      <c r="K15" s="73"/>
      <c r="L15" s="73"/>
      <c r="M15" s="73"/>
      <c r="N15" s="73"/>
      <c r="O15" s="73"/>
      <c r="P15" s="73"/>
      <c r="Q15" s="73"/>
      <c r="R15" s="73"/>
      <c r="S15" s="73"/>
      <c r="T15" s="73"/>
      <c r="U15" s="73"/>
      <c r="V15" s="73"/>
      <c r="W15" s="73"/>
      <c r="X15" s="73"/>
      <c r="Y15" s="73"/>
      <c r="Z15" s="73"/>
    </row>
    <row r="16" spans="1:26" ht="20.25">
      <c r="A16" s="73"/>
      <c r="B16" s="139" t="s">
        <v>183</v>
      </c>
      <c r="C16" s="685">
        <v>21800</v>
      </c>
      <c r="D16" s="73"/>
      <c r="E16" s="73"/>
      <c r="F16" s="73"/>
      <c r="G16" s="73"/>
      <c r="H16" s="73"/>
      <c r="I16" s="73"/>
      <c r="J16" s="73"/>
      <c r="K16" s="73"/>
      <c r="L16" s="73"/>
      <c r="M16" s="73"/>
      <c r="N16" s="73"/>
      <c r="O16" s="73"/>
      <c r="P16" s="73"/>
      <c r="Q16" s="73"/>
      <c r="R16" s="73"/>
      <c r="S16" s="73"/>
      <c r="T16" s="73"/>
      <c r="U16" s="73"/>
      <c r="V16" s="73"/>
      <c r="W16" s="73"/>
      <c r="X16" s="73"/>
      <c r="Y16" s="73"/>
      <c r="Z16" s="73"/>
    </row>
    <row r="17" spans="1:26" ht="20.25">
      <c r="A17" s="73"/>
      <c r="B17" s="139" t="s">
        <v>184</v>
      </c>
      <c r="C17" s="685">
        <v>19200</v>
      </c>
      <c r="D17" s="73"/>
      <c r="E17" s="73"/>
      <c r="F17" s="73"/>
      <c r="G17" s="73"/>
      <c r="H17" s="73"/>
      <c r="I17" s="73"/>
      <c r="J17" s="73"/>
      <c r="K17" s="73"/>
      <c r="L17" s="73"/>
      <c r="M17" s="73"/>
      <c r="N17" s="73"/>
      <c r="O17" s="73"/>
      <c r="P17" s="73"/>
      <c r="Q17" s="73"/>
      <c r="R17" s="73"/>
      <c r="S17" s="73"/>
      <c r="T17" s="73"/>
      <c r="U17" s="73"/>
      <c r="V17" s="73"/>
      <c r="W17" s="73"/>
      <c r="X17" s="73"/>
      <c r="Y17" s="73"/>
      <c r="Z17" s="73"/>
    </row>
    <row r="18" spans="1:26" ht="20.25">
      <c r="A18" s="73"/>
      <c r="B18" s="139" t="s">
        <v>185</v>
      </c>
      <c r="C18" s="685">
        <v>16450</v>
      </c>
      <c r="D18" s="73"/>
      <c r="E18" s="73"/>
      <c r="F18" s="73"/>
      <c r="G18" s="73"/>
      <c r="H18" s="73"/>
      <c r="I18" s="73"/>
      <c r="J18" s="73"/>
      <c r="K18" s="73"/>
      <c r="L18" s="73"/>
      <c r="M18" s="73"/>
      <c r="N18" s="73"/>
      <c r="O18" s="73"/>
      <c r="P18" s="73"/>
      <c r="Q18" s="73"/>
      <c r="R18" s="73"/>
      <c r="S18" s="73"/>
      <c r="T18" s="73"/>
      <c r="U18" s="73"/>
      <c r="V18" s="73"/>
      <c r="W18" s="73"/>
      <c r="X18" s="73"/>
      <c r="Y18" s="73"/>
      <c r="Z18" s="73"/>
    </row>
    <row r="19" spans="1:26" ht="20.25">
      <c r="A19" s="73"/>
      <c r="B19" s="139" t="s">
        <v>186</v>
      </c>
      <c r="C19" s="685">
        <v>7000</v>
      </c>
      <c r="D19" s="73"/>
      <c r="E19" s="73"/>
      <c r="F19" s="73"/>
      <c r="G19" s="73"/>
      <c r="H19" s="73"/>
      <c r="I19" s="73"/>
      <c r="J19" s="73"/>
      <c r="K19" s="73"/>
      <c r="L19" s="73"/>
      <c r="M19" s="73"/>
      <c r="N19" s="73"/>
      <c r="O19" s="73"/>
      <c r="P19" s="73"/>
      <c r="Q19" s="73"/>
      <c r="R19" s="73"/>
      <c r="S19" s="73"/>
      <c r="T19" s="73"/>
      <c r="U19" s="73"/>
      <c r="V19" s="73"/>
      <c r="W19" s="73"/>
      <c r="X19" s="73"/>
      <c r="Y19" s="73"/>
      <c r="Z19" s="73"/>
    </row>
    <row r="20" spans="1:26" ht="20.25">
      <c r="A20" s="73"/>
      <c r="B20" s="139" t="s">
        <v>187</v>
      </c>
      <c r="C20" s="685">
        <v>15000</v>
      </c>
      <c r="D20" s="73"/>
      <c r="E20" s="73"/>
      <c r="F20" s="73"/>
      <c r="G20" s="73"/>
      <c r="H20" s="73"/>
      <c r="I20" s="73"/>
      <c r="J20" s="73"/>
      <c r="K20" s="73"/>
      <c r="L20" s="73"/>
      <c r="M20" s="73"/>
      <c r="N20" s="73"/>
      <c r="O20" s="73"/>
      <c r="P20" s="73"/>
      <c r="Q20" s="73"/>
      <c r="R20" s="73"/>
      <c r="S20" s="73"/>
      <c r="T20" s="73"/>
      <c r="U20" s="73"/>
      <c r="V20" s="73"/>
      <c r="W20" s="73"/>
      <c r="X20" s="73"/>
      <c r="Y20" s="73"/>
      <c r="Z20" s="73"/>
    </row>
    <row r="21" spans="1:26" ht="20.25">
      <c r="A21" s="73"/>
      <c r="B21" s="139" t="s">
        <v>188</v>
      </c>
      <c r="C21" s="685">
        <v>19000</v>
      </c>
      <c r="D21" s="73"/>
      <c r="E21" s="73"/>
      <c r="F21" s="73"/>
      <c r="G21" s="73"/>
      <c r="H21" s="73"/>
      <c r="I21" s="73"/>
      <c r="J21" s="73"/>
      <c r="K21" s="73"/>
      <c r="L21" s="73"/>
      <c r="M21" s="73"/>
      <c r="N21" s="73"/>
      <c r="O21" s="73"/>
      <c r="P21" s="73"/>
      <c r="Q21" s="73"/>
      <c r="R21" s="73"/>
      <c r="S21" s="73"/>
      <c r="T21" s="73"/>
      <c r="U21" s="73"/>
      <c r="V21" s="73"/>
      <c r="W21" s="73"/>
      <c r="X21" s="73"/>
      <c r="Y21" s="73"/>
      <c r="Z21" s="73"/>
    </row>
    <row r="22" spans="1:26" ht="20.25">
      <c r="A22" s="73"/>
      <c r="B22" s="139" t="s">
        <v>189</v>
      </c>
      <c r="C22" s="685">
        <v>22000</v>
      </c>
      <c r="D22" s="73"/>
      <c r="E22" s="73"/>
      <c r="F22" s="73"/>
      <c r="G22" s="73"/>
      <c r="H22" s="73"/>
      <c r="I22" s="73"/>
      <c r="J22" s="73"/>
      <c r="K22" s="73"/>
      <c r="L22" s="73"/>
      <c r="M22" s="73"/>
      <c r="N22" s="73"/>
      <c r="O22" s="73"/>
      <c r="P22" s="73"/>
      <c r="Q22" s="73"/>
      <c r="R22" s="73"/>
      <c r="S22" s="73"/>
      <c r="T22" s="73"/>
      <c r="U22" s="73"/>
      <c r="V22" s="73"/>
      <c r="W22" s="73"/>
      <c r="X22" s="73"/>
      <c r="Y22" s="73"/>
      <c r="Z22" s="73"/>
    </row>
    <row r="23" spans="1:26" ht="20.25">
      <c r="A23" s="73"/>
      <c r="B23" s="139" t="s">
        <v>190</v>
      </c>
      <c r="C23" s="685">
        <v>23000</v>
      </c>
      <c r="D23" s="73"/>
      <c r="E23" s="73"/>
      <c r="F23" s="73"/>
      <c r="G23" s="73"/>
      <c r="H23" s="73"/>
      <c r="I23" s="73"/>
      <c r="J23" s="73"/>
      <c r="K23" s="73"/>
      <c r="L23" s="73"/>
      <c r="M23" s="73"/>
      <c r="N23" s="73"/>
      <c r="O23" s="73"/>
      <c r="P23" s="73"/>
      <c r="Q23" s="73"/>
      <c r="R23" s="73"/>
      <c r="S23" s="73"/>
      <c r="T23" s="73"/>
      <c r="U23" s="73"/>
      <c r="V23" s="73"/>
      <c r="W23" s="73"/>
      <c r="X23" s="73"/>
      <c r="Y23" s="73"/>
      <c r="Z23" s="73"/>
    </row>
    <row r="24" spans="1:26" ht="20.25">
      <c r="A24" s="73"/>
      <c r="B24" s="139" t="s">
        <v>191</v>
      </c>
      <c r="C24" s="685">
        <v>1000</v>
      </c>
      <c r="D24" s="73"/>
      <c r="E24" s="73"/>
      <c r="F24" s="73"/>
      <c r="G24" s="73"/>
      <c r="H24" s="73"/>
      <c r="I24" s="73"/>
      <c r="J24" s="73"/>
      <c r="K24" s="73"/>
      <c r="L24" s="73"/>
      <c r="M24" s="73"/>
      <c r="N24" s="73"/>
      <c r="O24" s="73"/>
      <c r="P24" s="73"/>
      <c r="Q24" s="73"/>
      <c r="R24" s="73"/>
      <c r="S24" s="73"/>
      <c r="T24" s="73"/>
      <c r="U24" s="73"/>
      <c r="V24" s="73"/>
      <c r="W24" s="73"/>
      <c r="X24" s="73"/>
      <c r="Y24" s="73"/>
      <c r="Z24" s="73"/>
    </row>
    <row r="25" spans="1:26">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spans="1:26">
      <c r="A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30">
      <c r="A27" s="73"/>
      <c r="B27" s="74" t="s">
        <v>113</v>
      </c>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c r="A28" s="73"/>
      <c r="B28" s="73"/>
      <c r="C28" s="73"/>
      <c r="D28" s="73"/>
      <c r="E28" s="73"/>
      <c r="F28" s="73"/>
      <c r="G28" s="82"/>
      <c r="H28" s="73"/>
      <c r="I28" s="73"/>
      <c r="J28" s="73"/>
      <c r="K28" s="73"/>
      <c r="L28" s="73"/>
      <c r="M28" s="73"/>
      <c r="N28" s="73"/>
      <c r="O28" s="73"/>
      <c r="P28" s="73"/>
      <c r="Q28" s="73"/>
      <c r="R28" s="73"/>
      <c r="S28" s="73"/>
      <c r="T28" s="73"/>
      <c r="U28" s="73"/>
      <c r="V28" s="73"/>
      <c r="W28" s="73"/>
      <c r="X28" s="73"/>
      <c r="Y28" s="73"/>
      <c r="Z28" s="73"/>
    </row>
    <row r="29" spans="1:26" ht="26.25">
      <c r="B29" s="148" t="s">
        <v>192</v>
      </c>
      <c r="C29" s="149"/>
      <c r="D29" s="149"/>
      <c r="E29" s="131"/>
      <c r="F29" s="131"/>
      <c r="G29" s="131"/>
      <c r="H29" s="131"/>
      <c r="I29" s="131"/>
      <c r="J29" s="131"/>
      <c r="K29" s="73"/>
      <c r="L29" s="73"/>
      <c r="M29" s="73"/>
      <c r="N29" s="73"/>
      <c r="O29" s="73"/>
      <c r="P29" s="73"/>
      <c r="Q29" s="73"/>
      <c r="R29" s="73"/>
      <c r="S29" s="73"/>
      <c r="T29" s="73"/>
      <c r="U29" s="73"/>
      <c r="V29" s="73"/>
      <c r="W29" s="73"/>
      <c r="X29" s="73"/>
      <c r="Y29" s="73"/>
      <c r="Z29" s="73"/>
    </row>
    <row r="30" spans="1:26" ht="22.5">
      <c r="A30" s="150"/>
      <c r="B30" s="151" t="s">
        <v>193</v>
      </c>
      <c r="C30" s="152"/>
      <c r="D30" s="152"/>
      <c r="E30" s="153"/>
      <c r="F30" s="154"/>
      <c r="G30" s="82"/>
      <c r="H30" s="73"/>
      <c r="I30" s="75"/>
      <c r="J30" s="73"/>
      <c r="K30" s="73"/>
      <c r="L30" s="73"/>
      <c r="M30" s="73"/>
      <c r="N30" s="73"/>
      <c r="O30" s="73"/>
      <c r="P30" s="73"/>
      <c r="Q30" s="73"/>
      <c r="R30" s="73"/>
      <c r="S30" s="73"/>
      <c r="T30" s="73"/>
      <c r="U30" s="73"/>
      <c r="V30" s="73"/>
      <c r="W30" s="73"/>
      <c r="X30" s="73"/>
      <c r="Y30" s="73"/>
      <c r="Z30" s="73"/>
    </row>
    <row r="31" spans="1:26">
      <c r="A31" s="155"/>
      <c r="B31" s="73"/>
      <c r="C31" s="75"/>
      <c r="D31" s="75"/>
      <c r="E31" s="75"/>
      <c r="F31" s="82"/>
      <c r="G31" s="76"/>
      <c r="H31" s="156">
        <v>2019</v>
      </c>
      <c r="I31" s="82"/>
      <c r="K31" s="73"/>
      <c r="L31" s="73"/>
      <c r="M31" s="73"/>
      <c r="N31" s="73"/>
      <c r="O31" s="73"/>
      <c r="P31" s="73"/>
      <c r="Q31" s="73"/>
      <c r="R31" s="73"/>
      <c r="S31" s="73"/>
      <c r="T31" s="73"/>
      <c r="U31" s="73"/>
      <c r="V31" s="73"/>
      <c r="W31" s="73"/>
      <c r="X31" s="73"/>
      <c r="Y31" s="73"/>
      <c r="Z31" s="73"/>
    </row>
    <row r="32" spans="1:26" ht="18.75">
      <c r="A32" s="155"/>
      <c r="B32" s="157"/>
      <c r="C32" s="158">
        <v>2019</v>
      </c>
      <c r="D32" s="158">
        <v>2018</v>
      </c>
      <c r="E32" s="158">
        <v>2017</v>
      </c>
      <c r="F32" s="82"/>
      <c r="G32" s="137" t="s">
        <v>178</v>
      </c>
      <c r="H32" s="138" t="s">
        <v>180</v>
      </c>
      <c r="I32" s="73"/>
      <c r="J32" s="159" t="s">
        <v>194</v>
      </c>
      <c r="K32" s="73"/>
      <c r="L32" s="73"/>
      <c r="M32" s="73"/>
      <c r="N32" s="73"/>
      <c r="O32" s="73"/>
      <c r="P32" s="73"/>
      <c r="Q32" s="73"/>
      <c r="R32" s="73"/>
      <c r="S32" s="73"/>
      <c r="T32" s="73"/>
      <c r="U32" s="73"/>
      <c r="V32" s="73"/>
      <c r="W32" s="73"/>
      <c r="X32" s="73"/>
      <c r="Y32" s="73"/>
      <c r="Z32" s="73"/>
    </row>
    <row r="33" spans="1:26" ht="18.75">
      <c r="A33" s="155"/>
      <c r="B33" s="160" t="s">
        <v>94</v>
      </c>
      <c r="C33" s="161">
        <v>15000</v>
      </c>
      <c r="D33" s="161">
        <v>16000</v>
      </c>
      <c r="E33" s="161">
        <v>14720</v>
      </c>
      <c r="F33" s="82"/>
      <c r="G33" s="141" t="s">
        <v>179</v>
      </c>
      <c r="H33" s="142">
        <f>VLOOKUP(H32,B32:E44,2,FALSE)</f>
        <v>16874</v>
      </c>
      <c r="I33" s="73"/>
      <c r="J33" s="73"/>
      <c r="K33" s="73"/>
      <c r="L33" s="73"/>
      <c r="M33" s="73"/>
      <c r="N33" s="73"/>
      <c r="O33" s="73"/>
      <c r="P33" s="73"/>
      <c r="Q33" s="73"/>
      <c r="R33" s="73"/>
      <c r="S33" s="73"/>
      <c r="T33" s="73"/>
      <c r="U33" s="73"/>
      <c r="V33" s="73"/>
      <c r="W33" s="73"/>
      <c r="X33" s="73"/>
      <c r="Y33" s="73"/>
      <c r="Z33" s="73"/>
    </row>
    <row r="34" spans="1:26" ht="18.75">
      <c r="A34" s="155"/>
      <c r="B34" s="160" t="s">
        <v>95</v>
      </c>
      <c r="C34" s="161">
        <v>14980</v>
      </c>
      <c r="D34" s="161">
        <v>14980</v>
      </c>
      <c r="E34" s="161">
        <v>10000</v>
      </c>
      <c r="F34" s="82"/>
      <c r="G34" s="73"/>
      <c r="H34" s="162"/>
      <c r="I34" s="73"/>
      <c r="J34" s="73"/>
      <c r="K34" s="73"/>
      <c r="L34" s="73"/>
      <c r="M34" s="73"/>
      <c r="N34" s="73"/>
      <c r="O34" s="73"/>
      <c r="P34" s="73"/>
      <c r="Q34" s="73"/>
      <c r="R34" s="73"/>
      <c r="S34" s="73"/>
      <c r="T34" s="73"/>
      <c r="U34" s="73"/>
      <c r="V34" s="73"/>
      <c r="W34" s="73"/>
      <c r="X34" s="73"/>
      <c r="Y34" s="73"/>
      <c r="Z34" s="73"/>
    </row>
    <row r="35" spans="1:26" ht="18.75">
      <c r="A35" s="155"/>
      <c r="B35" s="160" t="s">
        <v>180</v>
      </c>
      <c r="C35" s="163">
        <v>16874</v>
      </c>
      <c r="D35" s="163">
        <v>19500</v>
      </c>
      <c r="E35" s="163">
        <v>9000</v>
      </c>
      <c r="F35" s="82"/>
      <c r="H35" s="156">
        <v>2018</v>
      </c>
      <c r="I35" s="82"/>
      <c r="J35" s="73"/>
      <c r="K35" s="73"/>
      <c r="L35" s="73"/>
      <c r="M35" s="73"/>
      <c r="N35" s="73"/>
      <c r="O35" s="73"/>
      <c r="P35" s="73"/>
      <c r="Q35" s="73"/>
      <c r="R35" s="73"/>
      <c r="S35" s="73"/>
      <c r="T35" s="73"/>
      <c r="U35" s="73"/>
      <c r="V35" s="73"/>
      <c r="W35" s="73"/>
      <c r="X35" s="73"/>
      <c r="Y35" s="73"/>
      <c r="Z35" s="73"/>
    </row>
    <row r="36" spans="1:26" ht="18.75">
      <c r="A36" s="155"/>
      <c r="B36" s="160" t="s">
        <v>181</v>
      </c>
      <c r="C36" s="161">
        <v>18500</v>
      </c>
      <c r="D36" s="161">
        <v>18500</v>
      </c>
      <c r="E36" s="161">
        <v>5000</v>
      </c>
      <c r="F36" s="82"/>
      <c r="G36" s="137" t="s">
        <v>178</v>
      </c>
      <c r="H36" s="138" t="s">
        <v>195</v>
      </c>
      <c r="I36" s="73"/>
      <c r="J36" s="159" t="s">
        <v>194</v>
      </c>
      <c r="K36" s="73"/>
      <c r="L36" s="73"/>
      <c r="M36" s="73"/>
      <c r="N36" s="73"/>
      <c r="O36" s="73"/>
      <c r="P36" s="73"/>
      <c r="Q36" s="73"/>
      <c r="R36" s="73"/>
      <c r="S36" s="73"/>
      <c r="T36" s="73"/>
      <c r="U36" s="73"/>
      <c r="V36" s="73"/>
      <c r="W36" s="73"/>
      <c r="X36" s="73"/>
      <c r="Y36" s="73"/>
      <c r="Z36" s="73"/>
    </row>
    <row r="37" spans="1:26" ht="18.75">
      <c r="A37" s="155"/>
      <c r="B37" s="160" t="s">
        <v>182</v>
      </c>
      <c r="C37" s="161">
        <v>20000</v>
      </c>
      <c r="D37" s="161">
        <v>20000</v>
      </c>
      <c r="E37" s="161">
        <v>15000</v>
      </c>
      <c r="F37" s="82"/>
      <c r="G37" s="141" t="s">
        <v>179</v>
      </c>
      <c r="H37" s="142" t="e">
        <f>VLOOKUP(H36,B32:E44,3,FALSE)</f>
        <v>#N/A</v>
      </c>
      <c r="I37" s="73"/>
      <c r="J37" s="73"/>
      <c r="K37" s="73"/>
      <c r="L37" s="73"/>
      <c r="M37" s="73"/>
      <c r="N37" s="73"/>
      <c r="O37" s="73"/>
      <c r="P37" s="73"/>
      <c r="Q37" s="73"/>
      <c r="R37" s="73"/>
      <c r="S37" s="73"/>
      <c r="T37" s="73"/>
      <c r="U37" s="73"/>
      <c r="V37" s="73"/>
      <c r="W37" s="73"/>
      <c r="X37" s="73"/>
      <c r="Y37" s="73"/>
      <c r="Z37" s="73"/>
    </row>
    <row r="38" spans="1:26" ht="18.75">
      <c r="A38" s="155"/>
      <c r="B38" s="160" t="s">
        <v>183</v>
      </c>
      <c r="C38" s="161">
        <v>21800</v>
      </c>
      <c r="D38" s="161">
        <v>7200</v>
      </c>
      <c r="E38" s="161">
        <v>11000</v>
      </c>
      <c r="F38" s="82"/>
      <c r="G38" s="73"/>
      <c r="H38" s="73"/>
      <c r="I38" s="73"/>
      <c r="J38" s="73"/>
      <c r="K38" s="73"/>
      <c r="L38" s="73"/>
      <c r="M38" s="73"/>
      <c r="N38" s="73"/>
      <c r="O38" s="73"/>
      <c r="P38" s="73"/>
      <c r="Q38" s="73"/>
      <c r="R38" s="73"/>
      <c r="S38" s="73"/>
      <c r="T38" s="73"/>
      <c r="U38" s="73"/>
      <c r="V38" s="73"/>
      <c r="W38" s="73"/>
      <c r="X38" s="73"/>
      <c r="Y38" s="73"/>
      <c r="Z38" s="73"/>
    </row>
    <row r="39" spans="1:26" ht="18.75">
      <c r="A39" s="155"/>
      <c r="B39" s="160" t="s">
        <v>184</v>
      </c>
      <c r="C39" s="161">
        <v>19200</v>
      </c>
      <c r="D39" s="161">
        <v>19200</v>
      </c>
      <c r="E39" s="161">
        <v>8000</v>
      </c>
      <c r="F39" s="82"/>
      <c r="H39" s="156">
        <v>2017</v>
      </c>
      <c r="I39" s="73"/>
      <c r="J39" s="73"/>
      <c r="K39" s="73"/>
      <c r="L39" s="73"/>
      <c r="M39" s="73"/>
      <c r="N39" s="73"/>
      <c r="O39" s="73"/>
      <c r="P39" s="73"/>
      <c r="Q39" s="73"/>
      <c r="R39" s="73"/>
      <c r="S39" s="73"/>
      <c r="T39" s="73"/>
      <c r="U39" s="73"/>
      <c r="V39" s="73"/>
      <c r="W39" s="73"/>
      <c r="X39" s="73"/>
      <c r="Y39" s="73"/>
      <c r="Z39" s="73"/>
    </row>
    <row r="40" spans="1:26" ht="18.75">
      <c r="A40" s="155"/>
      <c r="B40" s="160" t="s">
        <v>185</v>
      </c>
      <c r="C40" s="161">
        <v>16450</v>
      </c>
      <c r="D40" s="161">
        <v>8600</v>
      </c>
      <c r="E40" s="161">
        <v>50000</v>
      </c>
      <c r="F40" s="82"/>
      <c r="G40" s="137" t="s">
        <v>178</v>
      </c>
      <c r="H40" s="138" t="s">
        <v>196</v>
      </c>
      <c r="I40" s="82"/>
      <c r="J40" s="73"/>
      <c r="K40" s="73"/>
      <c r="L40" s="73"/>
      <c r="M40" s="73"/>
      <c r="N40" s="73"/>
      <c r="O40" s="73"/>
      <c r="P40" s="73"/>
      <c r="Q40" s="73"/>
      <c r="R40" s="73"/>
      <c r="S40" s="73"/>
      <c r="T40" s="73"/>
      <c r="U40" s="73"/>
      <c r="V40" s="73"/>
      <c r="W40" s="73"/>
      <c r="X40" s="73"/>
      <c r="Y40" s="73"/>
      <c r="Z40" s="73"/>
    </row>
    <row r="41" spans="1:26" ht="18.75">
      <c r="A41" s="155"/>
      <c r="B41" s="160" t="s">
        <v>186</v>
      </c>
      <c r="C41" s="161">
        <v>7000</v>
      </c>
      <c r="D41" s="161">
        <v>7000</v>
      </c>
      <c r="E41" s="161">
        <v>14000</v>
      </c>
      <c r="F41" s="73"/>
      <c r="G41" s="141" t="s">
        <v>179</v>
      </c>
      <c r="H41" s="142" t="str">
        <f>IFERROR(VLOOKUP(H40,B32:E44,4,FALSE),"No existe el mes a buscar")</f>
        <v>No existe el mes a buscar</v>
      </c>
      <c r="I41" s="73"/>
      <c r="J41" s="159" t="s">
        <v>197</v>
      </c>
      <c r="K41" s="73"/>
      <c r="L41" s="73"/>
      <c r="M41" s="73"/>
      <c r="N41" s="73"/>
      <c r="O41" s="73"/>
      <c r="P41" s="73"/>
      <c r="Q41" s="73"/>
      <c r="R41" s="73"/>
      <c r="S41" s="73"/>
      <c r="T41" s="73"/>
      <c r="U41" s="73"/>
      <c r="V41" s="73"/>
      <c r="W41" s="73"/>
      <c r="X41" s="73"/>
      <c r="Y41" s="73"/>
      <c r="Z41" s="73"/>
    </row>
    <row r="42" spans="1:26" ht="18.75">
      <c r="A42" s="155"/>
      <c r="B42" s="160" t="s">
        <v>187</v>
      </c>
      <c r="C42" s="161">
        <v>15000</v>
      </c>
      <c r="D42" s="161">
        <v>11000</v>
      </c>
      <c r="E42" s="161">
        <v>11050</v>
      </c>
      <c r="F42" s="73"/>
      <c r="I42" s="73"/>
      <c r="J42" s="73"/>
      <c r="K42" s="73"/>
      <c r="L42" s="73"/>
      <c r="M42" s="73"/>
      <c r="N42" s="73"/>
      <c r="O42" s="73"/>
      <c r="P42" s="73"/>
      <c r="Q42" s="73"/>
      <c r="R42" s="73"/>
      <c r="S42" s="73"/>
      <c r="T42" s="73"/>
      <c r="U42" s="73"/>
      <c r="V42" s="73"/>
      <c r="W42" s="73"/>
      <c r="X42" s="73"/>
      <c r="Y42" s="73"/>
      <c r="Z42" s="73"/>
    </row>
    <row r="43" spans="1:26" ht="18.75">
      <c r="A43" s="155"/>
      <c r="B43" s="160" t="s">
        <v>188</v>
      </c>
      <c r="C43" s="161">
        <v>19000</v>
      </c>
      <c r="D43" s="161">
        <v>19000</v>
      </c>
      <c r="E43" s="161">
        <v>19000</v>
      </c>
      <c r="F43" s="73"/>
      <c r="G43" s="73"/>
      <c r="H43" s="73"/>
      <c r="I43" s="73"/>
      <c r="J43" s="73"/>
      <c r="K43" s="73"/>
      <c r="L43" s="73"/>
      <c r="M43" s="73"/>
      <c r="N43" s="73"/>
      <c r="O43" s="73"/>
      <c r="P43" s="73"/>
      <c r="Q43" s="73"/>
      <c r="R43" s="73"/>
      <c r="S43" s="73"/>
      <c r="T43" s="73"/>
      <c r="U43" s="73"/>
      <c r="V43" s="73"/>
      <c r="W43" s="73"/>
      <c r="X43" s="73"/>
      <c r="Y43" s="73"/>
      <c r="Z43" s="73"/>
    </row>
    <row r="44" spans="1:26" ht="18.75">
      <c r="A44" s="73"/>
      <c r="B44" s="160" t="s">
        <v>189</v>
      </c>
      <c r="C44" s="161">
        <v>22000</v>
      </c>
      <c r="D44" s="161">
        <v>25000</v>
      </c>
      <c r="E44" s="161">
        <v>20000</v>
      </c>
      <c r="F44" s="73"/>
      <c r="G44" s="73"/>
      <c r="H44" s="73"/>
      <c r="I44" s="73"/>
      <c r="J44" s="73"/>
      <c r="K44" s="73"/>
      <c r="L44" s="73"/>
      <c r="N44" s="73"/>
      <c r="O44" s="73"/>
      <c r="P44" s="73"/>
      <c r="Q44" s="73"/>
      <c r="R44" s="73"/>
      <c r="S44" s="73"/>
      <c r="T44" s="73"/>
      <c r="U44" s="73"/>
      <c r="V44" s="73"/>
      <c r="W44" s="73"/>
      <c r="X44" s="73"/>
      <c r="Y44" s="73"/>
      <c r="Z44" s="73"/>
    </row>
    <row r="45" spans="1:26">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spans="1:26">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spans="1:26" ht="30">
      <c r="A47" s="73"/>
      <c r="B47" s="74" t="s">
        <v>198</v>
      </c>
      <c r="C47" s="73"/>
      <c r="D47" s="73"/>
      <c r="E47" s="73"/>
      <c r="F47" s="73"/>
      <c r="G47" s="73"/>
      <c r="H47" s="73"/>
      <c r="I47" s="73"/>
      <c r="J47" s="73"/>
      <c r="K47" s="73"/>
      <c r="L47" s="73"/>
      <c r="M47" s="73"/>
      <c r="N47" s="73"/>
      <c r="O47" s="73"/>
      <c r="P47" s="73"/>
      <c r="Q47" s="73"/>
      <c r="R47" s="73"/>
      <c r="S47" s="73"/>
      <c r="T47" s="73"/>
      <c r="U47" s="73"/>
      <c r="V47" s="73"/>
      <c r="W47" s="73"/>
      <c r="X47" s="73"/>
      <c r="Y47" s="73"/>
      <c r="Z47" s="73"/>
    </row>
    <row r="48" spans="1:26">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spans="1:26" ht="26.25">
      <c r="A49" s="73"/>
      <c r="B49" s="148" t="s">
        <v>199</v>
      </c>
      <c r="C49" s="164"/>
      <c r="D49" s="164"/>
      <c r="E49" s="164"/>
      <c r="F49" s="164"/>
      <c r="G49" s="164"/>
      <c r="H49" s="164"/>
      <c r="I49" s="164"/>
      <c r="J49" s="164"/>
      <c r="K49" s="164"/>
      <c r="L49" s="164"/>
      <c r="M49" s="164"/>
      <c r="N49" s="164"/>
      <c r="O49" s="164"/>
      <c r="P49" s="164"/>
      <c r="Q49" s="73"/>
      <c r="R49" s="73"/>
      <c r="S49" s="73"/>
      <c r="T49" s="73"/>
      <c r="U49" s="73"/>
      <c r="V49" s="73"/>
      <c r="W49" s="73"/>
      <c r="X49" s="73"/>
      <c r="Y49" s="73"/>
      <c r="Z49" s="73"/>
    </row>
    <row r="50" spans="1:26">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c r="A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c r="A52" s="73"/>
      <c r="B52" s="165" t="s">
        <v>176</v>
      </c>
      <c r="C52" s="166" t="s">
        <v>177</v>
      </c>
      <c r="D52" s="73"/>
      <c r="E52" s="76"/>
      <c r="F52" s="162"/>
      <c r="G52" s="73"/>
      <c r="H52" s="73"/>
      <c r="I52" s="73"/>
      <c r="J52" s="73"/>
      <c r="K52" s="73"/>
      <c r="L52" s="73"/>
      <c r="M52" s="73"/>
      <c r="N52" s="73"/>
      <c r="O52" s="73"/>
      <c r="P52" s="73"/>
      <c r="Q52" s="73"/>
      <c r="R52" s="73"/>
      <c r="S52" s="73"/>
      <c r="T52" s="73"/>
      <c r="U52" s="73"/>
      <c r="V52" s="73"/>
      <c r="W52" s="73"/>
      <c r="X52" s="73"/>
      <c r="Y52" s="73"/>
      <c r="Z52" s="73"/>
    </row>
    <row r="53" spans="1:26">
      <c r="A53" s="73"/>
      <c r="B53" s="167" t="s">
        <v>94</v>
      </c>
      <c r="C53" s="168">
        <v>15000</v>
      </c>
      <c r="D53" s="73"/>
      <c r="E53" s="169" t="s">
        <v>178</v>
      </c>
      <c r="F53" s="138" t="s">
        <v>180</v>
      </c>
      <c r="G53" s="82"/>
      <c r="H53" s="159" t="s">
        <v>194</v>
      </c>
      <c r="I53" s="73"/>
      <c r="J53" s="73"/>
      <c r="K53" s="73"/>
      <c r="L53" s="73"/>
      <c r="M53" s="73"/>
      <c r="N53" s="73"/>
      <c r="O53" s="73"/>
      <c r="P53" s="73"/>
      <c r="Q53" s="73"/>
      <c r="R53" s="73"/>
      <c r="S53" s="73"/>
      <c r="T53" s="73"/>
      <c r="U53" s="73"/>
      <c r="V53" s="73"/>
      <c r="W53" s="73"/>
      <c r="X53" s="73"/>
      <c r="Y53" s="73"/>
      <c r="Z53" s="73"/>
    </row>
    <row r="54" spans="1:26">
      <c r="A54" s="73"/>
      <c r="B54" s="167" t="s">
        <v>95</v>
      </c>
      <c r="C54" s="168">
        <v>14980</v>
      </c>
      <c r="D54" s="73"/>
      <c r="E54" s="141" t="s">
        <v>179</v>
      </c>
      <c r="F54" s="170">
        <f>VLOOKUP(F53,Datos[],2,FALSE)</f>
        <v>16874</v>
      </c>
      <c r="G54" s="73"/>
      <c r="H54" s="73"/>
      <c r="I54" s="73"/>
      <c r="J54" s="73"/>
      <c r="K54" s="73"/>
      <c r="L54" s="73"/>
      <c r="M54" s="73"/>
      <c r="N54" s="73"/>
      <c r="O54" s="73"/>
      <c r="P54" s="73"/>
      <c r="Q54" s="73"/>
      <c r="R54" s="73"/>
      <c r="S54" s="73"/>
      <c r="T54" s="73"/>
      <c r="U54" s="73"/>
      <c r="V54" s="73"/>
      <c r="W54" s="73"/>
      <c r="X54" s="73"/>
      <c r="Y54" s="73"/>
      <c r="Z54" s="73"/>
    </row>
    <row r="55" spans="1:26">
      <c r="A55" s="73"/>
      <c r="B55" s="167" t="s">
        <v>180</v>
      </c>
      <c r="C55" s="168">
        <v>16874</v>
      </c>
      <c r="D55" s="73"/>
      <c r="E55" s="73"/>
      <c r="F55" s="162"/>
      <c r="G55" s="73"/>
      <c r="H55" s="73"/>
      <c r="I55" s="73"/>
      <c r="J55" s="73"/>
      <c r="K55" s="73"/>
      <c r="L55" s="73"/>
      <c r="M55" s="73"/>
      <c r="N55" s="73"/>
      <c r="O55" s="73"/>
      <c r="P55" s="73"/>
      <c r="Q55" s="73"/>
      <c r="R55" s="73"/>
      <c r="S55" s="73"/>
      <c r="T55" s="73"/>
      <c r="U55" s="73"/>
      <c r="V55" s="73"/>
      <c r="W55" s="73"/>
      <c r="X55" s="73"/>
      <c r="Y55" s="73"/>
      <c r="Z55" s="73"/>
    </row>
    <row r="56" spans="1:26">
      <c r="A56" s="73"/>
      <c r="B56" s="167" t="s">
        <v>181</v>
      </c>
      <c r="C56" s="168">
        <v>18500</v>
      </c>
      <c r="D56" s="73"/>
      <c r="F56" s="162"/>
      <c r="G56" s="73"/>
      <c r="H56" s="73"/>
      <c r="I56" s="73"/>
      <c r="J56" s="73"/>
      <c r="K56" s="73"/>
      <c r="L56" s="73"/>
      <c r="M56" s="73"/>
      <c r="N56" s="73"/>
      <c r="O56" s="73"/>
      <c r="P56" s="73"/>
      <c r="Q56" s="73"/>
      <c r="R56" s="73"/>
      <c r="S56" s="73"/>
      <c r="T56" s="73"/>
      <c r="U56" s="73"/>
      <c r="V56" s="73"/>
      <c r="W56" s="73"/>
      <c r="X56" s="73"/>
      <c r="Y56" s="73"/>
      <c r="Z56" s="73"/>
    </row>
    <row r="57" spans="1:26">
      <c r="A57" s="73"/>
      <c r="B57" s="167" t="s">
        <v>182</v>
      </c>
      <c r="C57" s="168">
        <v>20000</v>
      </c>
      <c r="D57" s="73"/>
      <c r="E57" s="137" t="s">
        <v>178</v>
      </c>
      <c r="F57" s="138" t="s">
        <v>187</v>
      </c>
      <c r="G57" s="82"/>
      <c r="H57" s="159" t="s">
        <v>194</v>
      </c>
      <c r="I57" s="73"/>
      <c r="J57" s="73"/>
      <c r="K57" s="73"/>
      <c r="L57" s="73"/>
      <c r="M57" s="73"/>
      <c r="N57" s="73"/>
      <c r="O57" s="73"/>
      <c r="P57" s="73"/>
      <c r="Q57" s="73"/>
      <c r="R57" s="73"/>
      <c r="S57" s="73"/>
      <c r="T57" s="73"/>
      <c r="U57" s="73"/>
      <c r="V57" s="73"/>
      <c r="W57" s="73"/>
      <c r="X57" s="73"/>
      <c r="Y57" s="73"/>
      <c r="Z57" s="73"/>
    </row>
    <row r="58" spans="1:26">
      <c r="A58" s="73"/>
      <c r="B58" s="167" t="s">
        <v>183</v>
      </c>
      <c r="C58" s="168">
        <v>21800</v>
      </c>
      <c r="D58" s="73"/>
      <c r="E58" s="141" t="s">
        <v>179</v>
      </c>
      <c r="F58" s="142">
        <f>VLOOKUP(F57,Datos[],2,FALSE)</f>
        <v>15000</v>
      </c>
      <c r="G58" s="73"/>
      <c r="H58" s="73"/>
      <c r="I58" s="73"/>
      <c r="J58" s="73"/>
      <c r="K58" s="73"/>
      <c r="L58" s="73"/>
      <c r="M58" s="73"/>
      <c r="N58" s="73"/>
      <c r="O58" s="73"/>
      <c r="P58" s="73"/>
      <c r="Q58" s="73"/>
      <c r="R58" s="73"/>
      <c r="S58" s="73"/>
      <c r="T58" s="73"/>
      <c r="U58" s="73"/>
      <c r="V58" s="73"/>
      <c r="W58" s="73"/>
      <c r="X58" s="73"/>
      <c r="Y58" s="73"/>
      <c r="Z58" s="73"/>
    </row>
    <row r="59" spans="1:26">
      <c r="A59" s="73"/>
      <c r="B59" s="167" t="s">
        <v>184</v>
      </c>
      <c r="C59" s="168">
        <v>19200</v>
      </c>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167" t="s">
        <v>185</v>
      </c>
      <c r="C60" s="168">
        <v>16450</v>
      </c>
      <c r="D60" s="73"/>
      <c r="F60" s="162"/>
      <c r="G60" s="73"/>
      <c r="H60" s="73"/>
      <c r="I60" s="73"/>
      <c r="J60" s="73"/>
      <c r="K60" s="73"/>
      <c r="L60" s="73"/>
      <c r="M60" s="73"/>
      <c r="N60" s="73"/>
      <c r="O60" s="73"/>
      <c r="P60" s="73"/>
      <c r="Q60" s="73"/>
      <c r="R60" s="73"/>
      <c r="S60" s="73"/>
      <c r="T60" s="73"/>
      <c r="U60" s="73"/>
      <c r="V60" s="73"/>
      <c r="W60" s="73"/>
      <c r="X60" s="73"/>
      <c r="Y60" s="73"/>
      <c r="Z60" s="73"/>
    </row>
    <row r="61" spans="1:26">
      <c r="A61" s="73"/>
      <c r="B61" s="167" t="s">
        <v>186</v>
      </c>
      <c r="C61" s="168">
        <v>7000</v>
      </c>
      <c r="D61" s="73"/>
      <c r="E61" s="137" t="s">
        <v>178</v>
      </c>
      <c r="F61" s="138" t="s">
        <v>190</v>
      </c>
      <c r="G61" s="82"/>
      <c r="H61" s="159" t="s">
        <v>197</v>
      </c>
      <c r="I61" s="73"/>
      <c r="J61" s="73"/>
      <c r="K61" s="73"/>
      <c r="L61" s="73"/>
      <c r="M61" s="73"/>
      <c r="N61" s="73"/>
      <c r="O61" s="73"/>
      <c r="P61" s="73"/>
      <c r="Q61" s="73"/>
      <c r="R61" s="73"/>
      <c r="S61" s="73"/>
      <c r="T61" s="73"/>
      <c r="U61" s="73"/>
      <c r="V61" s="73"/>
      <c r="W61" s="73"/>
      <c r="X61" s="73"/>
      <c r="Y61" s="73"/>
      <c r="Z61" s="73"/>
    </row>
    <row r="62" spans="1:26">
      <c r="A62" s="73"/>
      <c r="B62" s="167" t="s">
        <v>187</v>
      </c>
      <c r="C62" s="168">
        <v>15000</v>
      </c>
      <c r="D62" s="73"/>
      <c r="E62" s="141" t="s">
        <v>179</v>
      </c>
      <c r="F62" s="142">
        <f>IFERROR(VLOOKUP(F61,Datos[],2,FALSE),"Mes no existe")</f>
        <v>13000</v>
      </c>
      <c r="G62" s="73"/>
      <c r="H62" s="73"/>
      <c r="I62" s="73"/>
      <c r="J62" s="73"/>
      <c r="K62" s="73"/>
      <c r="L62" s="73"/>
      <c r="M62" s="73"/>
      <c r="N62" s="73"/>
      <c r="O62" s="73"/>
      <c r="P62" s="73"/>
      <c r="Q62" s="73"/>
      <c r="R62" s="73"/>
      <c r="S62" s="73"/>
      <c r="T62" s="73"/>
      <c r="U62" s="73"/>
      <c r="V62" s="73"/>
      <c r="W62" s="73"/>
      <c r="X62" s="73"/>
      <c r="Y62" s="73"/>
      <c r="Z62" s="73"/>
    </row>
    <row r="63" spans="1:26">
      <c r="A63" s="73"/>
      <c r="B63" s="167" t="s">
        <v>188</v>
      </c>
      <c r="C63" s="168">
        <v>19000</v>
      </c>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167" t="s">
        <v>189</v>
      </c>
      <c r="C64" s="168">
        <v>22000</v>
      </c>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171" t="s">
        <v>190</v>
      </c>
      <c r="C65" s="172">
        <v>13000</v>
      </c>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173" t="s">
        <v>200</v>
      </c>
      <c r="C66" s="174">
        <v>140000</v>
      </c>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ht="30">
      <c r="A69" s="73"/>
      <c r="B69" s="74" t="s">
        <v>201</v>
      </c>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ht="26.25">
      <c r="A71" s="73"/>
      <c r="B71" s="148" t="s">
        <v>202</v>
      </c>
      <c r="C71" s="164"/>
      <c r="D71" s="164"/>
      <c r="E71" s="164"/>
      <c r="F71" s="164"/>
      <c r="G71" s="164"/>
      <c r="H71" s="164"/>
      <c r="I71" s="164"/>
      <c r="J71" s="164"/>
      <c r="K71" s="164"/>
      <c r="L71" s="164"/>
      <c r="M71" s="164"/>
      <c r="N71" s="164"/>
      <c r="O71" s="164"/>
      <c r="P71" s="164"/>
      <c r="Q71" s="164"/>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175" t="s">
        <v>203</v>
      </c>
      <c r="C73" s="175" t="s">
        <v>204</v>
      </c>
      <c r="D73" s="175" t="s">
        <v>205</v>
      </c>
      <c r="E73" s="176" t="s">
        <v>206</v>
      </c>
      <c r="F73" s="73"/>
      <c r="G73" s="137" t="s">
        <v>178</v>
      </c>
      <c r="H73" s="138">
        <v>20</v>
      </c>
      <c r="I73" s="73"/>
      <c r="J73" s="159" t="s">
        <v>207</v>
      </c>
      <c r="K73" s="73"/>
      <c r="L73" s="73"/>
      <c r="M73" s="73"/>
      <c r="N73" s="73"/>
      <c r="O73" s="73"/>
      <c r="P73" s="73"/>
      <c r="Q73" s="73"/>
      <c r="R73" s="73"/>
      <c r="S73" s="73"/>
      <c r="T73" s="73"/>
      <c r="U73" s="73"/>
      <c r="V73" s="73"/>
      <c r="W73" s="73"/>
      <c r="X73" s="73"/>
      <c r="Y73" s="73"/>
      <c r="Z73" s="73"/>
    </row>
    <row r="74" spans="1:26">
      <c r="A74" s="73"/>
      <c r="B74" s="63" t="s">
        <v>208</v>
      </c>
      <c r="C74" s="177">
        <v>1</v>
      </c>
      <c r="D74" s="177">
        <v>50</v>
      </c>
      <c r="E74" s="177" t="s">
        <v>209</v>
      </c>
      <c r="F74" s="73"/>
      <c r="G74" s="141" t="s">
        <v>179</v>
      </c>
      <c r="H74" s="142" t="str">
        <f>VLOOKUP(H73,'Capitulo 6'!$C$74:$E$81,3,TRUE)</f>
        <v>A</v>
      </c>
      <c r="I74" s="73"/>
      <c r="J74" s="73"/>
      <c r="K74" s="73"/>
      <c r="L74" s="73"/>
      <c r="M74" s="73"/>
      <c r="N74" s="73"/>
      <c r="O74" s="73"/>
      <c r="P74" s="73"/>
      <c r="Q74" s="73"/>
      <c r="R74" s="73"/>
      <c r="S74" s="73"/>
      <c r="T74" s="73"/>
      <c r="U74" s="73"/>
      <c r="V74" s="73"/>
      <c r="W74" s="73"/>
      <c r="X74" s="73"/>
      <c r="Y74" s="73"/>
      <c r="Z74" s="73"/>
    </row>
    <row r="75" spans="1:26">
      <c r="A75" s="73"/>
      <c r="B75" s="63" t="s">
        <v>210</v>
      </c>
      <c r="C75" s="177">
        <v>50</v>
      </c>
      <c r="D75" s="177">
        <v>100</v>
      </c>
      <c r="E75" s="177" t="s">
        <v>211</v>
      </c>
      <c r="F75" s="73"/>
      <c r="G75" s="73"/>
      <c r="H75" s="73"/>
      <c r="I75" s="73"/>
      <c r="J75" s="73"/>
      <c r="K75" s="73"/>
      <c r="L75" s="73"/>
      <c r="M75" s="73"/>
      <c r="N75" s="73"/>
      <c r="O75" s="73"/>
      <c r="P75" s="73"/>
      <c r="Q75" s="73"/>
      <c r="R75" s="73"/>
      <c r="S75" s="73"/>
      <c r="T75" s="73"/>
      <c r="U75" s="73"/>
      <c r="V75" s="73"/>
      <c r="W75" s="73"/>
      <c r="X75" s="73"/>
      <c r="Y75" s="73"/>
      <c r="Z75" s="73"/>
    </row>
    <row r="76" spans="1:26">
      <c r="A76" s="73"/>
      <c r="B76" s="63" t="s">
        <v>212</v>
      </c>
      <c r="C76" s="177">
        <v>100</v>
      </c>
      <c r="D76" s="177">
        <v>150</v>
      </c>
      <c r="E76" s="177" t="s">
        <v>213</v>
      </c>
      <c r="F76" s="73"/>
      <c r="G76" s="137" t="s">
        <v>178</v>
      </c>
      <c r="H76" s="138">
        <v>49</v>
      </c>
      <c r="I76" s="73"/>
      <c r="J76" s="159" t="s">
        <v>207</v>
      </c>
      <c r="K76" s="73"/>
      <c r="L76" s="73"/>
      <c r="M76" s="73"/>
      <c r="N76" s="73"/>
      <c r="O76" s="73"/>
      <c r="P76" s="73"/>
      <c r="Q76" s="73"/>
      <c r="R76" s="73"/>
      <c r="S76" s="73"/>
      <c r="T76" s="73"/>
      <c r="U76" s="73"/>
      <c r="V76" s="73"/>
      <c r="W76" s="73"/>
      <c r="X76" s="73"/>
      <c r="Y76" s="73"/>
      <c r="Z76" s="73"/>
    </row>
    <row r="77" spans="1:26">
      <c r="A77" s="73"/>
      <c r="B77" s="63" t="s">
        <v>214</v>
      </c>
      <c r="C77" s="178">
        <v>150</v>
      </c>
      <c r="D77" s="177">
        <v>200</v>
      </c>
      <c r="E77" s="177" t="s">
        <v>215</v>
      </c>
      <c r="F77" s="73"/>
      <c r="G77" s="141" t="s">
        <v>179</v>
      </c>
      <c r="H77" s="142" t="str">
        <f>VLOOKUP(H76,'Capitulo 6'!$C$74:$E$81,3,TRUE)</f>
        <v>A</v>
      </c>
      <c r="I77" s="73"/>
      <c r="J77" s="73"/>
      <c r="K77" s="73"/>
      <c r="L77" s="73"/>
      <c r="M77" s="73"/>
      <c r="N77" s="73"/>
      <c r="O77" s="73"/>
      <c r="P77" s="73"/>
      <c r="Q77" s="73"/>
      <c r="R77" s="73"/>
      <c r="S77" s="73"/>
      <c r="T77" s="73"/>
      <c r="U77" s="73"/>
      <c r="V77" s="73"/>
      <c r="W77" s="73"/>
      <c r="X77" s="73"/>
      <c r="Y77" s="73"/>
      <c r="Z77" s="73"/>
    </row>
    <row r="78" spans="1:26">
      <c r="A78" s="73"/>
      <c r="B78" s="63" t="s">
        <v>216</v>
      </c>
      <c r="C78" s="178">
        <v>200</v>
      </c>
      <c r="D78" s="177">
        <v>250</v>
      </c>
      <c r="E78" s="177" t="s">
        <v>217</v>
      </c>
      <c r="F78" s="73"/>
      <c r="G78" s="73"/>
      <c r="H78" s="73"/>
      <c r="I78" s="73"/>
      <c r="J78" s="73"/>
      <c r="K78" s="73"/>
      <c r="L78" s="73"/>
      <c r="M78" s="73"/>
      <c r="N78" s="73"/>
      <c r="O78" s="73"/>
      <c r="P78" s="73"/>
      <c r="Q78" s="73"/>
      <c r="R78" s="73"/>
      <c r="S78" s="73"/>
      <c r="T78" s="73"/>
      <c r="U78" s="73"/>
      <c r="V78" s="73"/>
      <c r="W78" s="73"/>
      <c r="X78" s="73"/>
      <c r="Y78" s="73"/>
      <c r="Z78" s="73"/>
    </row>
    <row r="79" spans="1:26">
      <c r="A79" s="73"/>
      <c r="B79" s="63" t="s">
        <v>218</v>
      </c>
      <c r="C79" s="178">
        <v>250</v>
      </c>
      <c r="D79" s="177">
        <v>300</v>
      </c>
      <c r="E79" s="177" t="s">
        <v>219</v>
      </c>
      <c r="F79" s="73"/>
      <c r="G79" s="137" t="s">
        <v>178</v>
      </c>
      <c r="H79" s="138">
        <v>51</v>
      </c>
      <c r="I79" s="73"/>
      <c r="J79" s="159" t="s">
        <v>207</v>
      </c>
      <c r="K79" s="73"/>
      <c r="L79" s="73"/>
      <c r="M79" s="73"/>
      <c r="N79" s="73"/>
      <c r="O79" s="73"/>
      <c r="P79" s="73"/>
      <c r="Q79" s="73"/>
      <c r="R79" s="73"/>
      <c r="S79" s="73"/>
      <c r="T79" s="73"/>
      <c r="U79" s="73"/>
      <c r="V79" s="73"/>
      <c r="W79" s="73"/>
      <c r="X79" s="73"/>
      <c r="Y79" s="73"/>
      <c r="Z79" s="73"/>
    </row>
    <row r="80" spans="1:26">
      <c r="A80" s="73"/>
      <c r="B80" s="63" t="s">
        <v>220</v>
      </c>
      <c r="C80" s="178">
        <v>300</v>
      </c>
      <c r="D80" s="177">
        <v>350</v>
      </c>
      <c r="E80" s="177" t="s">
        <v>221</v>
      </c>
      <c r="F80" s="73"/>
      <c r="G80" s="141" t="s">
        <v>179</v>
      </c>
      <c r="H80" s="142" t="str">
        <f>VLOOKUP(H79,'Capitulo 6'!$C$74:$E$81,3,TRUE)</f>
        <v>B</v>
      </c>
      <c r="I80" s="73"/>
      <c r="J80" s="73"/>
      <c r="K80" s="73"/>
      <c r="L80" s="73"/>
      <c r="M80" s="73"/>
      <c r="N80" s="73"/>
      <c r="O80" s="73"/>
      <c r="P80" s="73"/>
      <c r="Q80" s="73"/>
      <c r="R80" s="73"/>
      <c r="S80" s="73"/>
      <c r="T80" s="73"/>
      <c r="U80" s="73"/>
      <c r="V80" s="73"/>
      <c r="W80" s="73"/>
      <c r="X80" s="73"/>
      <c r="Y80" s="73"/>
      <c r="Z80" s="73"/>
    </row>
    <row r="81" spans="1:26">
      <c r="A81" s="73"/>
      <c r="B81" s="63" t="s">
        <v>222</v>
      </c>
      <c r="C81" s="178">
        <v>350</v>
      </c>
      <c r="D81" s="177">
        <v>400</v>
      </c>
      <c r="E81" s="177" t="s">
        <v>223</v>
      </c>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ht="30">
      <c r="A84" s="73"/>
      <c r="B84" s="74" t="s">
        <v>224</v>
      </c>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ht="26.25">
      <c r="A86" s="73"/>
      <c r="B86" s="148" t="s">
        <v>225</v>
      </c>
      <c r="C86" s="164"/>
      <c r="D86" s="164"/>
      <c r="E86" s="164"/>
      <c r="F86" s="164"/>
      <c r="G86" s="164"/>
      <c r="H86" s="164"/>
      <c r="I86" s="164"/>
      <c r="J86" s="73"/>
      <c r="K86" s="73"/>
      <c r="L86" s="73"/>
      <c r="M86" s="73"/>
      <c r="N86" s="73"/>
      <c r="O86" s="73"/>
      <c r="P86" s="73"/>
      <c r="Q86" s="73"/>
      <c r="R86" s="73"/>
      <c r="S86" s="73"/>
      <c r="T86" s="73"/>
      <c r="U86" s="73"/>
      <c r="V86" s="73"/>
      <c r="W86" s="73"/>
      <c r="X86" s="73"/>
      <c r="Y86" s="73"/>
      <c r="Z86" s="73"/>
    </row>
    <row r="87" spans="1:26">
      <c r="A87" s="76"/>
      <c r="B87" s="73"/>
      <c r="C87" s="73"/>
      <c r="D87" s="73"/>
      <c r="E87" s="73"/>
      <c r="F87" s="82"/>
      <c r="G87" s="73"/>
      <c r="H87" s="73"/>
      <c r="I87" s="73"/>
      <c r="J87" s="73"/>
      <c r="K87" s="73"/>
      <c r="L87" s="73"/>
      <c r="M87" s="73"/>
      <c r="N87" s="73"/>
      <c r="O87" s="73"/>
      <c r="P87" s="73"/>
      <c r="Q87" s="73"/>
      <c r="R87" s="73"/>
      <c r="S87" s="73"/>
      <c r="T87" s="73"/>
      <c r="U87" s="73"/>
      <c r="V87" s="73"/>
      <c r="W87" s="73"/>
      <c r="X87" s="73"/>
      <c r="Y87" s="73"/>
      <c r="Z87" s="73"/>
    </row>
    <row r="88" spans="1:26">
      <c r="A88" s="76"/>
      <c r="B88" s="179" t="s">
        <v>226</v>
      </c>
      <c r="C88" s="155"/>
      <c r="D88" s="155"/>
      <c r="E88" s="154"/>
      <c r="F88" s="82"/>
      <c r="G88" s="73"/>
      <c r="H88" s="73"/>
      <c r="I88" s="73"/>
      <c r="J88" s="73"/>
      <c r="K88" s="73"/>
      <c r="L88" s="73"/>
      <c r="M88" s="73"/>
      <c r="N88" s="73"/>
      <c r="O88" s="73"/>
      <c r="P88" s="73"/>
      <c r="Q88" s="73"/>
      <c r="R88" s="73"/>
      <c r="S88" s="73"/>
      <c r="T88" s="73"/>
      <c r="U88" s="73"/>
      <c r="V88" s="73"/>
      <c r="W88" s="73"/>
      <c r="X88" s="73"/>
      <c r="Y88" s="73"/>
      <c r="Z88" s="73"/>
    </row>
    <row r="89" spans="1:26">
      <c r="A89" s="76"/>
      <c r="B89" s="179"/>
      <c r="C89" s="179"/>
      <c r="D89" s="180"/>
      <c r="E89" s="181"/>
      <c r="F89" s="82"/>
      <c r="G89" s="73"/>
      <c r="H89" s="73"/>
      <c r="I89" s="73"/>
      <c r="J89" s="73"/>
      <c r="K89" s="73"/>
      <c r="L89" s="73"/>
      <c r="M89" s="73"/>
      <c r="N89" s="73"/>
      <c r="O89" s="73"/>
      <c r="P89" s="73"/>
      <c r="Q89" s="73"/>
      <c r="R89" s="73"/>
      <c r="S89" s="73"/>
      <c r="T89" s="73"/>
      <c r="U89" s="73"/>
      <c r="V89" s="73"/>
      <c r="W89" s="73"/>
      <c r="X89" s="73"/>
      <c r="Y89" s="73"/>
      <c r="Z89" s="73"/>
    </row>
    <row r="90" spans="1:26">
      <c r="A90" s="76"/>
      <c r="B90" s="182" t="s">
        <v>227</v>
      </c>
      <c r="C90" s="183" t="s">
        <v>228</v>
      </c>
      <c r="D90" s="180"/>
      <c r="E90" s="184"/>
      <c r="F90" s="82"/>
      <c r="G90" s="73"/>
      <c r="H90" s="73"/>
      <c r="I90" s="73"/>
      <c r="J90" s="73"/>
      <c r="K90" s="73"/>
      <c r="L90" s="73"/>
      <c r="M90" s="73"/>
      <c r="N90" s="73"/>
      <c r="O90" s="73"/>
      <c r="P90" s="73"/>
      <c r="Q90" s="73"/>
      <c r="R90" s="73"/>
      <c r="S90" s="73"/>
      <c r="T90" s="73"/>
      <c r="U90" s="73"/>
      <c r="V90" s="73"/>
      <c r="W90" s="73"/>
      <c r="X90" s="73"/>
      <c r="Y90" s="73"/>
      <c r="Z90" s="73"/>
    </row>
    <row r="91" spans="1:26">
      <c r="A91" s="76"/>
      <c r="B91" s="185" t="s">
        <v>229</v>
      </c>
      <c r="C91" s="186" t="s">
        <v>103</v>
      </c>
      <c r="D91" s="180"/>
      <c r="E91" s="187"/>
      <c r="F91" s="82"/>
      <c r="G91" s="73"/>
      <c r="H91" s="73"/>
      <c r="I91" s="73"/>
      <c r="J91" s="73"/>
      <c r="K91" s="73"/>
      <c r="L91" s="73"/>
      <c r="M91" s="73"/>
      <c r="N91" s="73"/>
      <c r="O91" s="73"/>
      <c r="P91" s="73"/>
      <c r="Q91" s="73"/>
      <c r="R91" s="73"/>
      <c r="S91" s="73"/>
      <c r="T91" s="73"/>
      <c r="U91" s="73"/>
      <c r="V91" s="73"/>
      <c r="W91" s="73"/>
      <c r="X91" s="73"/>
      <c r="Y91" s="73"/>
      <c r="Z91" s="73"/>
    </row>
    <row r="92" spans="1:26">
      <c r="A92" s="76"/>
      <c r="B92" s="185" t="s">
        <v>230</v>
      </c>
      <c r="C92" s="186" t="s">
        <v>102</v>
      </c>
      <c r="D92" s="180"/>
      <c r="E92" s="187"/>
      <c r="F92" s="82"/>
      <c r="G92" s="73"/>
      <c r="H92" s="73"/>
      <c r="I92" s="73"/>
      <c r="J92" s="73"/>
      <c r="K92" s="73"/>
      <c r="L92" s="73"/>
      <c r="M92" s="73"/>
      <c r="N92" s="73"/>
      <c r="O92" s="73"/>
      <c r="P92" s="73"/>
      <c r="Q92" s="73"/>
      <c r="R92" s="73"/>
      <c r="S92" s="73"/>
      <c r="T92" s="73"/>
      <c r="U92" s="73"/>
      <c r="V92" s="73"/>
      <c r="W92" s="73"/>
      <c r="X92" s="73"/>
      <c r="Y92" s="73"/>
      <c r="Z92" s="73"/>
    </row>
    <row r="93" spans="1:26">
      <c r="A93" s="76"/>
      <c r="B93" s="185" t="s">
        <v>231</v>
      </c>
      <c r="C93" s="186" t="s">
        <v>232</v>
      </c>
      <c r="D93" s="180"/>
      <c r="E93" s="187"/>
      <c r="F93" s="82"/>
      <c r="G93" s="73"/>
      <c r="H93" s="73"/>
      <c r="I93" s="73"/>
      <c r="J93" s="73"/>
      <c r="K93" s="73"/>
      <c r="L93" s="73"/>
      <c r="M93" s="73"/>
      <c r="N93" s="73"/>
      <c r="O93" s="73"/>
      <c r="P93" s="73"/>
      <c r="Q93" s="73"/>
      <c r="R93" s="73"/>
      <c r="S93" s="73"/>
      <c r="T93" s="73"/>
      <c r="U93" s="73"/>
      <c r="V93" s="73"/>
      <c r="W93" s="73"/>
      <c r="X93" s="73"/>
      <c r="Y93" s="73"/>
      <c r="Z93" s="73"/>
    </row>
    <row r="94" spans="1:26">
      <c r="A94" s="76"/>
      <c r="B94" s="185" t="s">
        <v>233</v>
      </c>
      <c r="C94" s="186" t="s">
        <v>234</v>
      </c>
      <c r="D94" s="180"/>
      <c r="E94" s="187"/>
      <c r="F94" s="82"/>
      <c r="G94" s="73"/>
      <c r="H94" s="73"/>
      <c r="I94" s="73"/>
      <c r="J94" s="73"/>
      <c r="K94" s="73"/>
      <c r="L94" s="73"/>
      <c r="M94" s="73"/>
      <c r="N94" s="73"/>
      <c r="O94" s="73"/>
      <c r="P94" s="73"/>
      <c r="Q94" s="73"/>
      <c r="R94" s="73"/>
      <c r="S94" s="73"/>
      <c r="T94" s="73"/>
      <c r="U94" s="73"/>
      <c r="V94" s="73"/>
      <c r="W94" s="73"/>
      <c r="X94" s="73"/>
      <c r="Y94" s="73"/>
      <c r="Z94" s="73"/>
    </row>
    <row r="95" spans="1:26">
      <c r="A95" s="76"/>
      <c r="B95" s="188"/>
      <c r="C95" s="189"/>
      <c r="D95" s="187"/>
      <c r="E95" s="187"/>
      <c r="F95" s="82"/>
      <c r="G95" s="73"/>
      <c r="H95" s="73"/>
      <c r="I95" s="73"/>
      <c r="J95" s="73"/>
      <c r="K95" s="73"/>
      <c r="L95" s="73"/>
      <c r="M95" s="73"/>
      <c r="N95" s="73"/>
      <c r="O95" s="73"/>
      <c r="P95" s="73"/>
      <c r="Q95" s="73"/>
      <c r="R95" s="73"/>
      <c r="S95" s="73"/>
      <c r="T95" s="73"/>
      <c r="U95" s="73"/>
      <c r="V95" s="73"/>
      <c r="W95" s="73"/>
      <c r="X95" s="73"/>
      <c r="Y95" s="73"/>
      <c r="Z95" s="73"/>
    </row>
    <row r="96" spans="1:26">
      <c r="A96" s="76"/>
      <c r="B96" s="155"/>
      <c r="C96" s="190"/>
      <c r="D96" s="187"/>
      <c r="E96" s="187"/>
      <c r="F96" s="82"/>
      <c r="G96" s="73"/>
      <c r="H96" s="73"/>
      <c r="I96" s="73"/>
      <c r="J96" s="73"/>
      <c r="K96" s="73"/>
      <c r="L96" s="73"/>
      <c r="M96" s="73"/>
      <c r="N96" s="73"/>
      <c r="O96" s="73"/>
      <c r="P96" s="73"/>
      <c r="Q96" s="73"/>
      <c r="R96" s="73"/>
      <c r="S96" s="73"/>
      <c r="T96" s="73"/>
      <c r="U96" s="73"/>
      <c r="V96" s="73"/>
      <c r="W96" s="73"/>
      <c r="X96" s="73"/>
      <c r="Y96" s="73"/>
      <c r="Z96" s="73"/>
    </row>
    <row r="97" spans="1:26">
      <c r="A97" s="73"/>
      <c r="B97" s="179" t="s">
        <v>96</v>
      </c>
      <c r="C97" s="190"/>
      <c r="D97" s="187"/>
      <c r="E97" s="187"/>
      <c r="F97" s="73"/>
      <c r="G97" s="73"/>
      <c r="H97" s="73"/>
      <c r="I97" s="73"/>
      <c r="J97" s="73"/>
      <c r="K97" s="73"/>
      <c r="L97" s="73"/>
      <c r="M97" s="73"/>
      <c r="N97" s="73"/>
      <c r="O97" s="73"/>
      <c r="P97" s="73"/>
      <c r="Q97" s="73"/>
      <c r="R97" s="73"/>
      <c r="S97" s="73"/>
      <c r="T97" s="73"/>
      <c r="U97" s="73"/>
      <c r="V97" s="73"/>
      <c r="W97" s="73"/>
      <c r="X97" s="73"/>
      <c r="Y97" s="73"/>
      <c r="Z97" s="73"/>
    </row>
    <row r="98" spans="1:26">
      <c r="A98" s="73"/>
      <c r="B98" s="191" t="s">
        <v>227</v>
      </c>
      <c r="C98" s="192" t="s">
        <v>228</v>
      </c>
      <c r="D98" s="187"/>
      <c r="E98" s="187"/>
      <c r="F98" s="73"/>
      <c r="G98" s="73"/>
      <c r="H98" s="73"/>
      <c r="I98" s="73"/>
      <c r="J98" s="73"/>
      <c r="K98" s="73"/>
      <c r="L98" s="73"/>
      <c r="M98" s="73"/>
      <c r="N98" s="73"/>
      <c r="O98" s="73"/>
      <c r="P98" s="73"/>
      <c r="Q98" s="73"/>
      <c r="R98" s="73"/>
      <c r="S98" s="73"/>
      <c r="T98" s="73"/>
      <c r="U98" s="73"/>
      <c r="V98" s="73"/>
      <c r="W98" s="73"/>
      <c r="X98" s="73"/>
      <c r="Y98" s="73"/>
      <c r="Z98" s="73"/>
    </row>
    <row r="99" spans="1:26">
      <c r="A99" s="76"/>
      <c r="B99" s="185" t="s">
        <v>231</v>
      </c>
      <c r="C99" s="193" t="str">
        <f>IFERROR(VLOOKUP(B99,Empleados[],2,FALSE),"CODIGO NO EXIS")</f>
        <v>Luis Rodríguez</v>
      </c>
      <c r="D99" s="180"/>
      <c r="E99" s="187"/>
      <c r="F99" s="73"/>
      <c r="G99" s="73"/>
      <c r="H99" s="73"/>
      <c r="I99" s="73"/>
      <c r="J99" s="73"/>
      <c r="K99" s="73"/>
      <c r="L99" s="73"/>
      <c r="M99" s="73"/>
      <c r="N99" s="73"/>
      <c r="O99" s="73"/>
      <c r="P99" s="73"/>
      <c r="Q99" s="73"/>
      <c r="R99" s="73"/>
      <c r="S99" s="73"/>
      <c r="T99" s="73"/>
      <c r="U99" s="73"/>
      <c r="V99" s="73"/>
      <c r="W99" s="73"/>
      <c r="X99" s="73"/>
      <c r="Y99" s="73"/>
      <c r="Z99" s="73"/>
    </row>
    <row r="100" spans="1:26">
      <c r="A100" s="76"/>
      <c r="B100" s="185" t="s">
        <v>229</v>
      </c>
      <c r="C100" s="193" t="str">
        <f>IFERROR(VLOOKUP(B100,Empleados[],2,FALSE),"CODIGO NO EXIS")</f>
        <v>José Torres</v>
      </c>
      <c r="D100" s="180"/>
      <c r="E100" s="187"/>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6"/>
      <c r="B101" s="185" t="s">
        <v>233</v>
      </c>
      <c r="C101" s="193" t="str">
        <f>IFERROR(VLOOKUP(B101,Empleados[],2,FALSE),"CODIGO NO EXIS")</f>
        <v>Sandra Sanchez</v>
      </c>
      <c r="D101" s="180"/>
      <c r="E101" s="187"/>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6"/>
      <c r="B102" s="185" t="s">
        <v>235</v>
      </c>
      <c r="C102" s="193" t="str">
        <f>IFERROR(VLOOKUP(B102,Empleados[],2,FALSE),"CODIGO NO EXIS")</f>
        <v>CODIGO NO EXIS</v>
      </c>
      <c r="D102" s="180"/>
      <c r="E102" s="187"/>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6"/>
      <c r="B103" s="185" t="s">
        <v>231</v>
      </c>
      <c r="C103" s="193" t="str">
        <f>IFERROR(VLOOKUP(B103,Empleados[],2,FALSE),"CODIGO NO EXIS")</f>
        <v>Luis Rodríguez</v>
      </c>
      <c r="D103" s="180"/>
      <c r="E103" s="187"/>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6"/>
      <c r="B104" s="185" t="s">
        <v>236</v>
      </c>
      <c r="C104" s="193" t="str">
        <f>IFERROR(VLOOKUP(B104,Empleados[],2,FALSE),"CODIGO NO EXIS")</f>
        <v>CODIGO NO EXIS</v>
      </c>
      <c r="D104" s="180"/>
      <c r="E104" s="187"/>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6"/>
      <c r="B105" s="185" t="s">
        <v>229</v>
      </c>
      <c r="C105" s="193" t="str">
        <f>IFERROR(VLOOKUP(B105,Empleados[],2,FALSE),"CODIGO NO EXIS")</f>
        <v>José Torres</v>
      </c>
      <c r="D105" s="180"/>
      <c r="E105" s="187"/>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6"/>
      <c r="B106" s="185" t="s">
        <v>233</v>
      </c>
      <c r="C106" s="193" t="str">
        <f>IFERROR(VLOOKUP(B106,Empleados[],2,FALSE),"CODIGO NO EXIS")</f>
        <v>Sandra Sanchez</v>
      </c>
      <c r="D106" s="180"/>
      <c r="E106" s="187"/>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6"/>
      <c r="B107" s="194"/>
      <c r="C107" s="195"/>
      <c r="D107" s="187"/>
      <c r="E107" s="187"/>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187"/>
      <c r="C108" s="196"/>
      <c r="D108" s="187"/>
      <c r="E108" s="187"/>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187"/>
      <c r="C109" s="196"/>
      <c r="D109" s="187"/>
      <c r="E109" s="187"/>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sheetData>
  <dataValidations count="2">
    <dataValidation type="custom" allowBlank="1" showDropDown="1" sqref="C53:C66" xr:uid="{00000000-0002-0000-0500-000000000000}">
      <formula1>AND(ISNUMBER(C53),(NOT(OR(NOT(ISERROR(DATEVALUE(C53))), AND(ISNUMBER(C53), LEFT(CELL("format", C53))="D")))))</formula1>
    </dataValidation>
    <dataValidation allowBlank="1" showDropDown="1" sqref="B91:C94" xr:uid="{00000000-0002-0000-0500-000001000000}"/>
  </dataValidations>
  <hyperlinks>
    <hyperlink ref="C4" r:id="rId1" xr:uid="{00000000-0004-0000-0500-000000000000}"/>
  </hyperlinks>
  <pageMargins left="0.7" right="0.7" top="0.75" bottom="0.75" header="0.3" footer="0.3"/>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pane ySplit="1" topLeftCell="A2" activePane="bottomLeft" state="frozen"/>
      <selection pane="bottomLeft" activeCell="J28" sqref="J28:J32"/>
    </sheetView>
  </sheetViews>
  <sheetFormatPr baseColWidth="10" defaultColWidth="12.5703125" defaultRowHeight="15" customHeight="1"/>
  <cols>
    <col min="1" max="1" width="4.85546875" customWidth="1"/>
    <col min="2" max="2" width="20.42578125" customWidth="1"/>
    <col min="3" max="3" width="20.85546875" customWidth="1"/>
    <col min="4" max="4" width="20.5703125" customWidth="1"/>
    <col min="5" max="5" width="15.140625" customWidth="1"/>
    <col min="7" max="7" width="27.5703125" customWidth="1"/>
    <col min="8" max="8" width="15.42578125" customWidth="1"/>
    <col min="9" max="9" width="20.28515625" customWidth="1"/>
    <col min="10" max="10" width="15.85546875" customWidth="1"/>
  </cols>
  <sheetData>
    <row r="1" spans="1:26" ht="15" customHeight="1">
      <c r="A1" s="197"/>
      <c r="B1" s="603" t="s">
        <v>237</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22</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ht="15" customHeight="1">
      <c r="A7" s="206"/>
      <c r="B7" s="207"/>
      <c r="C7" s="208"/>
      <c r="D7" s="206"/>
      <c r="E7" s="206"/>
      <c r="F7" s="206"/>
      <c r="G7" s="206"/>
      <c r="H7" s="206"/>
      <c r="I7" s="206"/>
      <c r="J7" s="206"/>
      <c r="K7" s="206"/>
      <c r="L7" s="206"/>
      <c r="M7" s="206"/>
      <c r="N7" s="206"/>
      <c r="O7" s="205"/>
      <c r="P7" s="205"/>
      <c r="Q7" s="205"/>
      <c r="R7" s="205"/>
      <c r="S7" s="205"/>
      <c r="T7" s="205"/>
      <c r="U7" s="205"/>
      <c r="V7" s="205"/>
      <c r="W7" s="205"/>
      <c r="X7" s="205"/>
      <c r="Y7" s="205"/>
      <c r="Z7" s="205"/>
    </row>
    <row r="8" spans="1:26" ht="15" customHeight="1">
      <c r="A8" s="209"/>
      <c r="B8" s="210" t="s">
        <v>176</v>
      </c>
      <c r="C8" s="211" t="s">
        <v>177</v>
      </c>
      <c r="D8" s="103"/>
      <c r="E8" s="612"/>
      <c r="F8" s="613"/>
      <c r="G8" s="614"/>
      <c r="H8" s="206"/>
      <c r="I8" s="206"/>
      <c r="J8" s="206"/>
      <c r="K8" s="206"/>
      <c r="L8" s="206"/>
      <c r="M8" s="206"/>
      <c r="N8" s="206"/>
      <c r="O8" s="205"/>
      <c r="P8" s="205"/>
      <c r="Q8" s="205"/>
      <c r="R8" s="205"/>
      <c r="S8" s="205"/>
      <c r="T8" s="205"/>
      <c r="U8" s="205"/>
      <c r="V8" s="205"/>
      <c r="W8" s="205"/>
      <c r="X8" s="205"/>
      <c r="Y8" s="205"/>
      <c r="Z8" s="205"/>
    </row>
    <row r="9" spans="1:26" ht="15" customHeight="1">
      <c r="A9" s="209"/>
      <c r="B9" s="212" t="s">
        <v>94</v>
      </c>
      <c r="C9" s="213" t="s">
        <v>238</v>
      </c>
      <c r="D9" s="214"/>
      <c r="E9" s="615" t="s">
        <v>94</v>
      </c>
      <c r="F9" s="583"/>
      <c r="G9" s="584"/>
      <c r="H9" s="215"/>
      <c r="I9" s="216" t="s">
        <v>239</v>
      </c>
      <c r="J9" s="217"/>
      <c r="K9" s="206"/>
      <c r="L9" s="206"/>
      <c r="M9" s="206"/>
      <c r="N9" s="206"/>
      <c r="O9" s="205"/>
      <c r="P9" s="205"/>
      <c r="Q9" s="205"/>
      <c r="R9" s="205"/>
      <c r="S9" s="205"/>
      <c r="T9" s="205"/>
      <c r="U9" s="205"/>
      <c r="V9" s="205"/>
      <c r="W9" s="205"/>
      <c r="X9" s="205"/>
      <c r="Y9" s="205"/>
      <c r="Z9" s="205"/>
    </row>
    <row r="10" spans="1:26" ht="15" customHeight="1">
      <c r="A10" s="209"/>
      <c r="B10" s="212" t="s">
        <v>95</v>
      </c>
      <c r="C10" s="213" t="s">
        <v>240</v>
      </c>
      <c r="D10" s="103"/>
      <c r="E10" s="94"/>
      <c r="F10" s="94"/>
      <c r="G10" s="94"/>
      <c r="H10" s="206"/>
      <c r="I10" s="216" t="s">
        <v>241</v>
      </c>
      <c r="J10" s="206"/>
      <c r="K10" s="206"/>
      <c r="L10" s="206"/>
      <c r="M10" s="206"/>
      <c r="N10" s="206"/>
      <c r="O10" s="205"/>
      <c r="P10" s="205"/>
      <c r="Q10" s="205"/>
      <c r="R10" s="205"/>
      <c r="S10" s="205"/>
      <c r="T10" s="205"/>
      <c r="U10" s="205"/>
      <c r="V10" s="205"/>
      <c r="W10" s="205"/>
      <c r="X10" s="205"/>
      <c r="Y10" s="205"/>
      <c r="Z10" s="205"/>
    </row>
    <row r="11" spans="1:26" ht="15" customHeight="1">
      <c r="A11" s="209"/>
      <c r="B11" s="212" t="s">
        <v>180</v>
      </c>
      <c r="C11" s="213" t="s">
        <v>242</v>
      </c>
      <c r="D11" s="214"/>
      <c r="E11" s="616" t="str">
        <f>IFERROR(VLOOKUP(E9,B8:C19,2,FALSE),"Indicar Mes")</f>
        <v>S/15.000,00</v>
      </c>
      <c r="F11" s="583"/>
      <c r="G11" s="584"/>
      <c r="H11" s="215"/>
      <c r="I11" s="206"/>
      <c r="J11" s="206"/>
      <c r="K11" s="206"/>
      <c r="L11" s="206"/>
      <c r="M11" s="206"/>
      <c r="N11" s="206"/>
      <c r="O11" s="205"/>
      <c r="P11" s="205"/>
      <c r="Q11" s="205"/>
      <c r="R11" s="205"/>
      <c r="S11" s="205"/>
      <c r="T11" s="205"/>
      <c r="U11" s="205"/>
      <c r="V11" s="205"/>
      <c r="W11" s="205"/>
      <c r="X11" s="205"/>
      <c r="Y11" s="205"/>
      <c r="Z11" s="205"/>
    </row>
    <row r="12" spans="1:26" ht="15" customHeight="1">
      <c r="A12" s="209"/>
      <c r="B12" s="212" t="s">
        <v>181</v>
      </c>
      <c r="C12" s="213" t="s">
        <v>243</v>
      </c>
      <c r="D12" s="103"/>
      <c r="E12" s="91"/>
      <c r="F12" s="91"/>
      <c r="G12" s="91"/>
      <c r="H12" s="206"/>
      <c r="I12" s="206"/>
      <c r="J12" s="206"/>
      <c r="K12" s="206"/>
      <c r="L12" s="206"/>
      <c r="M12" s="206"/>
      <c r="N12" s="206"/>
      <c r="O12" s="205"/>
      <c r="P12" s="205"/>
      <c r="Q12" s="205"/>
      <c r="R12" s="205"/>
      <c r="S12" s="205"/>
      <c r="T12" s="205"/>
      <c r="U12" s="205"/>
      <c r="V12" s="205"/>
      <c r="W12" s="205"/>
      <c r="X12" s="205"/>
      <c r="Y12" s="205"/>
      <c r="Z12" s="205"/>
    </row>
    <row r="13" spans="1:26" ht="15" customHeight="1">
      <c r="A13" s="209"/>
      <c r="B13" s="212" t="s">
        <v>182</v>
      </c>
      <c r="C13" s="213" t="s">
        <v>244</v>
      </c>
      <c r="D13" s="103"/>
      <c r="E13" s="32"/>
      <c r="F13" s="32"/>
      <c r="G13" s="32"/>
      <c r="H13" s="206"/>
      <c r="I13" s="206"/>
      <c r="J13" s="206"/>
      <c r="K13" s="206"/>
      <c r="L13" s="206"/>
      <c r="M13" s="206"/>
      <c r="N13" s="206"/>
      <c r="O13" s="205"/>
      <c r="P13" s="205"/>
      <c r="Q13" s="205"/>
      <c r="R13" s="205"/>
      <c r="S13" s="205"/>
      <c r="T13" s="205"/>
      <c r="U13" s="205"/>
      <c r="V13" s="205"/>
      <c r="W13" s="205"/>
      <c r="X13" s="205"/>
      <c r="Y13" s="205"/>
      <c r="Z13" s="205"/>
    </row>
    <row r="14" spans="1:26" ht="15" customHeight="1">
      <c r="A14" s="209"/>
      <c r="B14" s="212" t="s">
        <v>183</v>
      </c>
      <c r="C14" s="213" t="s">
        <v>245</v>
      </c>
      <c r="D14" s="103"/>
      <c r="E14" s="32"/>
      <c r="F14" s="32"/>
      <c r="G14" s="32"/>
      <c r="H14" s="206"/>
      <c r="I14" s="206"/>
      <c r="J14" s="206"/>
      <c r="K14" s="206"/>
      <c r="L14" s="206"/>
      <c r="M14" s="206"/>
      <c r="N14" s="206"/>
      <c r="O14" s="205"/>
      <c r="P14" s="205"/>
      <c r="Q14" s="205"/>
      <c r="R14" s="205"/>
      <c r="S14" s="205"/>
      <c r="T14" s="205"/>
      <c r="U14" s="205"/>
      <c r="V14" s="205"/>
      <c r="W14" s="205"/>
      <c r="X14" s="205"/>
      <c r="Y14" s="205"/>
      <c r="Z14" s="205"/>
    </row>
    <row r="15" spans="1:26" ht="15" customHeight="1">
      <c r="A15" s="209"/>
      <c r="B15" s="212" t="s">
        <v>184</v>
      </c>
      <c r="C15" s="213" t="s">
        <v>246</v>
      </c>
      <c r="D15" s="103"/>
      <c r="E15" s="32"/>
      <c r="F15" s="32"/>
      <c r="G15" s="32"/>
      <c r="H15" s="206"/>
      <c r="I15" s="206"/>
      <c r="J15" s="206"/>
      <c r="K15" s="206"/>
      <c r="L15" s="206"/>
      <c r="M15" s="206"/>
      <c r="N15" s="206"/>
      <c r="O15" s="205"/>
      <c r="P15" s="205"/>
      <c r="Q15" s="205"/>
      <c r="R15" s="205"/>
      <c r="S15" s="205"/>
      <c r="T15" s="205"/>
      <c r="U15" s="205"/>
      <c r="V15" s="205"/>
      <c r="W15" s="205"/>
      <c r="X15" s="205"/>
      <c r="Y15" s="205"/>
      <c r="Z15" s="205"/>
    </row>
    <row r="16" spans="1:26" ht="15" customHeight="1">
      <c r="A16" s="209"/>
      <c r="B16" s="212" t="s">
        <v>185</v>
      </c>
      <c r="C16" s="213" t="s">
        <v>247</v>
      </c>
      <c r="D16" s="103"/>
      <c r="E16" s="32"/>
      <c r="F16" s="32"/>
      <c r="G16" s="32"/>
      <c r="H16" s="206"/>
      <c r="I16" s="206"/>
      <c r="J16" s="206"/>
      <c r="K16" s="206"/>
      <c r="L16" s="206"/>
      <c r="M16" s="206"/>
      <c r="N16" s="206"/>
      <c r="O16" s="205"/>
      <c r="P16" s="205"/>
      <c r="Q16" s="205"/>
      <c r="R16" s="205"/>
      <c r="S16" s="205"/>
      <c r="T16" s="205"/>
      <c r="U16" s="205"/>
      <c r="V16" s="205"/>
      <c r="W16" s="205"/>
      <c r="X16" s="205"/>
      <c r="Y16" s="205"/>
      <c r="Z16" s="205"/>
    </row>
    <row r="17" spans="1:26" ht="15" customHeight="1">
      <c r="A17" s="209"/>
      <c r="B17" s="212" t="s">
        <v>186</v>
      </c>
      <c r="C17" s="213" t="s">
        <v>248</v>
      </c>
      <c r="D17" s="103"/>
      <c r="E17" s="32"/>
      <c r="F17" s="32"/>
      <c r="G17" s="32"/>
      <c r="H17" s="206"/>
      <c r="I17" s="206"/>
      <c r="J17" s="206"/>
      <c r="K17" s="206"/>
      <c r="L17" s="206"/>
      <c r="M17" s="206"/>
      <c r="N17" s="206"/>
      <c r="O17" s="205"/>
      <c r="P17" s="205"/>
      <c r="Q17" s="205"/>
      <c r="R17" s="205"/>
      <c r="S17" s="205"/>
      <c r="T17" s="205"/>
      <c r="U17" s="205"/>
      <c r="V17" s="205"/>
      <c r="W17" s="205"/>
      <c r="X17" s="205"/>
      <c r="Y17" s="205"/>
      <c r="Z17" s="205"/>
    </row>
    <row r="18" spans="1:26" ht="15" customHeight="1">
      <c r="A18" s="218"/>
      <c r="B18" s="212" t="s">
        <v>187</v>
      </c>
      <c r="C18" s="213" t="s">
        <v>238</v>
      </c>
      <c r="D18" s="103"/>
      <c r="E18" s="32"/>
      <c r="F18" s="32"/>
      <c r="G18" s="32"/>
      <c r="H18" s="205"/>
      <c r="I18" s="205"/>
      <c r="J18" s="205"/>
      <c r="K18" s="205"/>
      <c r="L18" s="205"/>
      <c r="M18" s="205"/>
      <c r="N18" s="205"/>
      <c r="O18" s="205"/>
      <c r="P18" s="205"/>
      <c r="Q18" s="205"/>
      <c r="R18" s="205"/>
      <c r="S18" s="205"/>
      <c r="T18" s="205"/>
      <c r="U18" s="205"/>
      <c r="V18" s="205"/>
      <c r="W18" s="205"/>
      <c r="X18" s="205"/>
      <c r="Y18" s="205"/>
      <c r="Z18" s="205"/>
    </row>
    <row r="19" spans="1:26" ht="15" customHeight="1">
      <c r="A19" s="218"/>
      <c r="B19" s="212" t="s">
        <v>188</v>
      </c>
      <c r="C19" s="213" t="s">
        <v>249</v>
      </c>
      <c r="D19" s="103"/>
      <c r="E19" s="32"/>
      <c r="F19" s="32"/>
      <c r="G19" s="32"/>
      <c r="H19" s="205"/>
      <c r="I19" s="205"/>
      <c r="J19" s="205"/>
      <c r="K19" s="205"/>
      <c r="L19" s="205"/>
      <c r="M19" s="205"/>
      <c r="N19" s="205"/>
      <c r="O19" s="205"/>
      <c r="P19" s="205"/>
      <c r="Q19" s="205"/>
      <c r="R19" s="205"/>
      <c r="S19" s="205"/>
      <c r="T19" s="205"/>
      <c r="U19" s="205"/>
      <c r="V19" s="205"/>
      <c r="W19" s="205"/>
      <c r="X19" s="205"/>
      <c r="Y19" s="205"/>
      <c r="Z19" s="205"/>
    </row>
    <row r="20" spans="1:26" ht="15" customHeight="1">
      <c r="A20" s="218"/>
      <c r="B20" s="212" t="s">
        <v>189</v>
      </c>
      <c r="C20" s="213" t="s">
        <v>250</v>
      </c>
      <c r="D20" s="103"/>
      <c r="E20" s="32"/>
      <c r="F20" s="32"/>
      <c r="G20" s="32"/>
      <c r="H20" s="205"/>
      <c r="I20" s="205"/>
      <c r="J20" s="205"/>
      <c r="K20" s="205"/>
      <c r="L20" s="205"/>
      <c r="M20" s="205"/>
      <c r="N20" s="205"/>
      <c r="O20" s="205"/>
      <c r="P20" s="205"/>
      <c r="Q20" s="205"/>
      <c r="R20" s="205"/>
      <c r="S20" s="205"/>
      <c r="T20" s="205"/>
      <c r="U20" s="205"/>
      <c r="V20" s="205"/>
      <c r="W20" s="205"/>
      <c r="X20" s="205"/>
      <c r="Y20" s="205"/>
      <c r="Z20" s="205"/>
    </row>
    <row r="21" spans="1:26">
      <c r="A21" s="205"/>
      <c r="B21" s="203"/>
      <c r="C21" s="203"/>
      <c r="D21" s="205"/>
      <c r="E21" s="205"/>
      <c r="F21" s="205"/>
      <c r="G21" s="205"/>
      <c r="H21" s="205"/>
      <c r="I21" s="205"/>
      <c r="J21" s="205"/>
      <c r="K21" s="205"/>
      <c r="L21" s="205"/>
      <c r="M21" s="205"/>
      <c r="N21" s="205"/>
      <c r="O21" s="205"/>
      <c r="P21" s="205"/>
      <c r="Q21" s="205"/>
      <c r="R21" s="205"/>
      <c r="S21" s="205"/>
      <c r="T21" s="205"/>
      <c r="U21" s="205"/>
      <c r="V21" s="205"/>
      <c r="W21" s="205"/>
      <c r="X21" s="205"/>
      <c r="Y21" s="205"/>
      <c r="Z21" s="205"/>
    </row>
    <row r="22" spans="1:26">
      <c r="A22" s="205"/>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row>
    <row r="23" spans="1:26" ht="15" customHeight="1">
      <c r="A23" s="205"/>
      <c r="B23" s="74" t="s">
        <v>113</v>
      </c>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row>
    <row r="24" spans="1:26">
      <c r="A24" s="205"/>
      <c r="B24" s="219"/>
      <c r="C24" s="219"/>
      <c r="D24" s="219"/>
      <c r="E24" s="219"/>
      <c r="F24" s="205"/>
      <c r="G24" s="219"/>
      <c r="H24" s="219"/>
      <c r="I24" s="219"/>
      <c r="J24" s="219"/>
      <c r="K24" s="205"/>
      <c r="L24" s="205"/>
      <c r="M24" s="205"/>
      <c r="N24" s="205"/>
      <c r="O24" s="205"/>
      <c r="P24" s="205"/>
      <c r="Q24" s="205"/>
      <c r="R24" s="205"/>
      <c r="S24" s="205"/>
      <c r="T24" s="205"/>
      <c r="U24" s="205"/>
      <c r="V24" s="205"/>
      <c r="W24" s="205"/>
      <c r="X24" s="205"/>
      <c r="Y24" s="205"/>
      <c r="Z24" s="205"/>
    </row>
    <row r="25" spans="1:26" ht="15" customHeight="1">
      <c r="A25" s="218"/>
      <c r="B25" s="220" t="s">
        <v>251</v>
      </c>
      <c r="C25" s="221" t="s">
        <v>252</v>
      </c>
      <c r="D25" s="221" t="s">
        <v>206</v>
      </c>
      <c r="E25" s="222" t="s">
        <v>253</v>
      </c>
      <c r="F25" s="223"/>
      <c r="G25" s="599" t="s">
        <v>254</v>
      </c>
      <c r="H25" s="583"/>
      <c r="I25" s="583"/>
      <c r="J25" s="584"/>
      <c r="K25" s="224"/>
      <c r="L25" s="205"/>
      <c r="M25" s="205"/>
      <c r="N25" s="205"/>
      <c r="O25" s="205"/>
      <c r="P25" s="205"/>
      <c r="Q25" s="205"/>
      <c r="R25" s="205"/>
      <c r="S25" s="205"/>
      <c r="T25" s="205"/>
      <c r="U25" s="205"/>
      <c r="V25" s="205"/>
      <c r="W25" s="205"/>
      <c r="X25" s="205"/>
      <c r="Y25" s="205"/>
      <c r="Z25" s="205"/>
    </row>
    <row r="26" spans="1:26" ht="20.25">
      <c r="A26" s="218"/>
      <c r="B26" s="225" t="s">
        <v>255</v>
      </c>
      <c r="C26" s="225" t="s">
        <v>256</v>
      </c>
      <c r="D26" s="225" t="s">
        <v>257</v>
      </c>
      <c r="E26" s="686">
        <v>43556</v>
      </c>
      <c r="F26" s="226"/>
      <c r="G26" s="227"/>
      <c r="H26" s="227"/>
      <c r="I26" s="227"/>
      <c r="J26" s="227"/>
      <c r="K26" s="205"/>
      <c r="L26" s="205"/>
      <c r="M26" s="205"/>
      <c r="N26" s="205"/>
      <c r="O26" s="205"/>
      <c r="P26" s="205"/>
      <c r="Q26" s="205"/>
      <c r="R26" s="205"/>
      <c r="S26" s="205"/>
      <c r="T26" s="205"/>
      <c r="U26" s="205"/>
      <c r="V26" s="205"/>
      <c r="W26" s="205"/>
      <c r="X26" s="205"/>
      <c r="Y26" s="205"/>
      <c r="Z26" s="205"/>
    </row>
    <row r="27" spans="1:26" ht="20.25">
      <c r="A27" s="218"/>
      <c r="B27" s="228" t="s">
        <v>258</v>
      </c>
      <c r="C27" s="228" t="s">
        <v>259</v>
      </c>
      <c r="D27" s="228" t="s">
        <v>260</v>
      </c>
      <c r="E27" s="687">
        <v>43556</v>
      </c>
      <c r="F27" s="223"/>
      <c r="G27" s="229" t="s">
        <v>3</v>
      </c>
      <c r="H27" s="229" t="s">
        <v>261</v>
      </c>
      <c r="I27" s="229" t="s">
        <v>206</v>
      </c>
      <c r="J27" s="229" t="s">
        <v>253</v>
      </c>
      <c r="K27" s="224"/>
      <c r="L27" s="205"/>
      <c r="M27" s="205"/>
      <c r="N27" s="205"/>
      <c r="O27" s="205"/>
      <c r="P27" s="205"/>
      <c r="Q27" s="205"/>
      <c r="R27" s="205"/>
      <c r="S27" s="205"/>
      <c r="T27" s="205"/>
      <c r="U27" s="205"/>
      <c r="V27" s="205"/>
      <c r="W27" s="205"/>
      <c r="X27" s="205"/>
      <c r="Y27" s="205"/>
      <c r="Z27" s="205"/>
    </row>
    <row r="28" spans="1:26" ht="20.25">
      <c r="A28" s="218"/>
      <c r="B28" s="225" t="s">
        <v>262</v>
      </c>
      <c r="C28" s="225" t="s">
        <v>263</v>
      </c>
      <c r="D28" s="225" t="s">
        <v>264</v>
      </c>
      <c r="E28" s="686">
        <v>43556</v>
      </c>
      <c r="F28" s="223"/>
      <c r="G28" s="225" t="s">
        <v>255</v>
      </c>
      <c r="H28" s="225" t="str">
        <f>VLOOKUP(G28,Tabla_Nombres[],2,FALSE)</f>
        <v>Transferencia</v>
      </c>
      <c r="I28" s="225" t="str">
        <f>VLOOKUP(G28,Tabla_Nombres[],3,FALSE)</f>
        <v>0220-02141-2020</v>
      </c>
      <c r="J28" s="691">
        <f>VLOOKUP(G28,Tabla_Nombres[],4,FALSE)</f>
        <v>43556</v>
      </c>
      <c r="K28" s="224"/>
      <c r="L28" s="205"/>
      <c r="M28" s="205"/>
      <c r="N28" s="205"/>
      <c r="O28" s="205"/>
      <c r="P28" s="205"/>
      <c r="Q28" s="205"/>
      <c r="R28" s="205"/>
      <c r="S28" s="205"/>
      <c r="T28" s="205"/>
      <c r="U28" s="205"/>
      <c r="V28" s="205"/>
      <c r="W28" s="205"/>
      <c r="X28" s="205"/>
      <c r="Y28" s="205"/>
      <c r="Z28" s="205"/>
    </row>
    <row r="29" spans="1:26" ht="20.25">
      <c r="A29" s="218"/>
      <c r="B29" s="230" t="s">
        <v>265</v>
      </c>
      <c r="C29" s="230" t="s">
        <v>256</v>
      </c>
      <c r="D29" s="230" t="s">
        <v>266</v>
      </c>
      <c r="E29" s="688">
        <v>43556</v>
      </c>
      <c r="F29" s="226"/>
      <c r="G29" s="225" t="s">
        <v>265</v>
      </c>
      <c r="H29" s="225" t="str">
        <f>VLOOKUP(G29,Tabla_Nombres[],2,FALSE)</f>
        <v>Transferencia</v>
      </c>
      <c r="I29" s="225" t="str">
        <f>VLOOKUP(G29,Tabla_Nombres[],3,FALSE)</f>
        <v>0200-2145-2111</v>
      </c>
      <c r="J29" s="691">
        <f>VLOOKUP(G29,Tabla_Nombres[],4,FALSE)</f>
        <v>43556</v>
      </c>
      <c r="K29" s="205"/>
      <c r="L29" s="205"/>
      <c r="M29" s="205"/>
      <c r="N29" s="205"/>
      <c r="O29" s="205"/>
      <c r="P29" s="205"/>
      <c r="Q29" s="205"/>
      <c r="R29" s="205"/>
      <c r="S29" s="205"/>
      <c r="T29" s="205"/>
      <c r="U29" s="205"/>
      <c r="V29" s="205"/>
      <c r="W29" s="205"/>
      <c r="X29" s="205"/>
      <c r="Y29" s="205"/>
      <c r="Z29" s="205"/>
    </row>
    <row r="30" spans="1:26" ht="20.25">
      <c r="A30" s="218"/>
      <c r="B30" s="225" t="s">
        <v>267</v>
      </c>
      <c r="C30" s="225" t="s">
        <v>256</v>
      </c>
      <c r="D30" s="225" t="s">
        <v>268</v>
      </c>
      <c r="E30" s="686">
        <v>43556</v>
      </c>
      <c r="F30" s="223"/>
      <c r="G30" s="231" t="s">
        <v>269</v>
      </c>
      <c r="H30" s="231" t="str">
        <f>VLOOKUP(G30,Tabla_Nombres[],2,FALSE)</f>
        <v>Efectivo</v>
      </c>
      <c r="I30" s="231" t="str">
        <f>VLOOKUP(G30,Tabla_Nombres[],3,FALSE)</f>
        <v>1245-2145-20114</v>
      </c>
      <c r="J30" s="692">
        <f>VLOOKUP(G30,Tabla_Nombres[],4,FALSE)</f>
        <v>43556</v>
      </c>
      <c r="K30" s="224"/>
      <c r="L30" s="205"/>
      <c r="M30" s="205"/>
      <c r="N30" s="205"/>
      <c r="O30" s="205"/>
      <c r="P30" s="205"/>
      <c r="Q30" s="205"/>
      <c r="R30" s="205"/>
      <c r="S30" s="205"/>
      <c r="T30" s="205"/>
      <c r="U30" s="205"/>
      <c r="V30" s="205"/>
      <c r="W30" s="205"/>
      <c r="X30" s="205"/>
      <c r="Y30" s="205"/>
      <c r="Z30" s="205"/>
    </row>
    <row r="31" spans="1:26" ht="20.25">
      <c r="A31" s="218"/>
      <c r="B31" s="225" t="s">
        <v>270</v>
      </c>
      <c r="C31" s="225" t="s">
        <v>259</v>
      </c>
      <c r="D31" s="225" t="s">
        <v>271</v>
      </c>
      <c r="E31" s="686">
        <v>43556</v>
      </c>
      <c r="F31" s="223"/>
      <c r="G31" s="231" t="s">
        <v>272</v>
      </c>
      <c r="H31" s="231" t="str">
        <f>VLOOKUP(G31,Tabla_Nombres[],2,FALSE)</f>
        <v>Transferencia</v>
      </c>
      <c r="I31" s="231" t="str">
        <f>VLOOKUP(G31,Tabla_Nombres[],3,FALSE)</f>
        <v>01421-124124-12</v>
      </c>
      <c r="J31" s="692">
        <f>VLOOKUP(G31,Tabla_Nombres[],4,FALSE)</f>
        <v>43557</v>
      </c>
      <c r="K31" s="224"/>
      <c r="L31" s="205"/>
      <c r="M31" s="205"/>
      <c r="N31" s="205"/>
      <c r="O31" s="205"/>
      <c r="P31" s="205"/>
      <c r="Q31" s="205"/>
      <c r="R31" s="205"/>
      <c r="S31" s="205"/>
      <c r="T31" s="205"/>
      <c r="U31" s="205"/>
      <c r="V31" s="205"/>
      <c r="W31" s="205"/>
      <c r="X31" s="205"/>
      <c r="Y31" s="205"/>
      <c r="Z31" s="205"/>
    </row>
    <row r="32" spans="1:26" ht="20.25">
      <c r="A32" s="218"/>
      <c r="B32" s="228" t="s">
        <v>269</v>
      </c>
      <c r="C32" s="228" t="s">
        <v>263</v>
      </c>
      <c r="D32" s="228" t="s">
        <v>273</v>
      </c>
      <c r="E32" s="687">
        <v>43556</v>
      </c>
      <c r="F32" s="223"/>
      <c r="G32" s="225" t="s">
        <v>274</v>
      </c>
      <c r="H32" s="225" t="str">
        <f>VLOOKUP(G32,Tabla_Nombres[],2,FALSE)</f>
        <v>Efectivo</v>
      </c>
      <c r="I32" s="225" t="str">
        <f>VLOOKUP(G32,Tabla_Nombres[],3,FALSE)</f>
        <v>01421-124124-13</v>
      </c>
      <c r="J32" s="691">
        <f>VLOOKUP(G32,Tabla_Nombres[],4,FALSE)</f>
        <v>43558</v>
      </c>
      <c r="K32" s="224"/>
      <c r="L32" s="205"/>
      <c r="M32" s="205"/>
      <c r="N32" s="205"/>
      <c r="O32" s="205"/>
      <c r="P32" s="205"/>
      <c r="Q32" s="205"/>
      <c r="R32" s="205"/>
      <c r="S32" s="205"/>
      <c r="T32" s="205"/>
      <c r="U32" s="205"/>
      <c r="V32" s="205"/>
      <c r="W32" s="205"/>
      <c r="X32" s="205"/>
      <c r="Y32" s="205"/>
      <c r="Z32" s="205"/>
    </row>
    <row r="33" spans="1:26" ht="20.25">
      <c r="A33" s="218"/>
      <c r="B33" s="225" t="s">
        <v>102</v>
      </c>
      <c r="C33" s="225" t="s">
        <v>256</v>
      </c>
      <c r="D33" s="225" t="s">
        <v>275</v>
      </c>
      <c r="E33" s="686">
        <v>43556</v>
      </c>
      <c r="F33" s="223"/>
      <c r="G33" s="232"/>
      <c r="H33" s="232"/>
      <c r="I33" s="232"/>
      <c r="J33" s="232"/>
      <c r="K33" s="224"/>
      <c r="L33" s="205"/>
      <c r="M33" s="205"/>
      <c r="N33" s="205"/>
      <c r="O33" s="205"/>
      <c r="P33" s="205"/>
      <c r="Q33" s="205"/>
      <c r="R33" s="205"/>
      <c r="S33" s="205"/>
      <c r="T33" s="205"/>
      <c r="U33" s="205"/>
      <c r="V33" s="205"/>
      <c r="W33" s="205"/>
      <c r="X33" s="205"/>
      <c r="Y33" s="205"/>
      <c r="Z33" s="205"/>
    </row>
    <row r="34" spans="1:26" ht="20.25">
      <c r="A34" s="205"/>
      <c r="B34" s="233" t="s">
        <v>272</v>
      </c>
      <c r="C34" s="234" t="s">
        <v>256</v>
      </c>
      <c r="D34" s="235" t="s">
        <v>276</v>
      </c>
      <c r="E34" s="689">
        <v>43557</v>
      </c>
      <c r="F34" s="236"/>
      <c r="G34" s="237" t="s">
        <v>277</v>
      </c>
      <c r="H34" s="238"/>
      <c r="I34" s="238"/>
      <c r="J34" s="238"/>
      <c r="K34" s="224"/>
      <c r="L34" s="205"/>
      <c r="M34" s="205"/>
      <c r="N34" s="205"/>
      <c r="O34" s="205"/>
      <c r="P34" s="205"/>
      <c r="Q34" s="205"/>
      <c r="R34" s="205"/>
      <c r="S34" s="205"/>
      <c r="T34" s="205"/>
      <c r="U34" s="205"/>
      <c r="V34" s="205"/>
      <c r="W34" s="205"/>
      <c r="X34" s="205"/>
      <c r="Y34" s="205"/>
      <c r="Z34" s="205"/>
    </row>
    <row r="35" spans="1:26" ht="20.25">
      <c r="A35" s="205"/>
      <c r="B35" s="239" t="s">
        <v>274</v>
      </c>
      <c r="C35" s="240" t="s">
        <v>263</v>
      </c>
      <c r="D35" s="241" t="s">
        <v>278</v>
      </c>
      <c r="E35" s="690">
        <v>43558</v>
      </c>
      <c r="F35" s="205"/>
      <c r="G35" s="242" t="s">
        <v>279</v>
      </c>
      <c r="H35" s="203"/>
      <c r="I35" s="203"/>
      <c r="J35" s="203"/>
      <c r="K35" s="205"/>
      <c r="L35" s="205"/>
      <c r="M35" s="205"/>
      <c r="N35" s="205"/>
      <c r="O35" s="205"/>
      <c r="P35" s="205"/>
      <c r="Q35" s="205"/>
      <c r="R35" s="205"/>
      <c r="S35" s="205"/>
      <c r="T35" s="205"/>
      <c r="U35" s="205"/>
      <c r="V35" s="205"/>
      <c r="W35" s="205"/>
      <c r="X35" s="205"/>
      <c r="Y35" s="205"/>
      <c r="Z35" s="205"/>
    </row>
    <row r="36" spans="1:26">
      <c r="A36" s="205"/>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row>
    <row r="37" spans="1:26">
      <c r="A37" s="205"/>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row>
    <row r="38" spans="1:26" ht="30">
      <c r="A38" s="205"/>
      <c r="B38" s="74" t="s">
        <v>198</v>
      </c>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row>
    <row r="39" spans="1:26">
      <c r="A39" s="205"/>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row>
    <row r="40" spans="1:26" ht="20.25">
      <c r="A40" s="205"/>
      <c r="B40" s="243" t="s">
        <v>280</v>
      </c>
      <c r="C40" s="244" t="s">
        <v>281</v>
      </c>
      <c r="D40" s="244" t="s">
        <v>282</v>
      </c>
      <c r="E40" s="245" t="s">
        <v>283</v>
      </c>
      <c r="F40" s="205"/>
      <c r="G40" s="205"/>
      <c r="H40" s="219"/>
      <c r="I40" s="219"/>
      <c r="J40" s="219"/>
      <c r="K40" s="246"/>
      <c r="L40" s="205"/>
      <c r="M40" s="205"/>
      <c r="N40" s="205"/>
      <c r="O40" s="205"/>
      <c r="P40" s="205"/>
      <c r="Q40" s="205"/>
      <c r="R40" s="205"/>
      <c r="S40" s="205"/>
      <c r="T40" s="205"/>
      <c r="U40" s="205"/>
      <c r="V40" s="205"/>
      <c r="W40" s="205"/>
      <c r="X40" s="205"/>
      <c r="Y40" s="205"/>
      <c r="Z40" s="205"/>
    </row>
    <row r="41" spans="1:26" ht="21.75">
      <c r="A41" s="205"/>
      <c r="B41" s="229" t="s">
        <v>94</v>
      </c>
      <c r="C41" s="247" t="s">
        <v>238</v>
      </c>
      <c r="D41" s="248" t="s">
        <v>284</v>
      </c>
      <c r="E41" s="248" t="s">
        <v>285</v>
      </c>
      <c r="F41" s="205"/>
      <c r="G41" s="249" t="s">
        <v>286</v>
      </c>
      <c r="H41" s="600" t="s">
        <v>283</v>
      </c>
      <c r="I41" s="583"/>
      <c r="J41" s="584"/>
      <c r="K41" s="224"/>
      <c r="L41" s="205"/>
      <c r="M41" s="205"/>
      <c r="N41" s="205"/>
      <c r="O41" s="205"/>
      <c r="P41" s="205"/>
      <c r="Q41" s="205"/>
      <c r="R41" s="205"/>
      <c r="S41" s="205"/>
      <c r="T41" s="205"/>
      <c r="U41" s="205"/>
      <c r="V41" s="205"/>
      <c r="W41" s="205"/>
      <c r="X41" s="205"/>
      <c r="Y41" s="205"/>
      <c r="Z41" s="205"/>
    </row>
    <row r="42" spans="1:26" ht="20.25">
      <c r="A42" s="205"/>
      <c r="B42" s="250" t="s">
        <v>95</v>
      </c>
      <c r="C42" s="251" t="s">
        <v>240</v>
      </c>
      <c r="D42" s="252" t="s">
        <v>240</v>
      </c>
      <c r="E42" s="252" t="s">
        <v>287</v>
      </c>
      <c r="F42" s="205"/>
      <c r="G42" s="249" t="s">
        <v>288</v>
      </c>
      <c r="H42" s="601" t="s">
        <v>181</v>
      </c>
      <c r="I42" s="583"/>
      <c r="J42" s="584"/>
      <c r="K42" s="224"/>
      <c r="L42" s="205"/>
      <c r="M42" s="205"/>
      <c r="N42" s="205"/>
      <c r="O42" s="205"/>
      <c r="P42" s="205"/>
      <c r="Q42" s="205"/>
      <c r="R42" s="205"/>
      <c r="S42" s="205"/>
      <c r="T42" s="205"/>
      <c r="U42" s="205"/>
      <c r="V42" s="205"/>
      <c r="W42" s="205"/>
      <c r="X42" s="205"/>
      <c r="Y42" s="205"/>
      <c r="Z42" s="205"/>
    </row>
    <row r="43" spans="1:26" ht="20.25">
      <c r="A43" s="205"/>
      <c r="B43" s="250" t="s">
        <v>180</v>
      </c>
      <c r="C43" s="247" t="s">
        <v>242</v>
      </c>
      <c r="D43" s="248" t="s">
        <v>289</v>
      </c>
      <c r="E43" s="248" t="s">
        <v>290</v>
      </c>
      <c r="F43" s="205"/>
      <c r="G43" s="205"/>
      <c r="H43" s="253"/>
      <c r="I43" s="253"/>
      <c r="J43" s="253"/>
      <c r="K43" s="205"/>
      <c r="L43" s="205"/>
      <c r="M43" s="205"/>
      <c r="N43" s="205"/>
      <c r="O43" s="205"/>
      <c r="P43" s="205"/>
      <c r="Q43" s="205"/>
      <c r="R43" s="205"/>
      <c r="S43" s="205"/>
      <c r="T43" s="205"/>
      <c r="U43" s="205"/>
      <c r="V43" s="205"/>
      <c r="W43" s="205"/>
      <c r="X43" s="205"/>
      <c r="Y43" s="205"/>
      <c r="Z43" s="205"/>
    </row>
    <row r="44" spans="1:26" ht="20.25">
      <c r="A44" s="205"/>
      <c r="B44" s="250" t="s">
        <v>181</v>
      </c>
      <c r="C44" s="251" t="s">
        <v>243</v>
      </c>
      <c r="D44" s="252" t="s">
        <v>243</v>
      </c>
      <c r="E44" s="252" t="s">
        <v>291</v>
      </c>
      <c r="F44" s="205"/>
      <c r="G44" s="218"/>
      <c r="H44" s="602" t="str">
        <f>VLOOKUP(H42,Mes_Año[],MATCH(H41,Mes_Año[#Headers],0),FALSE)</f>
        <v>S/5.000,00</v>
      </c>
      <c r="I44" s="583"/>
      <c r="J44" s="584"/>
      <c r="K44" s="224"/>
      <c r="L44" s="205"/>
      <c r="M44" s="205"/>
      <c r="N44" s="205"/>
      <c r="O44" s="205"/>
      <c r="P44" s="205"/>
      <c r="Q44" s="205"/>
      <c r="R44" s="205"/>
      <c r="S44" s="205"/>
      <c r="T44" s="205"/>
      <c r="U44" s="205"/>
      <c r="V44" s="205"/>
      <c r="W44" s="205"/>
      <c r="X44" s="205"/>
      <c r="Y44" s="205"/>
      <c r="Z44" s="205"/>
    </row>
    <row r="45" spans="1:26" ht="20.25">
      <c r="A45" s="205"/>
      <c r="B45" s="250" t="s">
        <v>182</v>
      </c>
      <c r="C45" s="247" t="s">
        <v>244</v>
      </c>
      <c r="D45" s="248" t="s">
        <v>244</v>
      </c>
      <c r="E45" s="248" t="s">
        <v>238</v>
      </c>
      <c r="F45" s="205"/>
      <c r="G45" s="205"/>
      <c r="H45" s="203"/>
      <c r="I45" s="203"/>
      <c r="J45" s="203"/>
      <c r="K45" s="205"/>
      <c r="L45" s="205"/>
      <c r="M45" s="205"/>
      <c r="N45" s="205"/>
      <c r="O45" s="205"/>
      <c r="P45" s="205"/>
      <c r="Q45" s="205"/>
      <c r="R45" s="205"/>
      <c r="S45" s="205"/>
      <c r="T45" s="205"/>
      <c r="U45" s="205"/>
      <c r="V45" s="205"/>
      <c r="W45" s="205"/>
      <c r="X45" s="205"/>
      <c r="Y45" s="205"/>
      <c r="Z45" s="205"/>
    </row>
    <row r="46" spans="1:26" ht="20.25">
      <c r="A46" s="205"/>
      <c r="B46" s="250" t="s">
        <v>183</v>
      </c>
      <c r="C46" s="251" t="s">
        <v>245</v>
      </c>
      <c r="D46" s="252" t="s">
        <v>292</v>
      </c>
      <c r="E46" s="252" t="s">
        <v>293</v>
      </c>
      <c r="F46" s="205"/>
      <c r="G46" s="254" t="s">
        <v>294</v>
      </c>
      <c r="I46" s="205"/>
      <c r="J46" s="205"/>
      <c r="K46" s="205"/>
      <c r="L46" s="205"/>
      <c r="M46" s="205"/>
      <c r="N46" s="205"/>
      <c r="O46" s="205"/>
      <c r="P46" s="205"/>
      <c r="Q46" s="205"/>
      <c r="R46" s="205"/>
      <c r="S46" s="205"/>
      <c r="T46" s="205"/>
      <c r="U46" s="205"/>
      <c r="V46" s="205"/>
      <c r="W46" s="205"/>
      <c r="X46" s="205"/>
      <c r="Y46" s="205"/>
      <c r="Z46" s="205"/>
    </row>
    <row r="47" spans="1:26" ht="20.25">
      <c r="A47" s="205"/>
      <c r="B47" s="250" t="s">
        <v>184</v>
      </c>
      <c r="C47" s="247" t="s">
        <v>246</v>
      </c>
      <c r="D47" s="248" t="s">
        <v>246</v>
      </c>
      <c r="E47" s="248" t="s">
        <v>295</v>
      </c>
      <c r="F47" s="205"/>
      <c r="G47" s="254" t="s">
        <v>296</v>
      </c>
      <c r="H47" s="205"/>
      <c r="I47" s="205"/>
      <c r="J47" s="205"/>
      <c r="K47" s="205"/>
      <c r="L47" s="205"/>
      <c r="M47" s="205"/>
      <c r="N47" s="205"/>
      <c r="O47" s="205"/>
      <c r="P47" s="205"/>
      <c r="Q47" s="205"/>
      <c r="R47" s="205"/>
      <c r="S47" s="205"/>
      <c r="T47" s="205"/>
      <c r="U47" s="205"/>
      <c r="V47" s="205"/>
      <c r="W47" s="205"/>
      <c r="X47" s="205"/>
      <c r="Y47" s="205"/>
      <c r="Z47" s="205"/>
    </row>
    <row r="48" spans="1:26" ht="20.25">
      <c r="A48" s="205"/>
      <c r="B48" s="250" t="s">
        <v>185</v>
      </c>
      <c r="C48" s="251" t="s">
        <v>247</v>
      </c>
      <c r="D48" s="252" t="s">
        <v>297</v>
      </c>
      <c r="E48" s="252" t="s">
        <v>298</v>
      </c>
      <c r="F48" s="205"/>
      <c r="G48" s="254" t="s">
        <v>299</v>
      </c>
      <c r="H48" s="205"/>
      <c r="I48" s="205"/>
      <c r="J48" s="205"/>
      <c r="K48" s="205"/>
      <c r="L48" s="205"/>
      <c r="M48" s="205"/>
      <c r="N48" s="205"/>
      <c r="O48" s="205"/>
      <c r="P48" s="205"/>
      <c r="Q48" s="205"/>
      <c r="R48" s="205"/>
      <c r="S48" s="205"/>
      <c r="T48" s="205"/>
      <c r="U48" s="205"/>
      <c r="V48" s="205"/>
      <c r="W48" s="205"/>
      <c r="X48" s="205"/>
      <c r="Y48" s="205"/>
      <c r="Z48" s="205"/>
    </row>
    <row r="49" spans="1:26" ht="20.25">
      <c r="A49" s="205"/>
      <c r="B49" s="250" t="s">
        <v>186</v>
      </c>
      <c r="C49" s="247" t="s">
        <v>248</v>
      </c>
      <c r="D49" s="248" t="s">
        <v>248</v>
      </c>
      <c r="E49" s="248" t="s">
        <v>300</v>
      </c>
      <c r="F49" s="205"/>
      <c r="G49" s="254" t="s">
        <v>301</v>
      </c>
      <c r="H49" s="205"/>
      <c r="I49" s="205"/>
      <c r="J49" s="205"/>
      <c r="K49" s="205"/>
      <c r="L49" s="205"/>
      <c r="M49" s="205"/>
      <c r="N49" s="205"/>
      <c r="O49" s="205"/>
      <c r="P49" s="205"/>
      <c r="Q49" s="205"/>
      <c r="R49" s="205"/>
      <c r="S49" s="205"/>
      <c r="T49" s="205"/>
      <c r="U49" s="205"/>
      <c r="V49" s="205"/>
      <c r="W49" s="205"/>
      <c r="X49" s="205"/>
      <c r="Y49" s="205"/>
      <c r="Z49" s="205"/>
    </row>
    <row r="50" spans="1:26" ht="20.25">
      <c r="A50" s="205"/>
      <c r="B50" s="250" t="s">
        <v>187</v>
      </c>
      <c r="C50" s="251" t="s">
        <v>238</v>
      </c>
      <c r="D50" s="252" t="s">
        <v>293</v>
      </c>
      <c r="E50" s="252" t="s">
        <v>302</v>
      </c>
      <c r="F50" s="205"/>
      <c r="G50" s="254" t="s">
        <v>303</v>
      </c>
      <c r="H50" s="205"/>
      <c r="I50" s="205"/>
      <c r="J50" s="205"/>
      <c r="K50" s="205"/>
      <c r="L50" s="205"/>
      <c r="M50" s="205"/>
      <c r="N50" s="205"/>
      <c r="O50" s="205"/>
      <c r="P50" s="205"/>
      <c r="Q50" s="205"/>
      <c r="R50" s="205"/>
      <c r="S50" s="205"/>
      <c r="T50" s="205"/>
      <c r="U50" s="205"/>
      <c r="V50" s="205"/>
      <c r="W50" s="205"/>
      <c r="X50" s="205"/>
      <c r="Y50" s="205"/>
      <c r="Z50" s="205"/>
    </row>
    <row r="51" spans="1:26" ht="20.25">
      <c r="A51" s="205"/>
      <c r="B51" s="250" t="s">
        <v>188</v>
      </c>
      <c r="C51" s="247" t="s">
        <v>249</v>
      </c>
      <c r="D51" s="248" t="s">
        <v>249</v>
      </c>
      <c r="E51" s="248" t="s">
        <v>249</v>
      </c>
      <c r="F51" s="205"/>
      <c r="G51" s="205"/>
      <c r="H51" s="205"/>
      <c r="I51" s="205"/>
      <c r="J51" s="205"/>
      <c r="K51" s="205"/>
      <c r="L51" s="205"/>
      <c r="M51" s="205"/>
      <c r="N51" s="205"/>
      <c r="O51" s="205"/>
      <c r="P51" s="205"/>
      <c r="Q51" s="205"/>
      <c r="R51" s="205"/>
      <c r="S51" s="205"/>
      <c r="T51" s="205"/>
      <c r="U51" s="205"/>
      <c r="V51" s="205"/>
      <c r="W51" s="205"/>
      <c r="X51" s="205"/>
      <c r="Y51" s="205"/>
      <c r="Z51" s="205"/>
    </row>
    <row r="52" spans="1:26" ht="20.25">
      <c r="A52" s="205"/>
      <c r="B52" s="250" t="s">
        <v>189</v>
      </c>
      <c r="C52" s="251" t="s">
        <v>250</v>
      </c>
      <c r="D52" s="252" t="s">
        <v>304</v>
      </c>
      <c r="E52" s="252" t="s">
        <v>244</v>
      </c>
      <c r="F52" s="205"/>
      <c r="G52" s="205"/>
      <c r="H52" s="205"/>
      <c r="I52" s="205"/>
      <c r="J52" s="205"/>
      <c r="K52" s="205"/>
      <c r="L52" s="205"/>
      <c r="M52" s="205"/>
      <c r="N52" s="205"/>
      <c r="O52" s="205"/>
      <c r="P52" s="205"/>
      <c r="Q52" s="205"/>
      <c r="R52" s="205"/>
      <c r="S52" s="205"/>
      <c r="T52" s="205"/>
      <c r="U52" s="205"/>
      <c r="V52" s="205"/>
      <c r="W52" s="205"/>
      <c r="X52" s="205"/>
      <c r="Y52" s="205"/>
      <c r="Z52" s="205"/>
    </row>
    <row r="53" spans="1:26">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row>
    <row r="54" spans="1:26">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row>
    <row r="55" spans="1:26">
      <c r="A55" s="205"/>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row>
    <row r="56" spans="1:26">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row>
    <row r="57" spans="1:26">
      <c r="A57" s="205"/>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row>
    <row r="58" spans="1:26">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row>
    <row r="59" spans="1:26">
      <c r="A59" s="205"/>
      <c r="B59" s="205"/>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row>
    <row r="60" spans="1:26">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row>
    <row r="61" spans="1:26">
      <c r="A61" s="205"/>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row>
    <row r="62" spans="1:26">
      <c r="A62" s="205"/>
      <c r="B62" s="205"/>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row>
    <row r="63" spans="1:26">
      <c r="A63" s="205"/>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row>
    <row r="64" spans="1:26">
      <c r="A64" s="205"/>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row>
    <row r="65" spans="1:26">
      <c r="A65" s="205"/>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row>
    <row r="66" spans="1:26">
      <c r="A66" s="205"/>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row>
    <row r="67" spans="1:26">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row>
    <row r="68" spans="1:26">
      <c r="A68" s="205"/>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row>
    <row r="69" spans="1:26">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row>
    <row r="70" spans="1:26">
      <c r="A70" s="205"/>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row>
    <row r="71" spans="1:26">
      <c r="A71" s="205"/>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row>
    <row r="72" spans="1:26">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row>
    <row r="73" spans="1:26">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row>
    <row r="74" spans="1:26">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row>
    <row r="75" spans="1:26">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row>
    <row r="76" spans="1:26">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row>
    <row r="77" spans="1:26">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spans="1:26">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row>
    <row r="79" spans="1:26">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row>
    <row r="80" spans="1:26">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row>
    <row r="81" spans="1:26">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row>
    <row r="82" spans="1:26">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row>
    <row r="83" spans="1:26">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row>
    <row r="84" spans="1:26">
      <c r="A84" s="205"/>
      <c r="B84" s="205"/>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row>
    <row r="85" spans="1:26">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row>
    <row r="86" spans="1:26">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row>
    <row r="87" spans="1:26">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row>
    <row r="88" spans="1:26">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row>
    <row r="89" spans="1:26">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row>
    <row r="90" spans="1:26">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row>
    <row r="91" spans="1:26">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row>
    <row r="92" spans="1:26">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row>
    <row r="93" spans="1:26">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row>
    <row r="94" spans="1:26">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row>
    <row r="95" spans="1:26">
      <c r="A95" s="205"/>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row>
    <row r="96" spans="1:26">
      <c r="A96" s="205"/>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row>
    <row r="97" spans="1:26">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row>
    <row r="98" spans="1:26">
      <c r="A98" s="205"/>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row>
    <row r="99" spans="1:26">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row>
    <row r="100" spans="1:26">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row>
    <row r="101" spans="1:26">
      <c r="A101" s="205"/>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row>
    <row r="102" spans="1:26">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row>
    <row r="103" spans="1:26">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row>
    <row r="104" spans="1:26">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row>
    <row r="105" spans="1:26">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row>
    <row r="106" spans="1:26">
      <c r="A106" s="205"/>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row>
    <row r="107" spans="1:26">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row>
    <row r="108" spans="1:26">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row>
    <row r="109" spans="1:26">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row>
    <row r="110" spans="1:26">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row>
    <row r="111" spans="1:26">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row>
    <row r="112" spans="1:26">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row>
    <row r="113" spans="1:26">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row>
    <row r="114" spans="1:26">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row>
    <row r="115" spans="1:26">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row>
    <row r="116" spans="1:26">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row>
    <row r="117" spans="1:26">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row>
    <row r="118" spans="1:26">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row>
    <row r="119" spans="1:26">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row>
    <row r="120" spans="1:26">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row>
    <row r="121" spans="1:26">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row>
    <row r="122" spans="1:26">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row>
    <row r="123" spans="1:26">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row>
    <row r="124" spans="1:26">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row>
    <row r="125" spans="1:26">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row>
    <row r="126" spans="1:26">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row>
    <row r="127" spans="1:26">
      <c r="A127" s="205"/>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row>
    <row r="128" spans="1:26">
      <c r="A128" s="205"/>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row>
    <row r="129" spans="1:26">
      <c r="A129" s="205"/>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row>
    <row r="130" spans="1:26">
      <c r="A130" s="205"/>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row>
    <row r="131" spans="1:26">
      <c r="A131" s="205"/>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row>
    <row r="132" spans="1:26">
      <c r="A132" s="205"/>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row>
    <row r="133" spans="1:26">
      <c r="A133" s="205"/>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row>
    <row r="134" spans="1:26">
      <c r="A134" s="205"/>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row>
    <row r="135" spans="1:26">
      <c r="A135" s="205"/>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row>
    <row r="136" spans="1:26">
      <c r="A136" s="205"/>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row>
    <row r="137" spans="1:26">
      <c r="A137" s="205"/>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row>
    <row r="138" spans="1:26">
      <c r="A138" s="205"/>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row>
    <row r="139" spans="1:26">
      <c r="A139" s="205"/>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row>
    <row r="140" spans="1:26">
      <c r="A140" s="205"/>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row>
    <row r="141" spans="1:26">
      <c r="A141" s="205"/>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row>
    <row r="142" spans="1:26">
      <c r="A142" s="205"/>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row>
    <row r="143" spans="1:26">
      <c r="A143" s="205"/>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row>
    <row r="144" spans="1:26">
      <c r="A144" s="205"/>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row>
    <row r="145" spans="1:26">
      <c r="A145" s="205"/>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row>
    <row r="146" spans="1:26">
      <c r="A146" s="205"/>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row>
    <row r="147" spans="1:26">
      <c r="A147" s="205"/>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row>
    <row r="148" spans="1:26">
      <c r="A148" s="205"/>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row>
    <row r="149" spans="1:26">
      <c r="A149" s="205"/>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row>
    <row r="150" spans="1:26">
      <c r="A150" s="205"/>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row>
    <row r="151" spans="1:26">
      <c r="A151" s="205"/>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row>
    <row r="152" spans="1:26">
      <c r="A152" s="205"/>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row>
    <row r="153" spans="1:26">
      <c r="A153" s="205"/>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row>
    <row r="154" spans="1:26">
      <c r="A154" s="205"/>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row>
    <row r="155" spans="1:26">
      <c r="A155" s="205"/>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row>
    <row r="156" spans="1:26">
      <c r="A156" s="205"/>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row>
    <row r="157" spans="1:26">
      <c r="A157" s="205"/>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row>
    <row r="158" spans="1:26">
      <c r="A158" s="205"/>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row>
    <row r="159" spans="1:26">
      <c r="A159" s="205"/>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row>
    <row r="160" spans="1:26">
      <c r="A160" s="205"/>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row>
    <row r="161" spans="1:26">
      <c r="A161" s="205"/>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row>
    <row r="162" spans="1:26">
      <c r="A162" s="205"/>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row>
    <row r="163" spans="1:26">
      <c r="A163" s="205"/>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row>
    <row r="164" spans="1:26">
      <c r="A164" s="205"/>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row>
    <row r="165" spans="1:26">
      <c r="A165" s="205"/>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row>
    <row r="166" spans="1:26">
      <c r="A166" s="205"/>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row>
    <row r="167" spans="1:26">
      <c r="A167" s="205"/>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row>
    <row r="168" spans="1:26">
      <c r="A168" s="205"/>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row>
    <row r="169" spans="1:26">
      <c r="A169" s="205"/>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row>
    <row r="170" spans="1:26">
      <c r="A170" s="205"/>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row>
    <row r="171" spans="1:26">
      <c r="A171" s="205"/>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row>
    <row r="172" spans="1:26">
      <c r="A172" s="205"/>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row>
    <row r="173" spans="1:26">
      <c r="A173" s="205"/>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row>
    <row r="174" spans="1:26">
      <c r="A174" s="205"/>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row>
    <row r="175" spans="1:26">
      <c r="A175" s="205"/>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row>
    <row r="176" spans="1:26">
      <c r="A176" s="205"/>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row>
    <row r="177" spans="1:26">
      <c r="A177" s="205"/>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row>
    <row r="178" spans="1:26">
      <c r="A178" s="205"/>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row>
    <row r="179" spans="1:26">
      <c r="A179" s="205"/>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row>
    <row r="180" spans="1:26">
      <c r="A180" s="205"/>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row>
    <row r="181" spans="1:26">
      <c r="A181" s="205"/>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row>
    <row r="182" spans="1:26">
      <c r="A182" s="205"/>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row>
    <row r="183" spans="1:26">
      <c r="A183" s="205"/>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row>
    <row r="184" spans="1:26">
      <c r="A184" s="205"/>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row>
    <row r="185" spans="1:26">
      <c r="A185" s="205"/>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row>
    <row r="186" spans="1:26">
      <c r="A186" s="205"/>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row>
    <row r="187" spans="1:26">
      <c r="A187" s="205"/>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row>
    <row r="188" spans="1:26">
      <c r="A188" s="205"/>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row>
    <row r="189" spans="1:26">
      <c r="A189" s="205"/>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row>
    <row r="190" spans="1:26">
      <c r="A190" s="205"/>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row>
    <row r="191" spans="1:26">
      <c r="A191" s="20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row>
    <row r="192" spans="1:26">
      <c r="A192" s="205"/>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row>
    <row r="193" spans="1:26">
      <c r="A193" s="205"/>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row>
    <row r="194" spans="1:26">
      <c r="A194" s="205"/>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row>
    <row r="195" spans="1:26">
      <c r="A195" s="205"/>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row>
    <row r="196" spans="1:26">
      <c r="A196" s="205"/>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row>
    <row r="197" spans="1:26">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row>
    <row r="198" spans="1:26">
      <c r="A198" s="205"/>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row>
    <row r="199" spans="1:26">
      <c r="A199" s="205"/>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row>
    <row r="200" spans="1:26">
      <c r="A200" s="205"/>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row>
    <row r="201" spans="1:26">
      <c r="A201" s="205"/>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row>
    <row r="202" spans="1:26">
      <c r="A202" s="205"/>
      <c r="B202" s="205"/>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row>
    <row r="203" spans="1:26">
      <c r="A203" s="205"/>
      <c r="B203" s="205"/>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row>
    <row r="204" spans="1:26">
      <c r="A204" s="205"/>
      <c r="B204" s="205"/>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row>
    <row r="205" spans="1:26">
      <c r="A205" s="205"/>
      <c r="B205" s="205"/>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row>
    <row r="206" spans="1:26">
      <c r="A206" s="205"/>
      <c r="B206" s="205"/>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row>
    <row r="207" spans="1:26">
      <c r="A207" s="205"/>
      <c r="B207" s="205"/>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row>
    <row r="208" spans="1:26">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row>
    <row r="209" spans="1:26">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row>
    <row r="210" spans="1:26">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row>
    <row r="211" spans="1:26">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row>
    <row r="212" spans="1:26">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row>
    <row r="213" spans="1:26">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row>
    <row r="214" spans="1:26">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row>
    <row r="215" spans="1:26">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row>
    <row r="216" spans="1:26">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row>
    <row r="217" spans="1:26">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row>
    <row r="218" spans="1:26">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row>
    <row r="219" spans="1:26">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row>
    <row r="220" spans="1:26">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row>
    <row r="221" spans="1:26">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row>
    <row r="222" spans="1:26">
      <c r="A222" s="205"/>
      <c r="B222" s="205"/>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row>
    <row r="223" spans="1:26">
      <c r="A223" s="205"/>
      <c r="B223" s="205"/>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row>
    <row r="224" spans="1:26">
      <c r="A224" s="205"/>
      <c r="B224" s="205"/>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row>
    <row r="225" spans="1:26">
      <c r="A225" s="205"/>
      <c r="B225" s="205"/>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row>
    <row r="226" spans="1:26">
      <c r="A226" s="205"/>
      <c r="B226" s="205"/>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row>
    <row r="227" spans="1:26">
      <c r="A227" s="205"/>
      <c r="B227" s="205"/>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row>
    <row r="228" spans="1:26">
      <c r="A228" s="205"/>
      <c r="B228" s="205"/>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row>
    <row r="229" spans="1:26">
      <c r="A229" s="205"/>
      <c r="B229" s="205"/>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row>
    <row r="230" spans="1:26">
      <c r="A230" s="205"/>
      <c r="B230" s="205"/>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row>
    <row r="231" spans="1:26">
      <c r="A231" s="205"/>
      <c r="B231" s="205"/>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row>
    <row r="232" spans="1:26">
      <c r="A232" s="205"/>
      <c r="B232" s="205"/>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row>
    <row r="233" spans="1:26">
      <c r="A233" s="205"/>
      <c r="B233" s="205"/>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row>
    <row r="234" spans="1:26">
      <c r="A234" s="205"/>
      <c r="B234" s="205"/>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row>
    <row r="235" spans="1:26">
      <c r="A235" s="205"/>
      <c r="B235" s="205"/>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row>
    <row r="236" spans="1:26">
      <c r="A236" s="205"/>
      <c r="B236" s="205"/>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row>
    <row r="237" spans="1:26">
      <c r="A237" s="205"/>
      <c r="B237" s="205"/>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row>
    <row r="238" spans="1:26">
      <c r="A238" s="205"/>
      <c r="B238" s="205"/>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row>
    <row r="239" spans="1:26">
      <c r="A239" s="205"/>
      <c r="B239" s="205"/>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row>
    <row r="240" spans="1:26">
      <c r="A240" s="205"/>
      <c r="B240" s="205"/>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row>
    <row r="241" spans="1:26">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row>
    <row r="242" spans="1:26">
      <c r="A242" s="205"/>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row>
    <row r="243" spans="1:26">
      <c r="A243" s="205"/>
      <c r="B243" s="205"/>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row>
    <row r="244" spans="1:26">
      <c r="A244" s="205"/>
      <c r="B244" s="205"/>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row>
    <row r="245" spans="1:26">
      <c r="A245" s="205"/>
      <c r="B245" s="205"/>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row>
    <row r="246" spans="1:26">
      <c r="A246" s="205"/>
      <c r="B246" s="205"/>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row>
    <row r="247" spans="1:26">
      <c r="A247" s="205"/>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row>
    <row r="248" spans="1:26">
      <c r="A248" s="205"/>
      <c r="B248" s="205"/>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row>
    <row r="249" spans="1:26">
      <c r="A249" s="205"/>
      <c r="B249" s="205"/>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row>
    <row r="250" spans="1:26">
      <c r="A250" s="205"/>
      <c r="B250" s="205"/>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row>
    <row r="251" spans="1:26">
      <c r="A251" s="205"/>
      <c r="B251" s="205"/>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row>
    <row r="252" spans="1:26">
      <c r="A252" s="205"/>
      <c r="B252" s="205"/>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row>
    <row r="253" spans="1:26">
      <c r="A253" s="205"/>
      <c r="B253" s="205"/>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row>
    <row r="254" spans="1:26">
      <c r="A254" s="205"/>
      <c r="B254" s="205"/>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row>
    <row r="255" spans="1:26">
      <c r="A255" s="205"/>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row>
    <row r="256" spans="1:26">
      <c r="A256" s="205"/>
      <c r="B256" s="205"/>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row>
    <row r="257" spans="1:26">
      <c r="A257" s="205"/>
      <c r="B257" s="205"/>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row>
    <row r="258" spans="1:26">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row>
    <row r="259" spans="1:26">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row>
    <row r="260" spans="1:26">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row>
    <row r="261" spans="1:26">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row>
    <row r="262" spans="1:26">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row>
    <row r="263" spans="1:26">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row>
    <row r="264" spans="1:26">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row>
    <row r="265" spans="1:26">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row>
    <row r="266" spans="1:26">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row>
    <row r="267" spans="1:26">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row>
    <row r="268" spans="1:26">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row>
    <row r="269" spans="1:26">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row>
    <row r="270" spans="1:26">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row>
    <row r="271" spans="1:26">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row>
    <row r="272" spans="1:26">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row>
    <row r="273" spans="1:26">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row>
    <row r="274" spans="1:26">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row>
    <row r="275" spans="1:26">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row>
    <row r="276" spans="1:26">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row>
    <row r="277" spans="1:26">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row>
    <row r="278" spans="1:26">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row>
    <row r="279" spans="1:26">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row>
    <row r="280" spans="1:26">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row>
    <row r="281" spans="1:26">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row>
    <row r="282" spans="1:26">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row>
    <row r="283" spans="1:26">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row>
    <row r="284" spans="1:26">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row>
    <row r="285" spans="1:26">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row>
    <row r="286" spans="1:26">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row>
    <row r="287" spans="1:26">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row>
    <row r="288" spans="1:26">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row>
    <row r="289" spans="1:26">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row>
    <row r="290" spans="1:26">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row>
    <row r="291" spans="1:26">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row>
    <row r="292" spans="1:26">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row>
    <row r="293" spans="1:26">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row>
    <row r="294" spans="1:26">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row>
    <row r="295" spans="1:26">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row>
    <row r="296" spans="1:26">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row>
    <row r="297" spans="1:26">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row>
    <row r="298" spans="1:26">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row>
    <row r="299" spans="1:26">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row>
    <row r="300" spans="1:26">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row>
    <row r="301" spans="1:26">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row>
    <row r="302" spans="1:26">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row>
    <row r="303" spans="1:26">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row>
    <row r="304" spans="1:26">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row>
    <row r="305" spans="1:26">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row>
    <row r="306" spans="1:26">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row>
    <row r="307" spans="1:26">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row>
    <row r="308" spans="1:26">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row>
    <row r="309" spans="1:26">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row>
    <row r="310" spans="1:26">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row>
    <row r="311" spans="1:26">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row>
    <row r="312" spans="1:26">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row>
    <row r="313" spans="1:26">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row>
    <row r="314" spans="1:26">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row>
    <row r="315" spans="1:26">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row>
    <row r="316" spans="1:26">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row>
    <row r="317" spans="1:26">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row>
    <row r="318" spans="1:26">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row>
    <row r="319" spans="1:26">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row>
    <row r="320" spans="1:26">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row>
    <row r="321" spans="1:26">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row>
    <row r="322" spans="1:26">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row>
    <row r="323" spans="1:26">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row>
    <row r="324" spans="1:26">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row>
    <row r="325" spans="1:26">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row>
    <row r="326" spans="1:26">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row>
    <row r="327" spans="1:26">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row>
    <row r="328" spans="1:26">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row>
    <row r="329" spans="1:26">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row>
    <row r="330" spans="1:26">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row>
    <row r="331" spans="1:26">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row>
    <row r="332" spans="1:26">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row>
    <row r="333" spans="1:26">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row>
    <row r="334" spans="1:26">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row>
    <row r="335" spans="1:26">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row>
    <row r="336" spans="1:26">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row>
    <row r="337" spans="1:26">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row>
    <row r="338" spans="1:26">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row>
    <row r="339" spans="1:26">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row>
    <row r="340" spans="1:26">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row>
    <row r="341" spans="1:26">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row>
    <row r="342" spans="1:26">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row>
    <row r="343" spans="1:26">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row>
    <row r="344" spans="1:26">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row>
    <row r="345" spans="1:26">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row>
    <row r="346" spans="1:26">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row>
    <row r="347" spans="1:26">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row>
    <row r="348" spans="1:26">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row>
    <row r="349" spans="1:26">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row>
    <row r="350" spans="1:26">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row>
    <row r="351" spans="1:26">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row>
    <row r="352" spans="1:26">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row>
    <row r="353" spans="1:26">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row>
    <row r="354" spans="1:26">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row>
    <row r="355" spans="1:26">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row>
    <row r="356" spans="1:26">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row>
    <row r="357" spans="1:26">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row>
    <row r="358" spans="1:26">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row>
    <row r="359" spans="1:26">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row>
    <row r="360" spans="1:26">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row>
    <row r="361" spans="1:26">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row>
    <row r="362" spans="1:26">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row>
    <row r="363" spans="1:26">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row>
    <row r="364" spans="1:26">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row>
    <row r="365" spans="1:26">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row>
    <row r="366" spans="1:26">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row>
    <row r="367" spans="1:26">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row>
    <row r="368" spans="1:26">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row>
    <row r="369" spans="1:26">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row>
    <row r="370" spans="1:26">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row>
    <row r="371" spans="1:26">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row>
    <row r="372" spans="1:26">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row>
    <row r="373" spans="1:26">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row>
    <row r="374" spans="1:26">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row>
    <row r="375" spans="1:26">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row>
    <row r="376" spans="1:26">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row>
    <row r="377" spans="1:26">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row>
    <row r="378" spans="1:26">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row>
    <row r="379" spans="1:26">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row>
    <row r="380" spans="1:26">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row>
    <row r="381" spans="1:26">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row>
    <row r="382" spans="1:26">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row>
    <row r="383" spans="1:26">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row>
    <row r="384" spans="1:26">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row>
    <row r="385" spans="1:26">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row>
    <row r="386" spans="1:26">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row>
    <row r="387" spans="1:26">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row>
    <row r="388" spans="1:26">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row>
    <row r="389" spans="1:26">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row>
    <row r="390" spans="1:26">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row>
    <row r="391" spans="1:26">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row>
    <row r="392" spans="1:26">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row>
    <row r="393" spans="1:26">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row>
    <row r="394" spans="1:26">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row>
    <row r="395" spans="1:26">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row>
    <row r="396" spans="1:26">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row>
    <row r="397" spans="1:26">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row>
    <row r="398" spans="1:26">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row>
    <row r="399" spans="1:26">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row>
    <row r="400" spans="1:26">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row>
    <row r="401" spans="1:26">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row>
    <row r="402" spans="1:26">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row>
    <row r="403" spans="1:26">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row>
    <row r="404" spans="1:26">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row>
    <row r="405" spans="1:26">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row>
    <row r="406" spans="1:26">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row>
    <row r="407" spans="1:26">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row>
    <row r="408" spans="1:26">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row>
    <row r="409" spans="1:26">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row>
    <row r="410" spans="1:26">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row>
    <row r="411" spans="1:26">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row>
    <row r="412" spans="1:26">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row>
    <row r="413" spans="1:26">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row>
    <row r="414" spans="1:26">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row>
    <row r="415" spans="1:26">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row>
    <row r="416" spans="1:26">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row>
    <row r="417" spans="1:26">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row>
    <row r="418" spans="1:26">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row>
    <row r="419" spans="1:26">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row>
    <row r="420" spans="1:26">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row>
    <row r="421" spans="1:26">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row>
    <row r="422" spans="1:26">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row>
    <row r="423" spans="1:26">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row>
    <row r="424" spans="1:26">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row>
    <row r="425" spans="1:26">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row>
    <row r="426" spans="1:26">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row>
    <row r="427" spans="1:26">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row>
    <row r="428" spans="1:26">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row>
    <row r="429" spans="1:26">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row>
    <row r="430" spans="1:26">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row>
    <row r="431" spans="1:26">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row>
    <row r="432" spans="1:26">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row>
    <row r="433" spans="1:26">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row>
    <row r="434" spans="1:26">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row>
    <row r="435" spans="1:26">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row>
    <row r="436" spans="1:26">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row>
    <row r="437" spans="1:26">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row>
    <row r="438" spans="1:26">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row>
    <row r="439" spans="1:26">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row>
    <row r="440" spans="1:26">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row>
    <row r="441" spans="1:26">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row>
    <row r="442" spans="1:26">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row>
    <row r="443" spans="1:26">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row>
    <row r="444" spans="1:26">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row>
    <row r="445" spans="1:26">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row>
    <row r="446" spans="1:26">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row>
    <row r="447" spans="1:26">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row>
    <row r="448" spans="1:26">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row>
    <row r="449" spans="1:26">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row>
    <row r="450" spans="1:26">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row>
    <row r="451" spans="1:26">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row>
    <row r="452" spans="1:26">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row>
    <row r="453" spans="1:26">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row>
    <row r="454" spans="1:26">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row>
    <row r="455" spans="1:26">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row>
    <row r="456" spans="1:26">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row>
    <row r="457" spans="1:26">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row>
    <row r="458" spans="1:26">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row>
    <row r="459" spans="1:26">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row>
    <row r="460" spans="1:26">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row>
    <row r="461" spans="1:26">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row>
    <row r="462" spans="1:26">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row>
    <row r="463" spans="1:26">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row>
    <row r="464" spans="1:26">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row>
    <row r="465" spans="1:26">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row>
    <row r="466" spans="1:26">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row>
    <row r="467" spans="1:26">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row>
    <row r="468" spans="1:26">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row>
    <row r="469" spans="1:26">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row>
    <row r="470" spans="1:26">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row>
    <row r="471" spans="1:26">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row>
    <row r="472" spans="1:26">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row>
    <row r="473" spans="1:26">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row>
    <row r="474" spans="1:26">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row>
    <row r="475" spans="1:26">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row>
    <row r="476" spans="1:26">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row>
    <row r="477" spans="1:26">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row>
    <row r="478" spans="1:26">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row>
    <row r="479" spans="1:26">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row>
    <row r="480" spans="1:26">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row>
    <row r="481" spans="1:26">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row>
    <row r="482" spans="1:26">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row>
    <row r="483" spans="1:26">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row>
    <row r="484" spans="1:26">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row>
    <row r="485" spans="1:26">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row>
    <row r="486" spans="1:26">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row>
    <row r="487" spans="1:26">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row>
    <row r="488" spans="1:26">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row>
    <row r="489" spans="1:26">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row>
    <row r="490" spans="1:26">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row>
    <row r="491" spans="1:26">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row>
    <row r="492" spans="1:26">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row>
    <row r="493" spans="1:26">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row>
    <row r="494" spans="1:26">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row>
    <row r="495" spans="1:26">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row>
    <row r="496" spans="1:26">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row>
    <row r="497" spans="1:26">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row>
    <row r="498" spans="1:26">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row>
    <row r="499" spans="1:26">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row>
    <row r="500" spans="1:26">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row>
    <row r="501" spans="1:26">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row>
    <row r="502" spans="1:26">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row>
    <row r="503" spans="1:26">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row>
    <row r="504" spans="1:26">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row>
    <row r="505" spans="1:26">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row>
    <row r="506" spans="1:26">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row>
    <row r="507" spans="1:26">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row>
    <row r="508" spans="1:26">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row>
    <row r="509" spans="1:26">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row>
    <row r="510" spans="1:26">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row>
    <row r="511" spans="1:26">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row>
    <row r="512" spans="1:26">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row>
    <row r="513" spans="1:26">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row>
    <row r="514" spans="1:26">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row>
    <row r="515" spans="1:26">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row>
    <row r="516" spans="1:26">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row>
    <row r="517" spans="1:26">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row>
    <row r="518" spans="1:26">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row>
    <row r="519" spans="1:26">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row>
    <row r="520" spans="1:26">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row>
    <row r="521" spans="1:26">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row>
    <row r="522" spans="1:26">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row>
    <row r="523" spans="1:26">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row>
    <row r="524" spans="1:26">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row>
    <row r="525" spans="1:26">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row>
    <row r="526" spans="1:26">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row>
    <row r="527" spans="1:26">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row>
    <row r="528" spans="1:26">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row>
    <row r="529" spans="1:26">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row>
    <row r="530" spans="1:26">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row>
    <row r="531" spans="1:26">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row>
    <row r="532" spans="1:26">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row>
    <row r="533" spans="1:26">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row>
    <row r="534" spans="1:26">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row>
    <row r="535" spans="1:26">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row>
    <row r="536" spans="1:26">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row>
    <row r="537" spans="1:26">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row>
    <row r="538" spans="1:26">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row>
    <row r="539" spans="1:26">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row>
    <row r="540" spans="1:26">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row>
    <row r="541" spans="1:26">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row>
    <row r="542" spans="1:26">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row>
    <row r="543" spans="1:26">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row>
    <row r="544" spans="1:26">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row>
    <row r="545" spans="1:26">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row>
    <row r="546" spans="1:26">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row>
    <row r="547" spans="1:26">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row>
    <row r="548" spans="1:26">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row>
    <row r="549" spans="1:26">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row>
    <row r="550" spans="1:26">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row>
    <row r="551" spans="1:26">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row>
    <row r="552" spans="1:26">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row>
    <row r="553" spans="1:26">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row>
    <row r="554" spans="1:26">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row>
    <row r="555" spans="1:26">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row>
    <row r="556" spans="1:26">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row>
    <row r="557" spans="1:26">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row>
    <row r="558" spans="1:26">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row>
    <row r="559" spans="1:26">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row>
    <row r="560" spans="1:26">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row>
    <row r="561" spans="1:26">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row>
    <row r="562" spans="1:26">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row>
    <row r="563" spans="1:26">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row>
    <row r="564" spans="1:26">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row>
    <row r="565" spans="1:26">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row>
    <row r="566" spans="1:26">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row>
    <row r="567" spans="1:26">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row>
    <row r="568" spans="1:26">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row>
    <row r="569" spans="1:26">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row>
    <row r="570" spans="1:26">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row>
    <row r="571" spans="1:26">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row>
    <row r="572" spans="1:26">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row>
    <row r="573" spans="1:26">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row>
    <row r="574" spans="1:26">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row>
    <row r="575" spans="1:26">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row>
    <row r="576" spans="1:26">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row>
    <row r="577" spans="1:26">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row>
    <row r="578" spans="1:26">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row>
    <row r="579" spans="1:26">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row>
    <row r="580" spans="1:26">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row>
    <row r="581" spans="1:26">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row>
    <row r="582" spans="1:26">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row>
    <row r="583" spans="1:26">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row>
    <row r="584" spans="1:26">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row>
    <row r="585" spans="1:26">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row>
    <row r="586" spans="1:26">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row>
    <row r="587" spans="1:26">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row>
    <row r="588" spans="1:26">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row>
    <row r="589" spans="1:26">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row>
    <row r="590" spans="1:26">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row>
    <row r="591" spans="1:26">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row>
    <row r="592" spans="1:26">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row>
    <row r="593" spans="1:26">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row>
    <row r="594" spans="1:26">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row>
    <row r="595" spans="1:26">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row>
    <row r="596" spans="1:26">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row>
    <row r="597" spans="1:26">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row>
    <row r="598" spans="1:26">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row>
    <row r="599" spans="1:26">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row>
    <row r="600" spans="1:26">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row>
    <row r="601" spans="1:26">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row>
    <row r="602" spans="1:26">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row>
    <row r="603" spans="1:26">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row>
    <row r="604" spans="1:26">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row>
    <row r="605" spans="1:26">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row>
    <row r="606" spans="1:26">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row>
    <row r="607" spans="1:26">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row>
    <row r="608" spans="1:26">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row>
    <row r="609" spans="1:26">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row>
    <row r="610" spans="1:26">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row>
    <row r="611" spans="1:26">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row>
    <row r="612" spans="1:26">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row>
    <row r="613" spans="1:26">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row>
    <row r="614" spans="1:26">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row>
    <row r="615" spans="1:26">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row>
    <row r="616" spans="1:26">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row>
    <row r="617" spans="1:26">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row>
    <row r="618" spans="1:26">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row>
    <row r="619" spans="1:26">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row>
    <row r="620" spans="1:26">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row>
    <row r="621" spans="1:26">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row>
    <row r="622" spans="1:26">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row>
    <row r="623" spans="1:26">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row>
    <row r="624" spans="1:26">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row>
    <row r="625" spans="1:26">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row>
    <row r="626" spans="1:26">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row>
    <row r="627" spans="1:26">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row>
    <row r="628" spans="1:26">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row>
    <row r="629" spans="1:26">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row>
    <row r="630" spans="1:26">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row>
    <row r="631" spans="1:26">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row>
    <row r="632" spans="1:26">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row>
    <row r="633" spans="1:26">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row>
    <row r="634" spans="1:26">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row>
    <row r="635" spans="1:26">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row>
    <row r="636" spans="1:26">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row>
    <row r="637" spans="1:26">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row>
    <row r="638" spans="1:26">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row>
    <row r="639" spans="1:26">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row>
    <row r="640" spans="1:26">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row>
    <row r="641" spans="1:26">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row>
    <row r="642" spans="1:26">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row>
    <row r="643" spans="1:26">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row>
    <row r="644" spans="1:26">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row>
    <row r="645" spans="1:26">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row>
    <row r="646" spans="1:26">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row>
    <row r="647" spans="1:26">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row>
    <row r="648" spans="1:26">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row>
    <row r="649" spans="1:26">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row>
    <row r="650" spans="1:26">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row>
    <row r="651" spans="1:26">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row>
    <row r="652" spans="1:26">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row>
    <row r="653" spans="1:26">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row>
    <row r="654" spans="1:26">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row>
    <row r="655" spans="1:26">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row>
    <row r="656" spans="1:26">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row>
    <row r="657" spans="1:26">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row>
    <row r="658" spans="1:26">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row>
    <row r="659" spans="1:26">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row>
    <row r="660" spans="1:26">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row>
    <row r="661" spans="1:26">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row>
    <row r="662" spans="1:26">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row>
    <row r="663" spans="1:26">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row>
    <row r="664" spans="1:26">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row>
    <row r="665" spans="1:26">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row>
    <row r="666" spans="1:26">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row>
    <row r="667" spans="1:26">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row>
    <row r="668" spans="1:26">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row>
    <row r="669" spans="1:26">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row>
    <row r="670" spans="1:26">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row>
    <row r="671" spans="1:26">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row>
    <row r="672" spans="1:26">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row>
    <row r="673" spans="1:26">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row>
    <row r="674" spans="1:26">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row>
    <row r="675" spans="1:26">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row>
    <row r="676" spans="1:26">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row>
    <row r="677" spans="1:26">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row>
    <row r="678" spans="1:26">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row>
    <row r="679" spans="1:26">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row>
    <row r="680" spans="1:26">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row>
    <row r="681" spans="1:26">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row>
    <row r="682" spans="1:26">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row>
    <row r="683" spans="1:26">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row>
    <row r="684" spans="1:26">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row>
    <row r="685" spans="1:26">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row>
    <row r="686" spans="1:26">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row>
    <row r="687" spans="1:26">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row>
    <row r="688" spans="1:26">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row>
    <row r="689" spans="1:26">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row>
    <row r="690" spans="1:26">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row>
    <row r="691" spans="1:26">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row>
    <row r="692" spans="1:26">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row>
    <row r="693" spans="1:26">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row>
    <row r="694" spans="1:26">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row>
    <row r="695" spans="1:26">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row>
    <row r="696" spans="1:26">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row>
    <row r="697" spans="1:26">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row>
    <row r="698" spans="1:26">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row>
    <row r="699" spans="1:26">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row>
    <row r="700" spans="1:26">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row>
    <row r="701" spans="1:26">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row>
    <row r="702" spans="1:26">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row>
    <row r="703" spans="1:26">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row>
    <row r="704" spans="1:26">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row>
    <row r="705" spans="1:26">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row>
    <row r="706" spans="1:26">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row>
    <row r="707" spans="1:26">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row>
    <row r="708" spans="1:26">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row>
    <row r="709" spans="1:26">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row>
    <row r="710" spans="1:26">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row>
    <row r="711" spans="1:26">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row>
    <row r="712" spans="1:26">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row>
    <row r="713" spans="1:26">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row>
    <row r="714" spans="1:26">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row>
    <row r="715" spans="1:26">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row>
    <row r="716" spans="1:26">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row>
    <row r="717" spans="1:26">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row>
    <row r="718" spans="1:26">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row>
    <row r="719" spans="1:26">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row>
    <row r="720" spans="1:26">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row>
    <row r="721" spans="1:26">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row>
    <row r="722" spans="1:26">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row>
    <row r="723" spans="1:26">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row>
    <row r="724" spans="1:26">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row>
    <row r="725" spans="1:26">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row>
    <row r="726" spans="1:26">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row>
    <row r="727" spans="1:26">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row>
    <row r="728" spans="1:26">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row>
    <row r="729" spans="1:26">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row>
    <row r="730" spans="1:26">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row>
    <row r="731" spans="1:26">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row>
    <row r="732" spans="1:26">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row>
    <row r="733" spans="1:26">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row>
    <row r="734" spans="1:26">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row>
    <row r="735" spans="1:26">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row>
    <row r="736" spans="1:26">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row>
    <row r="737" spans="1:26">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row>
    <row r="738" spans="1:26">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row>
    <row r="739" spans="1:26">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row>
    <row r="740" spans="1:26">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row>
    <row r="741" spans="1:26">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row>
    <row r="742" spans="1:26">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row>
    <row r="743" spans="1:26">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row>
    <row r="744" spans="1:26">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row>
    <row r="745" spans="1:26">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row>
    <row r="746" spans="1:26">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row>
    <row r="747" spans="1:26">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row>
    <row r="748" spans="1:26">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row>
    <row r="749" spans="1:26">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row>
    <row r="750" spans="1:26">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row>
    <row r="751" spans="1:26">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row>
    <row r="752" spans="1:26">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row>
    <row r="753" spans="1:26">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row>
    <row r="754" spans="1:26">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row>
    <row r="755" spans="1:26">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row>
    <row r="756" spans="1:26">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row>
    <row r="757" spans="1:26">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row>
    <row r="758" spans="1:26">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row>
    <row r="759" spans="1:26">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row>
    <row r="760" spans="1:26">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row>
    <row r="761" spans="1:26">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row>
    <row r="762" spans="1:26">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row>
    <row r="763" spans="1:26">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row>
    <row r="764" spans="1:26">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row>
    <row r="765" spans="1:26">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row>
    <row r="766" spans="1:26">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row>
    <row r="767" spans="1:26">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row>
    <row r="768" spans="1:26">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row>
    <row r="769" spans="1:26">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row>
    <row r="770" spans="1:26">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row>
    <row r="771" spans="1:26">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row>
    <row r="772" spans="1:26">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row>
    <row r="773" spans="1:26">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row>
    <row r="774" spans="1:26">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row>
    <row r="775" spans="1:26">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row>
    <row r="776" spans="1:26">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row>
    <row r="777" spans="1:26">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row>
    <row r="778" spans="1:26">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row>
    <row r="779" spans="1:26">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row>
    <row r="780" spans="1:26">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row>
    <row r="781" spans="1:26">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row>
    <row r="782" spans="1:26">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row>
    <row r="783" spans="1:26">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row>
    <row r="784" spans="1:26">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row>
    <row r="785" spans="1:26">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row>
    <row r="786" spans="1:26">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row>
    <row r="787" spans="1:26">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row>
    <row r="788" spans="1:26">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row>
    <row r="789" spans="1:26">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row>
    <row r="790" spans="1:26">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row>
    <row r="791" spans="1:26">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row>
    <row r="792" spans="1:26">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row>
    <row r="793" spans="1:26">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row>
    <row r="794" spans="1:26">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row>
    <row r="795" spans="1:26">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row>
    <row r="796" spans="1:26">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row>
    <row r="797" spans="1:26">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row>
    <row r="798" spans="1:26">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row>
    <row r="799" spans="1:26">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row>
    <row r="800" spans="1:26">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row>
    <row r="801" spans="1:26">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row>
    <row r="802" spans="1:26">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row>
    <row r="803" spans="1:26">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row>
    <row r="804" spans="1:26">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row>
    <row r="805" spans="1:26">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row>
    <row r="806" spans="1:26">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row>
    <row r="807" spans="1:26">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row>
    <row r="808" spans="1:26">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row>
    <row r="809" spans="1:26">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row>
    <row r="810" spans="1:26">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row>
    <row r="811" spans="1:26">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row>
    <row r="812" spans="1:26">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row>
    <row r="813" spans="1:26">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row>
    <row r="814" spans="1:26">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row>
    <row r="815" spans="1:26">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row>
    <row r="816" spans="1:26">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row>
    <row r="817" spans="1:26">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row>
    <row r="818" spans="1:26">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row>
    <row r="819" spans="1:26">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row>
    <row r="820" spans="1:26">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row>
    <row r="821" spans="1:26">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row>
    <row r="822" spans="1:26">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row>
    <row r="823" spans="1:26">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row>
    <row r="824" spans="1:26">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row>
    <row r="825" spans="1:26">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row>
    <row r="826" spans="1:26">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row>
    <row r="827" spans="1:26">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row>
    <row r="828" spans="1:26">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row>
    <row r="829" spans="1:26">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row>
    <row r="830" spans="1:26">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row>
    <row r="831" spans="1:26">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row>
    <row r="832" spans="1:26">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row>
    <row r="833" spans="1:26">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row>
    <row r="834" spans="1:26">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row>
    <row r="835" spans="1:26">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row>
    <row r="836" spans="1:26">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row>
    <row r="837" spans="1:26">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row>
    <row r="838" spans="1:26">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row>
    <row r="839" spans="1:26">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row>
    <row r="840" spans="1:26">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row>
    <row r="841" spans="1:26">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row>
    <row r="842" spans="1:26">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row>
    <row r="843" spans="1:26">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row>
    <row r="844" spans="1:26">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row>
    <row r="845" spans="1:26">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row>
    <row r="846" spans="1:26">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row>
    <row r="847" spans="1:26">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row>
    <row r="848" spans="1:26">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row>
    <row r="849" spans="1:26">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row>
    <row r="850" spans="1:26">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row>
    <row r="851" spans="1:26">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row>
    <row r="852" spans="1:26">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row>
    <row r="853" spans="1:26">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row>
    <row r="854" spans="1:26">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row>
    <row r="855" spans="1:26">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row>
    <row r="856" spans="1:26">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row>
    <row r="857" spans="1:26">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row>
    <row r="858" spans="1:26">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row>
    <row r="859" spans="1:26">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row>
    <row r="860" spans="1:26">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row>
    <row r="861" spans="1:26">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row>
    <row r="862" spans="1:26">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row>
    <row r="863" spans="1:26">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row>
    <row r="864" spans="1:26">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row>
    <row r="865" spans="1:26">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row>
    <row r="866" spans="1:26">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row>
    <row r="867" spans="1:26">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row>
    <row r="868" spans="1:26">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row>
    <row r="869" spans="1:26">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row>
    <row r="870" spans="1:26">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row>
    <row r="871" spans="1:26">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row>
    <row r="872" spans="1:26">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row>
    <row r="873" spans="1:26">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row>
    <row r="874" spans="1:26">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row>
    <row r="875" spans="1:26">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row>
    <row r="876" spans="1:26">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row>
    <row r="877" spans="1:26">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row>
    <row r="878" spans="1:26">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row>
    <row r="879" spans="1:26">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row>
    <row r="880" spans="1:26">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row>
    <row r="881" spans="1:26">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row>
    <row r="882" spans="1:26">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row>
    <row r="883" spans="1:26">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row>
    <row r="884" spans="1:26">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row>
    <row r="885" spans="1:26">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row>
    <row r="886" spans="1:26">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row>
    <row r="887" spans="1:26">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row>
    <row r="888" spans="1:26">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row>
    <row r="889" spans="1:26">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row>
    <row r="890" spans="1:26">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row>
    <row r="891" spans="1:26">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row>
    <row r="892" spans="1:26">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row>
    <row r="893" spans="1:26">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row>
    <row r="894" spans="1:26">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row>
    <row r="895" spans="1:26">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row>
    <row r="896" spans="1:26">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row>
    <row r="897" spans="1:26">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row>
    <row r="898" spans="1:26">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row>
    <row r="899" spans="1:26">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row>
    <row r="900" spans="1:26">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row>
    <row r="901" spans="1:26">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row>
    <row r="902" spans="1:26">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row>
    <row r="903" spans="1:26">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row>
    <row r="904" spans="1:26">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row>
    <row r="905" spans="1:26">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row>
    <row r="906" spans="1:26">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row>
    <row r="907" spans="1:26">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row>
    <row r="908" spans="1:26">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row>
    <row r="909" spans="1:26">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row>
    <row r="910" spans="1:26">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row>
    <row r="911" spans="1:26">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row>
    <row r="912" spans="1:26">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row>
    <row r="913" spans="1:26">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row>
    <row r="914" spans="1:26">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row>
    <row r="915" spans="1:26">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row>
    <row r="916" spans="1:26">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row>
    <row r="917" spans="1:26">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row>
    <row r="918" spans="1:26">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row>
    <row r="919" spans="1:26">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row>
    <row r="920" spans="1:26">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row>
    <row r="921" spans="1:26">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row>
    <row r="922" spans="1:26">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row>
    <row r="923" spans="1:26">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row>
    <row r="924" spans="1:26">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row>
    <row r="925" spans="1:26">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row>
    <row r="926" spans="1:26">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row>
    <row r="927" spans="1:26">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row>
    <row r="928" spans="1:26">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row>
    <row r="929" spans="1:26">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row>
    <row r="930" spans="1:26">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row>
    <row r="931" spans="1:26">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row>
    <row r="932" spans="1:26">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row>
    <row r="933" spans="1:26">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row>
    <row r="934" spans="1:26">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row>
    <row r="935" spans="1:26">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row>
    <row r="936" spans="1:26">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row>
    <row r="937" spans="1:26">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row>
    <row r="938" spans="1:26">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row>
    <row r="939" spans="1:26">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row>
    <row r="940" spans="1:26">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row>
    <row r="941" spans="1:26">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row>
    <row r="942" spans="1:26">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row>
    <row r="943" spans="1:26">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row>
    <row r="944" spans="1:26">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row>
    <row r="945" spans="1:26">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row>
    <row r="946" spans="1:26">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row>
    <row r="947" spans="1:26">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row>
    <row r="948" spans="1:26">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row>
    <row r="949" spans="1:26">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row>
    <row r="950" spans="1:26">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row>
    <row r="951" spans="1:26">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row>
    <row r="952" spans="1:26">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row>
    <row r="953" spans="1:26">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row>
    <row r="954" spans="1:26">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row>
    <row r="955" spans="1:26">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row>
    <row r="956" spans="1:26">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row>
    <row r="957" spans="1:26">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row>
    <row r="958" spans="1:26">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row>
    <row r="959" spans="1:26">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row>
    <row r="960" spans="1:26">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row>
    <row r="961" spans="1:26">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row>
    <row r="962" spans="1:26">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row>
    <row r="963" spans="1:26">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row>
    <row r="964" spans="1:26">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row>
    <row r="965" spans="1:26">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row>
    <row r="966" spans="1:26">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row>
    <row r="967" spans="1:26">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row>
    <row r="968" spans="1:26">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row>
    <row r="969" spans="1:26">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row>
    <row r="970" spans="1:26">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row>
    <row r="971" spans="1:26">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row>
    <row r="972" spans="1:26">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row>
    <row r="973" spans="1:26">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row>
    <row r="974" spans="1:26">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row>
    <row r="975" spans="1:26">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row>
    <row r="976" spans="1:26">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row>
    <row r="977" spans="1:26">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row>
    <row r="978" spans="1:26">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row>
    <row r="979" spans="1:26">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row>
    <row r="980" spans="1:26">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row>
    <row r="981" spans="1:26">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row>
    <row r="982" spans="1:26">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row>
    <row r="983" spans="1:26">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row>
    <row r="984" spans="1:26">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row>
    <row r="985" spans="1:26">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row>
    <row r="986" spans="1:26">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row>
    <row r="987" spans="1:26">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row>
    <row r="988" spans="1:26">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row>
    <row r="989" spans="1:26">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row>
    <row r="990" spans="1:26">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row>
    <row r="991" spans="1:26">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row>
    <row r="992" spans="1:26">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row>
    <row r="993" spans="1:26">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row>
    <row r="994" spans="1:26">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row>
    <row r="995" spans="1:26">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row>
    <row r="996" spans="1:26">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row>
    <row r="997" spans="1:26">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row>
    <row r="998" spans="1:26">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row>
    <row r="999" spans="1:26">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row>
    <row r="1000" spans="1:26">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row>
  </sheetData>
  <mergeCells count="11">
    <mergeCell ref="G25:J25"/>
    <mergeCell ref="H41:J41"/>
    <mergeCell ref="H42:J42"/>
    <mergeCell ref="H44:J44"/>
    <mergeCell ref="B1:K1"/>
    <mergeCell ref="A2:E2"/>
    <mergeCell ref="E5:G5"/>
    <mergeCell ref="E6:G6"/>
    <mergeCell ref="E8:G8"/>
    <mergeCell ref="E9:G9"/>
    <mergeCell ref="E11:G11"/>
  </mergeCells>
  <hyperlinks>
    <hyperlink ref="C4" r:id="rId1" xr:uid="{00000000-0004-0000-0600-000000000000}"/>
  </hyperlinks>
  <pageMargins left="0.7" right="0.7" top="0.75" bottom="0.75" header="0.3" footer="0.3"/>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5" max="5" width="18.140625" customWidth="1"/>
    <col min="6" max="6" width="14.140625" customWidth="1"/>
    <col min="7" max="7" width="16.7109375" customWidth="1"/>
    <col min="8" max="8" width="17.42578125" customWidth="1"/>
  </cols>
  <sheetData>
    <row r="1" spans="1:26" ht="15" customHeight="1">
      <c r="A1" s="197"/>
      <c r="B1" s="603" t="s">
        <v>305</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25</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73"/>
      <c r="B7" s="73"/>
      <c r="C7" s="73"/>
      <c r="D7" s="75"/>
      <c r="E7" s="75"/>
      <c r="F7" s="75"/>
      <c r="G7" s="75"/>
      <c r="H7" s="75"/>
      <c r="I7" s="75"/>
      <c r="J7" s="73"/>
      <c r="K7" s="73"/>
      <c r="L7" s="73"/>
      <c r="M7" s="73"/>
      <c r="N7" s="73"/>
      <c r="O7" s="73"/>
      <c r="P7" s="73"/>
      <c r="Q7" s="73"/>
      <c r="R7" s="73"/>
      <c r="S7" s="73"/>
      <c r="T7" s="73"/>
      <c r="U7" s="73"/>
      <c r="V7" s="73"/>
      <c r="W7" s="73"/>
      <c r="X7" s="73"/>
      <c r="Y7" s="73"/>
      <c r="Z7" s="73"/>
    </row>
    <row r="8" spans="1:26">
      <c r="A8" s="255" t="s">
        <v>306</v>
      </c>
      <c r="B8" s="256" t="s">
        <v>307</v>
      </c>
      <c r="C8" s="257" t="s">
        <v>308</v>
      </c>
      <c r="D8" s="256" t="s">
        <v>309</v>
      </c>
      <c r="E8" s="115"/>
      <c r="F8" s="617" t="s">
        <v>310</v>
      </c>
      <c r="G8" s="583"/>
      <c r="H8" s="584"/>
      <c r="I8" s="258"/>
      <c r="J8" s="82"/>
      <c r="K8" s="73"/>
      <c r="L8" s="73"/>
      <c r="M8" s="73"/>
      <c r="N8" s="73"/>
      <c r="O8" s="73"/>
      <c r="P8" s="73"/>
      <c r="Q8" s="73"/>
      <c r="R8" s="73"/>
      <c r="S8" s="73"/>
      <c r="T8" s="73"/>
      <c r="U8" s="73"/>
      <c r="V8" s="73"/>
      <c r="W8" s="73"/>
      <c r="X8" s="73"/>
      <c r="Y8" s="73"/>
      <c r="Z8" s="73"/>
    </row>
    <row r="9" spans="1:26">
      <c r="A9" s="259" t="str">
        <f t="shared" ref="A9:A26" si="0">CONCATENATE(B9," ",C9)</f>
        <v>Luis Angel Cruz Piura</v>
      </c>
      <c r="B9" s="260" t="s">
        <v>311</v>
      </c>
      <c r="C9" s="261" t="s">
        <v>312</v>
      </c>
      <c r="D9" s="262" t="s">
        <v>298</v>
      </c>
      <c r="E9" s="82"/>
      <c r="F9" s="91"/>
      <c r="G9" s="91"/>
      <c r="H9" s="91"/>
      <c r="I9" s="71"/>
      <c r="J9" s="73"/>
      <c r="K9" s="73"/>
      <c r="L9" s="73"/>
      <c r="M9" s="73"/>
      <c r="N9" s="73"/>
      <c r="O9" s="73"/>
      <c r="P9" s="73"/>
      <c r="Q9" s="73"/>
      <c r="R9" s="73"/>
      <c r="S9" s="73"/>
      <c r="T9" s="73"/>
      <c r="U9" s="73"/>
      <c r="V9" s="73"/>
      <c r="W9" s="73"/>
      <c r="X9" s="73"/>
      <c r="Y9" s="73"/>
      <c r="Z9" s="73"/>
    </row>
    <row r="10" spans="1:26">
      <c r="A10" s="259" t="str">
        <f t="shared" si="0"/>
        <v>Luis Angel Cruz Lima</v>
      </c>
      <c r="B10" s="260" t="s">
        <v>311</v>
      </c>
      <c r="C10" s="261" t="s">
        <v>313</v>
      </c>
      <c r="D10" s="262" t="s">
        <v>314</v>
      </c>
      <c r="E10" s="82"/>
      <c r="F10" s="263" t="s">
        <v>315</v>
      </c>
      <c r="G10" s="618" t="s">
        <v>311</v>
      </c>
      <c r="H10" s="611"/>
      <c r="I10" s="73"/>
      <c r="J10" s="73"/>
      <c r="K10" s="73"/>
      <c r="L10" s="73"/>
      <c r="M10" s="73"/>
      <c r="N10" s="73"/>
      <c r="O10" s="73"/>
      <c r="P10" s="73"/>
      <c r="Q10" s="73"/>
      <c r="R10" s="73"/>
      <c r="S10" s="73"/>
      <c r="T10" s="73"/>
      <c r="U10" s="73"/>
      <c r="V10" s="73"/>
      <c r="W10" s="73"/>
      <c r="X10" s="73"/>
      <c r="Y10" s="73"/>
      <c r="Z10" s="73"/>
    </row>
    <row r="11" spans="1:26">
      <c r="A11" s="259" t="str">
        <f t="shared" si="0"/>
        <v>Luis Angel Cruz Huanuco</v>
      </c>
      <c r="B11" s="260" t="s">
        <v>311</v>
      </c>
      <c r="C11" s="261" t="s">
        <v>316</v>
      </c>
      <c r="D11" s="262" t="s">
        <v>317</v>
      </c>
      <c r="E11" s="82"/>
      <c r="F11" s="263" t="s">
        <v>318</v>
      </c>
      <c r="G11" s="618" t="s">
        <v>319</v>
      </c>
      <c r="H11" s="611"/>
      <c r="I11" s="73"/>
      <c r="J11" s="73"/>
      <c r="K11" s="73"/>
      <c r="L11" s="73"/>
      <c r="M11" s="73"/>
      <c r="N11" s="73"/>
      <c r="O11" s="73"/>
      <c r="P11" s="73"/>
      <c r="Q11" s="73"/>
      <c r="R11" s="73"/>
      <c r="S11" s="73"/>
      <c r="T11" s="73"/>
      <c r="U11" s="73"/>
      <c r="V11" s="73"/>
      <c r="W11" s="73"/>
      <c r="X11" s="73"/>
      <c r="Y11" s="73"/>
      <c r="Z11" s="73"/>
    </row>
    <row r="12" spans="1:26">
      <c r="A12" s="259" t="str">
        <f t="shared" si="0"/>
        <v>Luis Angel Cruz Rioja</v>
      </c>
      <c r="B12" s="260" t="s">
        <v>311</v>
      </c>
      <c r="C12" s="261" t="s">
        <v>319</v>
      </c>
      <c r="D12" s="262" t="s">
        <v>238</v>
      </c>
      <c r="E12" s="82"/>
      <c r="F12" s="32"/>
      <c r="G12" s="32"/>
      <c r="H12" s="32"/>
      <c r="I12" s="73"/>
      <c r="J12" s="73"/>
      <c r="K12" s="73"/>
      <c r="L12" s="73"/>
      <c r="M12" s="73"/>
      <c r="N12" s="73"/>
      <c r="O12" s="73"/>
      <c r="P12" s="73"/>
      <c r="Q12" s="73"/>
      <c r="R12" s="73"/>
      <c r="S12" s="73"/>
      <c r="T12" s="73"/>
      <c r="U12" s="73"/>
      <c r="V12" s="73"/>
      <c r="W12" s="73"/>
      <c r="X12" s="73"/>
      <c r="Y12" s="73"/>
      <c r="Z12" s="73"/>
    </row>
    <row r="13" spans="1:26">
      <c r="A13" s="259" t="str">
        <f t="shared" si="0"/>
        <v>Luis Angel Cruz Chiclayo</v>
      </c>
      <c r="B13" s="260" t="s">
        <v>311</v>
      </c>
      <c r="C13" s="261" t="s">
        <v>320</v>
      </c>
      <c r="D13" s="262" t="s">
        <v>300</v>
      </c>
      <c r="E13" s="82"/>
      <c r="F13" s="263" t="s">
        <v>321</v>
      </c>
      <c r="G13" s="32" t="str">
        <f>VLOOKUP(CONCATENATE(G10," ",G11),A8:D26,4,FALSE)</f>
        <v>S/15.000,00</v>
      </c>
      <c r="H13" s="32"/>
      <c r="I13" s="73"/>
      <c r="J13" s="73"/>
      <c r="K13" s="73"/>
      <c r="L13" s="73"/>
      <c r="M13" s="73"/>
      <c r="N13" s="73"/>
      <c r="O13" s="73"/>
      <c r="P13" s="73"/>
      <c r="Q13" s="73"/>
      <c r="R13" s="73"/>
      <c r="S13" s="73"/>
      <c r="T13" s="73"/>
      <c r="U13" s="73"/>
      <c r="V13" s="73"/>
      <c r="W13" s="73"/>
      <c r="X13" s="73"/>
      <c r="Y13" s="73"/>
      <c r="Z13" s="73"/>
    </row>
    <row r="14" spans="1:26">
      <c r="A14" s="259" t="str">
        <f t="shared" si="0"/>
        <v>Luis Angel Cruz Amazonas</v>
      </c>
      <c r="B14" s="260" t="s">
        <v>311</v>
      </c>
      <c r="C14" s="261" t="s">
        <v>322</v>
      </c>
      <c r="D14" s="262" t="s">
        <v>323</v>
      </c>
      <c r="E14" s="82"/>
      <c r="F14" s="82"/>
      <c r="G14" s="73"/>
      <c r="H14" s="73"/>
      <c r="I14" s="73"/>
      <c r="J14" s="73"/>
      <c r="K14" s="73"/>
      <c r="L14" s="73"/>
      <c r="M14" s="73"/>
      <c r="N14" s="73"/>
      <c r="O14" s="73"/>
      <c r="P14" s="73"/>
      <c r="Q14" s="73"/>
      <c r="R14" s="73"/>
      <c r="S14" s="73"/>
      <c r="T14" s="73"/>
      <c r="U14" s="73"/>
      <c r="V14" s="73"/>
      <c r="W14" s="73"/>
      <c r="X14" s="73"/>
      <c r="Y14" s="73"/>
      <c r="Z14" s="73"/>
    </row>
    <row r="15" spans="1:26">
      <c r="A15" s="259" t="str">
        <f t="shared" si="0"/>
        <v>Marco Lopez Piura</v>
      </c>
      <c r="B15" s="260" t="s">
        <v>324</v>
      </c>
      <c r="C15" s="261" t="s">
        <v>312</v>
      </c>
      <c r="D15" s="262" t="s">
        <v>325</v>
      </c>
      <c r="E15" s="82"/>
      <c r="F15" s="264" t="s">
        <v>326</v>
      </c>
      <c r="G15" s="73"/>
      <c r="H15" s="73"/>
      <c r="I15" s="73"/>
      <c r="J15" s="73"/>
      <c r="K15" s="73"/>
      <c r="L15" s="73"/>
      <c r="M15" s="73"/>
      <c r="N15" s="73"/>
      <c r="O15" s="73"/>
      <c r="P15" s="73"/>
      <c r="Q15" s="73"/>
      <c r="R15" s="73"/>
      <c r="S15" s="73"/>
      <c r="T15" s="73"/>
      <c r="U15" s="73"/>
      <c r="V15" s="73"/>
      <c r="W15" s="73"/>
      <c r="X15" s="73"/>
      <c r="Y15" s="73"/>
      <c r="Z15" s="73"/>
    </row>
    <row r="16" spans="1:26">
      <c r="A16" s="259" t="str">
        <f t="shared" si="0"/>
        <v>Marco Lopez Lima</v>
      </c>
      <c r="B16" s="260" t="s">
        <v>324</v>
      </c>
      <c r="C16" s="261" t="s">
        <v>313</v>
      </c>
      <c r="D16" s="262" t="s">
        <v>327</v>
      </c>
      <c r="E16" s="82"/>
      <c r="F16" s="264" t="s">
        <v>328</v>
      </c>
      <c r="G16" s="73"/>
      <c r="H16" s="73"/>
      <c r="I16" s="73"/>
      <c r="J16" s="73"/>
      <c r="K16" s="73"/>
      <c r="L16" s="73"/>
      <c r="M16" s="73"/>
      <c r="N16" s="73"/>
      <c r="O16" s="73"/>
      <c r="P16" s="73"/>
      <c r="Q16" s="73"/>
      <c r="R16" s="73"/>
      <c r="S16" s="73"/>
      <c r="T16" s="73"/>
      <c r="U16" s="73"/>
      <c r="V16" s="73"/>
      <c r="W16" s="73"/>
      <c r="X16" s="73"/>
      <c r="Y16" s="73"/>
      <c r="Z16" s="73"/>
    </row>
    <row r="17" spans="1:26">
      <c r="A17" s="259" t="str">
        <f t="shared" si="0"/>
        <v>Marco Lopez Huanuco</v>
      </c>
      <c r="B17" s="260" t="s">
        <v>324</v>
      </c>
      <c r="C17" s="261" t="s">
        <v>316</v>
      </c>
      <c r="D17" s="262" t="s">
        <v>284</v>
      </c>
      <c r="E17" s="82"/>
      <c r="F17" s="264" t="s">
        <v>329</v>
      </c>
      <c r="G17" s="73"/>
      <c r="H17" s="73"/>
      <c r="I17" s="73"/>
      <c r="J17" s="73"/>
      <c r="K17" s="73"/>
      <c r="L17" s="73"/>
      <c r="M17" s="73"/>
      <c r="N17" s="73"/>
      <c r="O17" s="73"/>
      <c r="P17" s="73"/>
      <c r="Q17" s="73"/>
      <c r="R17" s="73"/>
      <c r="S17" s="73"/>
      <c r="T17" s="73"/>
      <c r="U17" s="73"/>
      <c r="V17" s="73"/>
      <c r="W17" s="73"/>
      <c r="X17" s="73"/>
      <c r="Y17" s="73"/>
      <c r="Z17" s="73"/>
    </row>
    <row r="18" spans="1:26">
      <c r="A18" s="259" t="str">
        <f t="shared" si="0"/>
        <v>Marco Lopez Rioja</v>
      </c>
      <c r="B18" s="260" t="s">
        <v>324</v>
      </c>
      <c r="C18" s="261" t="s">
        <v>319</v>
      </c>
      <c r="D18" s="262" t="s">
        <v>330</v>
      </c>
      <c r="E18" s="82"/>
      <c r="G18" s="73"/>
      <c r="H18" s="73"/>
      <c r="I18" s="73"/>
      <c r="J18" s="73"/>
      <c r="K18" s="73"/>
      <c r="L18" s="73"/>
      <c r="M18" s="73"/>
      <c r="N18" s="73"/>
      <c r="O18" s="73"/>
      <c r="P18" s="73"/>
      <c r="Q18" s="73"/>
      <c r="R18" s="73"/>
      <c r="S18" s="73"/>
      <c r="T18" s="73"/>
      <c r="U18" s="73"/>
      <c r="V18" s="73"/>
      <c r="W18" s="73"/>
      <c r="X18" s="73"/>
      <c r="Y18" s="73"/>
      <c r="Z18" s="73"/>
    </row>
    <row r="19" spans="1:26">
      <c r="A19" s="259" t="str">
        <f t="shared" si="0"/>
        <v>Marco Lopez Chiclayo</v>
      </c>
      <c r="B19" s="260" t="s">
        <v>324</v>
      </c>
      <c r="C19" s="261" t="s">
        <v>320</v>
      </c>
      <c r="D19" s="262" t="s">
        <v>331</v>
      </c>
      <c r="E19" s="82"/>
      <c r="F19" s="264" t="s">
        <v>332</v>
      </c>
      <c r="G19" s="73"/>
      <c r="H19" s="73"/>
      <c r="I19" s="73"/>
      <c r="J19" s="73"/>
      <c r="K19" s="73"/>
      <c r="L19" s="73"/>
      <c r="M19" s="73"/>
      <c r="N19" s="73"/>
      <c r="O19" s="73"/>
      <c r="P19" s="73"/>
      <c r="Q19" s="73"/>
      <c r="R19" s="73"/>
      <c r="S19" s="73"/>
      <c r="T19" s="73"/>
      <c r="U19" s="73"/>
      <c r="V19" s="73"/>
      <c r="W19" s="73"/>
      <c r="X19" s="73"/>
      <c r="Y19" s="73"/>
      <c r="Z19" s="73"/>
    </row>
    <row r="20" spans="1:26">
      <c r="A20" s="259" t="str">
        <f t="shared" si="0"/>
        <v>Marco Lopez Amazonas</v>
      </c>
      <c r="B20" s="260" t="s">
        <v>324</v>
      </c>
      <c r="C20" s="261" t="s">
        <v>322</v>
      </c>
      <c r="D20" s="262" t="s">
        <v>333</v>
      </c>
      <c r="E20" s="82"/>
      <c r="F20" s="264" t="s">
        <v>334</v>
      </c>
      <c r="G20" s="73"/>
      <c r="H20" s="73"/>
      <c r="I20" s="73"/>
      <c r="J20" s="73"/>
      <c r="K20" s="73"/>
      <c r="L20" s="73"/>
      <c r="M20" s="73"/>
      <c r="N20" s="73"/>
      <c r="O20" s="73"/>
      <c r="P20" s="73"/>
      <c r="Q20" s="73"/>
      <c r="R20" s="73"/>
      <c r="S20" s="73"/>
      <c r="T20" s="73"/>
      <c r="U20" s="73"/>
      <c r="V20" s="73"/>
      <c r="W20" s="73"/>
      <c r="X20" s="73"/>
      <c r="Y20" s="73"/>
      <c r="Z20" s="73"/>
    </row>
    <row r="21" spans="1:26">
      <c r="A21" s="259" t="str">
        <f t="shared" si="0"/>
        <v>Ana María Piura</v>
      </c>
      <c r="B21" s="260" t="s">
        <v>335</v>
      </c>
      <c r="C21" s="261" t="s">
        <v>312</v>
      </c>
      <c r="D21" s="262" t="s">
        <v>336</v>
      </c>
      <c r="E21" s="82"/>
      <c r="F21" s="264" t="s">
        <v>337</v>
      </c>
      <c r="G21" s="73"/>
      <c r="H21" s="73"/>
      <c r="I21" s="73"/>
      <c r="J21" s="73"/>
      <c r="K21" s="73"/>
      <c r="L21" s="73"/>
      <c r="M21" s="73"/>
      <c r="N21" s="73"/>
      <c r="O21" s="73"/>
      <c r="P21" s="73"/>
      <c r="Q21" s="73"/>
      <c r="R21" s="73"/>
      <c r="S21" s="73"/>
      <c r="T21" s="73"/>
      <c r="U21" s="73"/>
      <c r="V21" s="73"/>
      <c r="W21" s="73"/>
      <c r="X21" s="73"/>
      <c r="Y21" s="73"/>
      <c r="Z21" s="73"/>
    </row>
    <row r="22" spans="1:26">
      <c r="A22" s="259" t="str">
        <f t="shared" si="0"/>
        <v>Ana María Lima</v>
      </c>
      <c r="B22" s="260" t="s">
        <v>335</v>
      </c>
      <c r="C22" s="261" t="s">
        <v>313</v>
      </c>
      <c r="D22" s="262" t="s">
        <v>238</v>
      </c>
      <c r="E22" s="82"/>
      <c r="F22" s="82"/>
      <c r="G22" s="73"/>
      <c r="H22" s="73"/>
      <c r="I22" s="73"/>
      <c r="J22" s="73"/>
      <c r="K22" s="73"/>
      <c r="L22" s="73"/>
      <c r="M22" s="73"/>
      <c r="N22" s="73"/>
      <c r="O22" s="73"/>
      <c r="P22" s="73"/>
      <c r="Q22" s="73"/>
      <c r="R22" s="73"/>
      <c r="S22" s="73"/>
      <c r="T22" s="73"/>
      <c r="U22" s="73"/>
      <c r="V22" s="73"/>
      <c r="W22" s="73"/>
      <c r="X22" s="73"/>
      <c r="Y22" s="73"/>
      <c r="Z22" s="73"/>
    </row>
    <row r="23" spans="1:26">
      <c r="A23" s="259" t="str">
        <f t="shared" si="0"/>
        <v>Ana María Huanuco</v>
      </c>
      <c r="B23" s="260" t="s">
        <v>335</v>
      </c>
      <c r="C23" s="261" t="s">
        <v>316</v>
      </c>
      <c r="D23" s="262" t="s">
        <v>300</v>
      </c>
      <c r="E23" s="82"/>
      <c r="F23" s="82"/>
      <c r="G23" s="73"/>
      <c r="H23" s="73"/>
      <c r="I23" s="73"/>
      <c r="J23" s="73"/>
      <c r="K23" s="73"/>
      <c r="L23" s="73"/>
      <c r="M23" s="73"/>
      <c r="N23" s="73"/>
      <c r="O23" s="73"/>
      <c r="P23" s="73"/>
      <c r="Q23" s="73"/>
      <c r="R23" s="73"/>
      <c r="S23" s="73"/>
      <c r="T23" s="73"/>
      <c r="U23" s="73"/>
      <c r="V23" s="73"/>
      <c r="W23" s="73"/>
      <c r="X23" s="73"/>
      <c r="Y23" s="73"/>
      <c r="Z23" s="73"/>
    </row>
    <row r="24" spans="1:26">
      <c r="A24" s="259" t="str">
        <f t="shared" si="0"/>
        <v>Ana María Rioja</v>
      </c>
      <c r="B24" s="260" t="s">
        <v>335</v>
      </c>
      <c r="C24" s="261" t="s">
        <v>319</v>
      </c>
      <c r="D24" s="262" t="s">
        <v>338</v>
      </c>
      <c r="E24" s="82"/>
      <c r="F24" s="82"/>
      <c r="G24" s="73"/>
      <c r="H24" s="73"/>
      <c r="I24" s="73"/>
      <c r="J24" s="73"/>
      <c r="K24" s="73"/>
      <c r="L24" s="73"/>
      <c r="M24" s="73"/>
      <c r="N24" s="73"/>
      <c r="O24" s="73"/>
      <c r="P24" s="73"/>
      <c r="Q24" s="73"/>
      <c r="R24" s="73"/>
      <c r="S24" s="73"/>
      <c r="T24" s="73"/>
      <c r="U24" s="73"/>
      <c r="V24" s="73"/>
      <c r="W24" s="73"/>
      <c r="X24" s="73"/>
      <c r="Y24" s="73"/>
      <c r="Z24" s="73"/>
    </row>
    <row r="25" spans="1:26">
      <c r="A25" s="259" t="str">
        <f t="shared" si="0"/>
        <v>Ana María Chiclayo</v>
      </c>
      <c r="B25" s="260" t="s">
        <v>335</v>
      </c>
      <c r="C25" s="261" t="s">
        <v>320</v>
      </c>
      <c r="D25" s="262" t="s">
        <v>339</v>
      </c>
      <c r="E25" s="82"/>
      <c r="F25" s="82"/>
      <c r="G25" s="73"/>
      <c r="H25" s="73"/>
      <c r="I25" s="73"/>
      <c r="J25" s="73"/>
      <c r="K25" s="73"/>
      <c r="L25" s="73"/>
      <c r="M25" s="73"/>
      <c r="N25" s="73"/>
      <c r="O25" s="73"/>
      <c r="P25" s="73"/>
      <c r="Q25" s="73"/>
      <c r="R25" s="73"/>
      <c r="S25" s="73"/>
      <c r="T25" s="73"/>
      <c r="U25" s="73"/>
      <c r="V25" s="73"/>
      <c r="W25" s="73"/>
      <c r="X25" s="73"/>
      <c r="Y25" s="73"/>
      <c r="Z25" s="73"/>
    </row>
    <row r="26" spans="1:26">
      <c r="A26" s="259" t="str">
        <f t="shared" si="0"/>
        <v>Ana María Amazonas</v>
      </c>
      <c r="B26" s="260" t="s">
        <v>335</v>
      </c>
      <c r="C26" s="261" t="s">
        <v>322</v>
      </c>
      <c r="D26" s="262" t="s">
        <v>340</v>
      </c>
      <c r="E26" s="82"/>
      <c r="F26" s="82"/>
      <c r="G26" s="73"/>
      <c r="H26" s="73"/>
      <c r="I26" s="73"/>
      <c r="J26" s="73"/>
      <c r="K26" s="73"/>
      <c r="L26" s="73"/>
      <c r="M26" s="73"/>
      <c r="N26" s="73"/>
      <c r="O26" s="73"/>
      <c r="P26" s="73"/>
      <c r="Q26" s="73"/>
      <c r="R26" s="73"/>
      <c r="S26" s="73"/>
      <c r="T26" s="73"/>
      <c r="U26" s="73"/>
      <c r="V26" s="73"/>
      <c r="W26" s="73"/>
      <c r="X26" s="73"/>
      <c r="Y26" s="73"/>
      <c r="Z26" s="73"/>
    </row>
    <row r="27" spans="1:26">
      <c r="A27" s="73"/>
      <c r="B27" s="73"/>
      <c r="C27" s="73"/>
      <c r="D27" s="71"/>
      <c r="E27" s="71"/>
      <c r="F27" s="73"/>
      <c r="G27" s="73"/>
      <c r="H27" s="73"/>
      <c r="I27" s="73"/>
      <c r="J27" s="73"/>
      <c r="K27" s="73"/>
      <c r="L27" s="73"/>
      <c r="M27" s="73"/>
      <c r="N27" s="73"/>
      <c r="O27" s="73"/>
      <c r="P27" s="73"/>
      <c r="Q27" s="73"/>
      <c r="R27" s="73"/>
      <c r="S27" s="73"/>
      <c r="T27" s="73"/>
      <c r="U27" s="73"/>
      <c r="V27" s="73"/>
      <c r="W27" s="73"/>
      <c r="X27" s="73"/>
      <c r="Y27" s="73"/>
      <c r="Z27" s="73"/>
    </row>
    <row r="28" spans="1:26">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30">
      <c r="A29" s="73"/>
      <c r="B29" s="74" t="s">
        <v>113</v>
      </c>
      <c r="C29" s="73"/>
      <c r="D29" s="73"/>
      <c r="E29" s="73"/>
      <c r="F29" s="73"/>
      <c r="G29" s="73"/>
      <c r="H29" s="73"/>
      <c r="I29" s="73"/>
      <c r="J29" s="73"/>
      <c r="K29" s="73"/>
      <c r="L29" s="73"/>
      <c r="M29" s="73"/>
      <c r="N29" s="73"/>
      <c r="O29" s="73"/>
      <c r="P29" s="73"/>
      <c r="Q29" s="73"/>
      <c r="R29" s="73"/>
      <c r="S29" s="73"/>
      <c r="T29" s="73"/>
      <c r="U29" s="73"/>
      <c r="V29" s="73"/>
      <c r="W29" s="73"/>
      <c r="X29" s="73"/>
      <c r="Y29" s="73"/>
      <c r="Z29" s="73"/>
    </row>
    <row r="30" spans="1:26">
      <c r="A30" s="75"/>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spans="1:26">
      <c r="A31" s="255" t="s">
        <v>306</v>
      </c>
      <c r="B31" s="256" t="s">
        <v>307</v>
      </c>
      <c r="C31" s="265" t="s">
        <v>308</v>
      </c>
      <c r="D31" s="265" t="s">
        <v>341</v>
      </c>
      <c r="E31" s="265" t="s">
        <v>309</v>
      </c>
      <c r="F31" s="73"/>
      <c r="G31" s="617" t="s">
        <v>342</v>
      </c>
      <c r="H31" s="583"/>
      <c r="I31" s="584"/>
      <c r="J31" s="73"/>
      <c r="K31" s="73"/>
      <c r="L31" s="73"/>
      <c r="M31" s="73"/>
      <c r="N31" s="73"/>
      <c r="O31" s="73"/>
      <c r="P31" s="73"/>
      <c r="Q31" s="73"/>
      <c r="R31" s="73"/>
      <c r="S31" s="73"/>
      <c r="T31" s="73"/>
      <c r="U31" s="73"/>
      <c r="V31" s="73"/>
      <c r="W31" s="73"/>
      <c r="X31" s="73"/>
      <c r="Y31" s="73"/>
      <c r="Z31" s="73"/>
    </row>
    <row r="32" spans="1:26">
      <c r="A32" s="27" t="str">
        <f t="shared" ref="A32:A48" si="1">CONCATENATE(B32," ",C32," ",D32)</f>
        <v>Luis Angel Cruz Piura A</v>
      </c>
      <c r="B32" s="260" t="s">
        <v>311</v>
      </c>
      <c r="C32" s="266" t="s">
        <v>312</v>
      </c>
      <c r="D32" s="266" t="s">
        <v>209</v>
      </c>
      <c r="E32" s="266" t="s">
        <v>298</v>
      </c>
      <c r="F32" s="73"/>
      <c r="G32" s="91"/>
      <c r="H32" s="91"/>
      <c r="I32" s="91"/>
      <c r="J32" s="73"/>
      <c r="K32" s="73"/>
      <c r="L32" s="73"/>
      <c r="M32" s="73"/>
      <c r="N32" s="73"/>
      <c r="O32" s="73"/>
      <c r="P32" s="73"/>
      <c r="Q32" s="73"/>
      <c r="R32" s="73"/>
      <c r="S32" s="73"/>
      <c r="T32" s="73"/>
      <c r="U32" s="73"/>
      <c r="V32" s="73"/>
      <c r="W32" s="73"/>
      <c r="X32" s="73"/>
      <c r="Y32" s="73"/>
      <c r="Z32" s="73"/>
    </row>
    <row r="33" spans="1:26" ht="15.75">
      <c r="A33" s="27" t="str">
        <f t="shared" si="1"/>
        <v>Luis Angel Cruz Lima A</v>
      </c>
      <c r="B33" s="260" t="s">
        <v>311</v>
      </c>
      <c r="C33" s="266" t="s">
        <v>313</v>
      </c>
      <c r="D33" s="266" t="s">
        <v>209</v>
      </c>
      <c r="E33" s="266" t="s">
        <v>314</v>
      </c>
      <c r="F33" s="73"/>
      <c r="G33" s="263" t="s">
        <v>315</v>
      </c>
      <c r="H33" s="618" t="s">
        <v>335</v>
      </c>
      <c r="I33" s="611"/>
      <c r="J33" s="73"/>
      <c r="K33" s="73"/>
      <c r="L33" s="73"/>
      <c r="M33" s="73"/>
      <c r="N33" s="73"/>
      <c r="O33" s="73"/>
      <c r="P33" s="73"/>
      <c r="Q33" s="73"/>
      <c r="R33" s="73"/>
      <c r="S33" s="73"/>
      <c r="T33" s="73"/>
      <c r="U33" s="73"/>
      <c r="V33" s="73"/>
      <c r="W33" s="73"/>
      <c r="X33" s="73"/>
      <c r="Y33" s="73"/>
      <c r="Z33" s="73"/>
    </row>
    <row r="34" spans="1:26" ht="15.75">
      <c r="A34" s="27" t="str">
        <f t="shared" si="1"/>
        <v>Luis Angel Cruz Huanuco A</v>
      </c>
      <c r="B34" s="260" t="s">
        <v>311</v>
      </c>
      <c r="C34" s="266" t="s">
        <v>316</v>
      </c>
      <c r="D34" s="266" t="s">
        <v>209</v>
      </c>
      <c r="E34" s="266" t="s">
        <v>317</v>
      </c>
      <c r="F34" s="73"/>
      <c r="G34" s="263" t="s">
        <v>318</v>
      </c>
      <c r="H34" s="618" t="s">
        <v>313</v>
      </c>
      <c r="I34" s="611"/>
      <c r="J34" s="73"/>
      <c r="K34" s="73"/>
      <c r="L34" s="73"/>
      <c r="M34" s="73"/>
      <c r="N34" s="73"/>
      <c r="O34" s="73"/>
      <c r="P34" s="73"/>
      <c r="Q34" s="73"/>
      <c r="R34" s="73"/>
      <c r="S34" s="73"/>
      <c r="T34" s="73"/>
      <c r="U34" s="73"/>
      <c r="V34" s="73"/>
      <c r="W34" s="73"/>
      <c r="X34" s="73"/>
      <c r="Y34" s="73"/>
      <c r="Z34" s="73"/>
    </row>
    <row r="35" spans="1:26" ht="15.75">
      <c r="A35" s="27" t="str">
        <f t="shared" si="1"/>
        <v>Luis Angel Cruz Rioja A</v>
      </c>
      <c r="B35" s="260" t="s">
        <v>311</v>
      </c>
      <c r="C35" s="266" t="s">
        <v>319</v>
      </c>
      <c r="D35" s="266" t="s">
        <v>209</v>
      </c>
      <c r="E35" s="266" t="s">
        <v>238</v>
      </c>
      <c r="F35" s="73"/>
      <c r="G35" s="267" t="s">
        <v>343</v>
      </c>
      <c r="H35" s="619" t="s">
        <v>213</v>
      </c>
      <c r="I35" s="611"/>
      <c r="J35" s="73"/>
      <c r="K35" s="73"/>
      <c r="L35" s="73"/>
      <c r="M35" s="73"/>
      <c r="N35" s="73"/>
      <c r="O35" s="73"/>
      <c r="P35" s="73"/>
      <c r="Q35" s="73"/>
      <c r="R35" s="73"/>
      <c r="S35" s="73"/>
      <c r="T35" s="73"/>
      <c r="U35" s="73"/>
      <c r="V35" s="73"/>
      <c r="W35" s="73"/>
      <c r="X35" s="73"/>
      <c r="Y35" s="73"/>
      <c r="Z35" s="73"/>
    </row>
    <row r="36" spans="1:26">
      <c r="A36" s="27" t="str">
        <f t="shared" si="1"/>
        <v>Luis Angel Cruz Chiclayo B</v>
      </c>
      <c r="B36" s="260" t="s">
        <v>311</v>
      </c>
      <c r="C36" s="266" t="s">
        <v>320</v>
      </c>
      <c r="D36" s="266" t="s">
        <v>211</v>
      </c>
      <c r="E36" s="266" t="s">
        <v>300</v>
      </c>
      <c r="F36" s="73"/>
      <c r="G36" s="73"/>
      <c r="H36" s="73"/>
      <c r="I36" s="73"/>
      <c r="J36" s="73"/>
      <c r="K36" s="73"/>
      <c r="L36" s="73"/>
      <c r="M36" s="73"/>
      <c r="N36" s="73"/>
      <c r="O36" s="73"/>
      <c r="P36" s="73"/>
      <c r="Q36" s="73"/>
      <c r="R36" s="73"/>
      <c r="S36" s="73"/>
      <c r="T36" s="73"/>
      <c r="U36" s="73"/>
      <c r="V36" s="73"/>
      <c r="W36" s="73"/>
      <c r="X36" s="73"/>
      <c r="Y36" s="73"/>
      <c r="Z36" s="73"/>
    </row>
    <row r="37" spans="1:26" ht="15.75">
      <c r="A37" s="27" t="str">
        <f t="shared" si="1"/>
        <v>Luis Angel Cruz Amazonas B</v>
      </c>
      <c r="B37" s="260" t="s">
        <v>311</v>
      </c>
      <c r="C37" s="266" t="s">
        <v>322</v>
      </c>
      <c r="D37" s="266" t="s">
        <v>211</v>
      </c>
      <c r="E37" s="266" t="s">
        <v>323</v>
      </c>
      <c r="F37" s="73"/>
      <c r="G37" s="263" t="s">
        <v>321</v>
      </c>
      <c r="H37" s="73" t="str">
        <f>IFERROR(VLOOKUP(CONCATENATE(H33," ",H34," ",H35),A31:E49,5,FALSE),"No existe la Venta")</f>
        <v>S/15.000,00</v>
      </c>
      <c r="I37" s="73"/>
      <c r="J37" s="73"/>
      <c r="K37" s="73"/>
      <c r="L37" s="73"/>
      <c r="M37" s="73"/>
      <c r="N37" s="73"/>
      <c r="O37" s="73"/>
      <c r="P37" s="73"/>
      <c r="Q37" s="73"/>
      <c r="R37" s="73"/>
      <c r="S37" s="73"/>
      <c r="T37" s="73"/>
      <c r="U37" s="73"/>
      <c r="V37" s="73"/>
      <c r="W37" s="73"/>
      <c r="X37" s="73"/>
      <c r="Y37" s="73"/>
      <c r="Z37" s="73"/>
    </row>
    <row r="38" spans="1:26">
      <c r="A38" s="27" t="str">
        <f t="shared" si="1"/>
        <v>Marco Lopez Piura B</v>
      </c>
      <c r="B38" s="260" t="s">
        <v>324</v>
      </c>
      <c r="C38" s="266" t="s">
        <v>312</v>
      </c>
      <c r="D38" s="266" t="s">
        <v>211</v>
      </c>
      <c r="E38" s="266" t="s">
        <v>325</v>
      </c>
      <c r="F38" s="73"/>
      <c r="G38" s="73"/>
      <c r="H38" s="73"/>
      <c r="I38" s="73"/>
      <c r="J38" s="73"/>
      <c r="K38" s="73"/>
      <c r="L38" s="73"/>
      <c r="M38" s="73"/>
      <c r="N38" s="73"/>
      <c r="O38" s="73"/>
      <c r="P38" s="73"/>
      <c r="Q38" s="73"/>
      <c r="R38" s="73"/>
      <c r="S38" s="73"/>
      <c r="T38" s="73"/>
      <c r="U38" s="73"/>
      <c r="V38" s="73"/>
      <c r="W38" s="73"/>
      <c r="X38" s="73"/>
      <c r="Y38" s="73"/>
      <c r="Z38" s="73"/>
    </row>
    <row r="39" spans="1:26">
      <c r="A39" s="27" t="str">
        <f t="shared" si="1"/>
        <v>Marco Lopez Lima B</v>
      </c>
      <c r="B39" s="260" t="s">
        <v>324</v>
      </c>
      <c r="C39" s="266" t="s">
        <v>313</v>
      </c>
      <c r="D39" s="266" t="s">
        <v>211</v>
      </c>
      <c r="E39" s="266" t="s">
        <v>327</v>
      </c>
      <c r="F39" s="73"/>
      <c r="G39" s="256" t="s">
        <v>307</v>
      </c>
      <c r="H39" s="265" t="s">
        <v>308</v>
      </c>
      <c r="I39" s="265" t="s">
        <v>341</v>
      </c>
      <c r="J39" s="73"/>
      <c r="K39" s="73"/>
      <c r="L39" s="73"/>
      <c r="M39" s="73"/>
      <c r="N39" s="73"/>
      <c r="O39" s="73"/>
      <c r="P39" s="73"/>
      <c r="Q39" s="73"/>
      <c r="R39" s="73"/>
      <c r="S39" s="73"/>
      <c r="T39" s="73"/>
      <c r="U39" s="73"/>
      <c r="V39" s="73"/>
      <c r="W39" s="73"/>
      <c r="X39" s="73"/>
      <c r="Y39" s="73"/>
      <c r="Z39" s="73"/>
    </row>
    <row r="40" spans="1:26">
      <c r="A40" s="27" t="str">
        <f t="shared" si="1"/>
        <v>Marco Lopez Huanuco B</v>
      </c>
      <c r="B40" s="260" t="s">
        <v>324</v>
      </c>
      <c r="C40" s="266" t="s">
        <v>316</v>
      </c>
      <c r="D40" s="266" t="s">
        <v>211</v>
      </c>
      <c r="E40" s="266" t="s">
        <v>284</v>
      </c>
      <c r="F40" s="73"/>
      <c r="G40" s="260" t="s">
        <v>311</v>
      </c>
      <c r="H40" s="266" t="s">
        <v>312</v>
      </c>
      <c r="I40" s="266" t="s">
        <v>209</v>
      </c>
      <c r="J40" s="73"/>
      <c r="K40" s="73"/>
      <c r="L40" s="73"/>
      <c r="M40" s="73"/>
      <c r="N40" s="73"/>
      <c r="O40" s="73"/>
      <c r="P40" s="73"/>
      <c r="Q40" s="73"/>
      <c r="R40" s="73"/>
      <c r="S40" s="73"/>
      <c r="T40" s="73"/>
      <c r="U40" s="73"/>
      <c r="V40" s="73"/>
      <c r="W40" s="73"/>
      <c r="X40" s="73"/>
      <c r="Y40" s="73"/>
      <c r="Z40" s="73"/>
    </row>
    <row r="41" spans="1:26">
      <c r="A41" s="27" t="str">
        <f t="shared" si="1"/>
        <v>Marco Lopez Rioja B</v>
      </c>
      <c r="B41" s="260" t="s">
        <v>324</v>
      </c>
      <c r="C41" s="266" t="s">
        <v>319</v>
      </c>
      <c r="D41" s="266" t="s">
        <v>211</v>
      </c>
      <c r="E41" s="266" t="s">
        <v>330</v>
      </c>
      <c r="F41" s="73"/>
      <c r="G41" s="260" t="s">
        <v>324</v>
      </c>
      <c r="H41" s="266" t="s">
        <v>313</v>
      </c>
      <c r="I41" s="266" t="s">
        <v>211</v>
      </c>
      <c r="J41" s="73"/>
      <c r="K41" s="73"/>
      <c r="L41" s="73"/>
      <c r="M41" s="73"/>
      <c r="N41" s="73"/>
      <c r="O41" s="73"/>
      <c r="P41" s="73"/>
      <c r="Q41" s="73"/>
      <c r="R41" s="73"/>
      <c r="S41" s="73"/>
      <c r="T41" s="73"/>
      <c r="U41" s="73"/>
      <c r="V41" s="73"/>
      <c r="W41" s="73"/>
      <c r="X41" s="73"/>
      <c r="Y41" s="73"/>
      <c r="Z41" s="73"/>
    </row>
    <row r="42" spans="1:26">
      <c r="A42" s="27" t="str">
        <f t="shared" si="1"/>
        <v>Marco Lopez Chiclayo C</v>
      </c>
      <c r="B42" s="260" t="s">
        <v>324</v>
      </c>
      <c r="C42" s="266" t="s">
        <v>320</v>
      </c>
      <c r="D42" s="266" t="s">
        <v>213</v>
      </c>
      <c r="E42" s="266" t="s">
        <v>331</v>
      </c>
      <c r="F42" s="73"/>
      <c r="G42" s="260" t="s">
        <v>335</v>
      </c>
      <c r="H42" s="266" t="s">
        <v>316</v>
      </c>
      <c r="I42" s="266" t="s">
        <v>213</v>
      </c>
      <c r="J42" s="73"/>
      <c r="K42" s="73"/>
      <c r="L42" s="73"/>
      <c r="M42" s="73"/>
      <c r="N42" s="73"/>
      <c r="O42" s="73"/>
      <c r="P42" s="73"/>
      <c r="Q42" s="73"/>
      <c r="R42" s="73"/>
      <c r="S42" s="73"/>
      <c r="T42" s="73"/>
      <c r="U42" s="73"/>
      <c r="V42" s="73"/>
      <c r="W42" s="73"/>
      <c r="X42" s="73"/>
      <c r="Y42" s="73"/>
      <c r="Z42" s="73"/>
    </row>
    <row r="43" spans="1:26">
      <c r="A43" s="27" t="str">
        <f t="shared" si="1"/>
        <v>Marco Lopez Amazonas C</v>
      </c>
      <c r="B43" s="260" t="s">
        <v>324</v>
      </c>
      <c r="C43" s="266" t="s">
        <v>322</v>
      </c>
      <c r="D43" s="266" t="s">
        <v>213</v>
      </c>
      <c r="E43" s="266" t="s">
        <v>333</v>
      </c>
      <c r="F43" s="73"/>
      <c r="H43" s="262" t="s">
        <v>319</v>
      </c>
      <c r="I43" s="266" t="s">
        <v>215</v>
      </c>
      <c r="J43" s="73"/>
      <c r="K43" s="73"/>
      <c r="L43" s="73"/>
      <c r="M43" s="73"/>
      <c r="N43" s="73"/>
      <c r="O43" s="73"/>
      <c r="P43" s="73"/>
      <c r="Q43" s="73"/>
      <c r="R43" s="73"/>
      <c r="S43" s="73"/>
      <c r="T43" s="73"/>
      <c r="U43" s="73"/>
      <c r="V43" s="73"/>
      <c r="W43" s="73"/>
      <c r="X43" s="73"/>
      <c r="Y43" s="73"/>
      <c r="Z43" s="73"/>
    </row>
    <row r="44" spans="1:26">
      <c r="A44" s="27" t="str">
        <f t="shared" si="1"/>
        <v>Ana María Piura C</v>
      </c>
      <c r="B44" s="260" t="s">
        <v>335</v>
      </c>
      <c r="C44" s="266" t="s">
        <v>312</v>
      </c>
      <c r="D44" s="266" t="s">
        <v>213</v>
      </c>
      <c r="E44" s="266" t="s">
        <v>336</v>
      </c>
      <c r="F44" s="73"/>
      <c r="G44" s="76"/>
      <c r="H44" s="262" t="s">
        <v>320</v>
      </c>
      <c r="J44" s="73"/>
      <c r="K44" s="73"/>
      <c r="L44" s="73"/>
      <c r="M44" s="73"/>
      <c r="N44" s="73"/>
      <c r="O44" s="73"/>
      <c r="P44" s="73"/>
      <c r="Q44" s="73"/>
      <c r="R44" s="73"/>
      <c r="S44" s="73"/>
      <c r="T44" s="73"/>
      <c r="U44" s="73"/>
      <c r="V44" s="73"/>
      <c r="W44" s="73"/>
      <c r="X44" s="73"/>
      <c r="Y44" s="73"/>
      <c r="Z44" s="73"/>
    </row>
    <row r="45" spans="1:26">
      <c r="A45" s="27" t="str">
        <f t="shared" si="1"/>
        <v>Ana María Lima C</v>
      </c>
      <c r="B45" s="260" t="s">
        <v>335</v>
      </c>
      <c r="C45" s="266" t="s">
        <v>313</v>
      </c>
      <c r="D45" s="266" t="s">
        <v>213</v>
      </c>
      <c r="E45" s="266" t="s">
        <v>238</v>
      </c>
      <c r="F45" s="73"/>
      <c r="G45" s="76"/>
      <c r="H45" s="262" t="s">
        <v>322</v>
      </c>
      <c r="I45" s="82"/>
      <c r="J45" s="73"/>
      <c r="K45" s="73"/>
      <c r="L45" s="73"/>
      <c r="M45" s="73"/>
      <c r="N45" s="73"/>
      <c r="O45" s="73"/>
      <c r="P45" s="73"/>
      <c r="Q45" s="73"/>
      <c r="R45" s="73"/>
      <c r="S45" s="73"/>
      <c r="T45" s="73"/>
      <c r="U45" s="73"/>
      <c r="V45" s="73"/>
      <c r="W45" s="73"/>
      <c r="X45" s="73"/>
      <c r="Y45" s="73"/>
      <c r="Z45" s="73"/>
    </row>
    <row r="46" spans="1:26">
      <c r="A46" s="27" t="str">
        <f t="shared" si="1"/>
        <v>Ana María Huanuco C</v>
      </c>
      <c r="B46" s="260" t="s">
        <v>335</v>
      </c>
      <c r="C46" s="266" t="s">
        <v>316</v>
      </c>
      <c r="D46" s="266" t="s">
        <v>213</v>
      </c>
      <c r="E46" s="266" t="s">
        <v>300</v>
      </c>
      <c r="F46" s="73"/>
      <c r="G46" s="73"/>
      <c r="I46" s="73"/>
      <c r="J46" s="73"/>
      <c r="K46" s="73"/>
      <c r="L46" s="73"/>
      <c r="M46" s="73"/>
      <c r="N46" s="73"/>
      <c r="O46" s="73"/>
      <c r="P46" s="73"/>
      <c r="Q46" s="73"/>
      <c r="R46" s="73"/>
      <c r="S46" s="73"/>
      <c r="T46" s="73"/>
      <c r="U46" s="73"/>
      <c r="V46" s="73"/>
      <c r="W46" s="73"/>
      <c r="X46" s="73"/>
      <c r="Y46" s="73"/>
      <c r="Z46" s="73"/>
    </row>
    <row r="47" spans="1:26">
      <c r="A47" s="27" t="str">
        <f t="shared" si="1"/>
        <v>Ana María Rioja D</v>
      </c>
      <c r="B47" s="260" t="s">
        <v>335</v>
      </c>
      <c r="C47" s="266" t="s">
        <v>319</v>
      </c>
      <c r="D47" s="266" t="s">
        <v>215</v>
      </c>
      <c r="E47" s="266" t="s">
        <v>338</v>
      </c>
      <c r="F47" s="73"/>
      <c r="G47" s="73"/>
      <c r="H47" s="73"/>
      <c r="I47" s="73"/>
      <c r="J47" s="73"/>
      <c r="K47" s="73"/>
      <c r="L47" s="73"/>
      <c r="M47" s="73"/>
      <c r="N47" s="73"/>
      <c r="O47" s="73"/>
      <c r="P47" s="73"/>
      <c r="Q47" s="73"/>
      <c r="R47" s="73"/>
      <c r="S47" s="73"/>
      <c r="T47" s="73"/>
      <c r="U47" s="73"/>
      <c r="V47" s="73"/>
      <c r="W47" s="73"/>
      <c r="X47" s="73"/>
      <c r="Y47" s="73"/>
      <c r="Z47" s="73"/>
    </row>
    <row r="48" spans="1:26">
      <c r="A48" s="27" t="str">
        <f t="shared" si="1"/>
        <v>Ana María Chiclayo D</v>
      </c>
      <c r="B48" s="260" t="s">
        <v>335</v>
      </c>
      <c r="C48" s="266" t="s">
        <v>320</v>
      </c>
      <c r="D48" s="266" t="s">
        <v>215</v>
      </c>
      <c r="E48" s="266" t="s">
        <v>339</v>
      </c>
      <c r="F48" s="73"/>
      <c r="G48" s="73"/>
      <c r="H48" s="73"/>
      <c r="I48" s="73"/>
      <c r="J48" s="73"/>
      <c r="K48" s="73"/>
      <c r="L48" s="73"/>
      <c r="M48" s="73"/>
      <c r="N48" s="73"/>
      <c r="O48" s="73"/>
      <c r="P48" s="73"/>
      <c r="Q48" s="73"/>
      <c r="R48" s="73"/>
      <c r="S48" s="73"/>
      <c r="T48" s="73"/>
      <c r="U48" s="73"/>
      <c r="V48" s="73"/>
      <c r="W48" s="73"/>
      <c r="X48" s="73"/>
      <c r="Y48" s="73"/>
      <c r="Z48" s="73"/>
    </row>
    <row r="49" spans="1:26">
      <c r="A49" s="27" t="e">
        <f ca="1">_xludf.CONCAT(B49,_xludf.CONCAT(" ",_xludf.CONCAT(C49,_xludf.CONCAT(" ",D49))))</f>
        <v>#NAME?</v>
      </c>
      <c r="B49" s="260" t="s">
        <v>335</v>
      </c>
      <c r="C49" s="266" t="s">
        <v>322</v>
      </c>
      <c r="D49" s="266" t="s">
        <v>215</v>
      </c>
      <c r="E49" s="266" t="s">
        <v>340</v>
      </c>
      <c r="F49" s="73"/>
      <c r="G49" s="73"/>
      <c r="H49" s="73"/>
      <c r="I49" s="73"/>
      <c r="J49" s="73"/>
      <c r="K49" s="73"/>
      <c r="L49" s="73"/>
      <c r="M49" s="73"/>
      <c r="N49" s="73"/>
      <c r="O49" s="73"/>
      <c r="P49" s="73"/>
      <c r="Q49" s="73"/>
      <c r="R49" s="73"/>
      <c r="S49" s="73"/>
      <c r="T49" s="73"/>
      <c r="U49" s="73"/>
      <c r="V49" s="73"/>
      <c r="W49" s="73"/>
      <c r="X49" s="73"/>
      <c r="Y49" s="73"/>
      <c r="Z49" s="73"/>
    </row>
    <row r="50" spans="1:26">
      <c r="A50" s="71"/>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spans="1:26">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spans="1:26">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1">
    <mergeCell ref="G31:I31"/>
    <mergeCell ref="H33:I33"/>
    <mergeCell ref="H34:I34"/>
    <mergeCell ref="H35:I35"/>
    <mergeCell ref="B1:K1"/>
    <mergeCell ref="A2:E2"/>
    <mergeCell ref="E5:G5"/>
    <mergeCell ref="E6:G6"/>
    <mergeCell ref="F8:H8"/>
    <mergeCell ref="G10:H10"/>
    <mergeCell ref="G11:H11"/>
  </mergeCells>
  <dataValidations count="5">
    <dataValidation type="list" allowBlank="1" showErrorMessage="1" sqref="G10" xr:uid="{00000000-0002-0000-0700-000000000000}">
      <formula1>$B$9:$B$26</formula1>
    </dataValidation>
    <dataValidation type="list" allowBlank="1" showErrorMessage="1" sqref="G11" xr:uid="{00000000-0002-0000-0700-000001000000}">
      <formula1>$C$9:$C$26</formula1>
    </dataValidation>
    <dataValidation type="list" allowBlank="1" showErrorMessage="1" sqref="H33" xr:uid="{00000000-0002-0000-0700-000002000000}">
      <formula1>$G$40:$G$42</formula1>
    </dataValidation>
    <dataValidation type="list" allowBlank="1" showErrorMessage="1" sqref="H34" xr:uid="{00000000-0002-0000-0700-000003000000}">
      <formula1>$H$40:$H$45</formula1>
    </dataValidation>
    <dataValidation type="list" allowBlank="1" showErrorMessage="1" sqref="H35" xr:uid="{00000000-0002-0000-0700-000004000000}">
      <formula1>$I$40:$I$43</formula1>
    </dataValidation>
  </dataValidations>
  <hyperlinks>
    <hyperlink ref="C4" r:id="rId1" xr:uid="{00000000-0004-0000-0700-00000000000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4"/>
  <sheetViews>
    <sheetView workbookViewId="0">
      <pane ySplit="1" topLeftCell="A23" activePane="bottomLeft" state="frozen"/>
      <selection pane="bottomLeft" activeCell="G20" sqref="G20"/>
    </sheetView>
  </sheetViews>
  <sheetFormatPr baseColWidth="10" defaultColWidth="12.5703125" defaultRowHeight="15" customHeight="1"/>
  <cols>
    <col min="1" max="1" width="4.85546875" customWidth="1"/>
    <col min="2" max="2" width="24" customWidth="1"/>
    <col min="3" max="3" width="16.42578125" customWidth="1"/>
    <col min="5" max="5" width="18.140625" customWidth="1"/>
    <col min="6" max="6" width="14.140625" customWidth="1"/>
    <col min="7" max="7" width="16.7109375" customWidth="1"/>
    <col min="8" max="8" width="17.42578125" customWidth="1"/>
    <col min="10" max="10" width="15.42578125" customWidth="1"/>
  </cols>
  <sheetData>
    <row r="1" spans="1:26" ht="15" customHeight="1">
      <c r="A1" s="197"/>
      <c r="B1" s="603" t="s">
        <v>344</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27.75" customHeight="1">
      <c r="A4" s="32"/>
      <c r="B4" s="116" t="s">
        <v>57</v>
      </c>
      <c r="C4" s="117" t="s">
        <v>28</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23.2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73"/>
      <c r="B7" s="73"/>
      <c r="C7" s="73"/>
      <c r="D7" s="75"/>
      <c r="E7" s="75"/>
      <c r="F7" s="75"/>
      <c r="G7" s="75"/>
      <c r="H7" s="75"/>
      <c r="I7" s="75"/>
      <c r="J7" s="73"/>
      <c r="K7" s="73"/>
      <c r="L7" s="73"/>
      <c r="M7" s="73"/>
      <c r="N7" s="73"/>
      <c r="O7" s="73"/>
      <c r="P7" s="73"/>
      <c r="Q7" s="73"/>
      <c r="R7" s="73"/>
      <c r="S7" s="73"/>
      <c r="T7" s="73"/>
      <c r="U7" s="73"/>
      <c r="V7" s="73"/>
      <c r="W7" s="73"/>
      <c r="X7" s="73"/>
      <c r="Y7" s="73"/>
      <c r="Z7" s="73"/>
    </row>
    <row r="8" spans="1:26" ht="15" customHeight="1">
      <c r="A8" s="73"/>
      <c r="B8" s="268" t="s">
        <v>345</v>
      </c>
      <c r="C8" s="269"/>
      <c r="D8" s="270"/>
      <c r="E8" s="270"/>
      <c r="F8" s="270"/>
      <c r="G8" s="270"/>
      <c r="H8" s="270"/>
      <c r="I8" s="75"/>
      <c r="J8" s="73"/>
      <c r="K8" s="73"/>
      <c r="L8" s="73"/>
      <c r="M8" s="73"/>
      <c r="N8" s="73"/>
      <c r="O8" s="73"/>
      <c r="P8" s="73"/>
      <c r="Q8" s="73"/>
      <c r="R8" s="73"/>
      <c r="S8" s="73"/>
      <c r="T8" s="73"/>
      <c r="U8" s="73"/>
      <c r="V8" s="73"/>
      <c r="W8" s="73"/>
      <c r="X8" s="73"/>
      <c r="Y8" s="73"/>
      <c r="Z8" s="73"/>
    </row>
    <row r="9" spans="1:26">
      <c r="A9" s="73"/>
      <c r="B9" s="271" t="s">
        <v>346</v>
      </c>
      <c r="C9" s="271"/>
      <c r="D9" s="272"/>
      <c r="E9" s="273"/>
      <c r="F9" s="273"/>
      <c r="G9" s="273"/>
      <c r="H9" s="273"/>
      <c r="I9" s="75"/>
      <c r="J9" s="73"/>
      <c r="K9" s="73"/>
      <c r="L9" s="73"/>
      <c r="M9" s="73"/>
      <c r="N9" s="73"/>
      <c r="O9" s="73"/>
      <c r="P9" s="73"/>
      <c r="Q9" s="73"/>
      <c r="R9" s="73"/>
      <c r="S9" s="73"/>
      <c r="T9" s="73"/>
      <c r="U9" s="73"/>
      <c r="V9" s="73"/>
      <c r="W9" s="73"/>
      <c r="X9" s="73"/>
      <c r="Y9" s="73"/>
      <c r="Z9" s="73"/>
    </row>
    <row r="10" spans="1:26">
      <c r="A10" s="73"/>
      <c r="B10" s="73"/>
      <c r="C10" s="73"/>
      <c r="D10" s="75"/>
      <c r="E10" s="75"/>
      <c r="F10" s="75"/>
      <c r="G10" s="75"/>
      <c r="H10" s="75"/>
      <c r="I10" s="75"/>
      <c r="J10" s="73"/>
      <c r="K10" s="73"/>
      <c r="L10" s="73"/>
      <c r="M10" s="73"/>
      <c r="N10" s="73"/>
      <c r="O10" s="73"/>
      <c r="P10" s="73"/>
      <c r="Q10" s="73"/>
      <c r="R10" s="73"/>
      <c r="S10" s="73"/>
      <c r="T10" s="73"/>
      <c r="U10" s="73"/>
      <c r="V10" s="73"/>
      <c r="W10" s="73"/>
      <c r="X10" s="73"/>
      <c r="Y10" s="73"/>
      <c r="Z10" s="73"/>
    </row>
    <row r="11" spans="1:26">
      <c r="A11" s="73"/>
      <c r="B11" s="73"/>
      <c r="C11" s="73"/>
      <c r="D11" s="75"/>
      <c r="E11" s="75"/>
      <c r="F11" s="75"/>
      <c r="G11" s="75"/>
      <c r="H11" s="75"/>
      <c r="I11" s="75"/>
      <c r="J11" s="73"/>
      <c r="K11" s="73"/>
      <c r="L11" s="73"/>
      <c r="M11" s="73"/>
      <c r="N11" s="73"/>
      <c r="O11" s="73"/>
      <c r="P11" s="73"/>
      <c r="Q11" s="73"/>
      <c r="R11" s="73"/>
      <c r="S11" s="73"/>
      <c r="T11" s="73"/>
      <c r="U11" s="73"/>
      <c r="V11" s="73"/>
      <c r="W11" s="73"/>
      <c r="X11" s="73"/>
      <c r="Y11" s="73"/>
      <c r="Z11" s="73"/>
    </row>
    <row r="12" spans="1:26">
      <c r="A12" s="274"/>
      <c r="B12" s="275" t="s">
        <v>347</v>
      </c>
      <c r="C12" s="276" t="s">
        <v>348</v>
      </c>
      <c r="D12" s="277" t="s">
        <v>118</v>
      </c>
      <c r="E12" s="278" t="s">
        <v>206</v>
      </c>
      <c r="F12" s="279"/>
      <c r="G12" s="275" t="s">
        <v>347</v>
      </c>
      <c r="H12" s="276" t="s">
        <v>348</v>
      </c>
      <c r="I12" s="277" t="s">
        <v>118</v>
      </c>
      <c r="J12" s="280" t="s">
        <v>206</v>
      </c>
      <c r="K12" s="73"/>
      <c r="L12" s="73"/>
      <c r="M12" s="73"/>
      <c r="N12" s="73"/>
      <c r="O12" s="73"/>
      <c r="P12" s="73"/>
      <c r="Q12" s="73"/>
      <c r="R12" s="73"/>
      <c r="S12" s="73"/>
      <c r="T12" s="73"/>
      <c r="U12" s="73"/>
      <c r="V12" s="73"/>
      <c r="W12" s="73"/>
      <c r="X12" s="73"/>
      <c r="Y12" s="73"/>
      <c r="Z12" s="73"/>
    </row>
    <row r="13" spans="1:26">
      <c r="A13" s="281"/>
      <c r="B13" s="282" t="s">
        <v>208</v>
      </c>
      <c r="C13" s="282" t="s">
        <v>349</v>
      </c>
      <c r="D13" s="283">
        <v>45</v>
      </c>
      <c r="E13" s="282" t="s">
        <v>257</v>
      </c>
      <c r="F13" s="284"/>
      <c r="G13" s="282" t="s">
        <v>208</v>
      </c>
      <c r="H13" s="282" t="str">
        <f>IFERROR(VLOOKUP(G13,Codigos[],2,FALSE),"Codigo No exist")</f>
        <v>Miguel</v>
      </c>
      <c r="I13" s="282">
        <f>IFERROR(VLOOKUP(G13,Codigos[],3,FALSE),"Codigo No exist")</f>
        <v>45</v>
      </c>
      <c r="J13" s="282" t="str">
        <f>IFERROR(IF(I13&gt;=40,VLOOKUP(G13,Codigos[],4,FALSE),""),"Codigo No exist")</f>
        <v>0220-02141-2020</v>
      </c>
      <c r="K13" s="73"/>
      <c r="L13" s="73"/>
      <c r="M13" s="73"/>
      <c r="N13" s="73"/>
      <c r="O13" s="73"/>
      <c r="P13" s="73"/>
      <c r="Q13" s="73"/>
      <c r="R13" s="73"/>
      <c r="S13" s="73"/>
      <c r="T13" s="73"/>
      <c r="U13" s="73"/>
      <c r="V13" s="73"/>
      <c r="W13" s="73"/>
      <c r="X13" s="73"/>
      <c r="Y13" s="73"/>
      <c r="Z13" s="73"/>
    </row>
    <row r="14" spans="1:26">
      <c r="A14" s="281"/>
      <c r="B14" s="282" t="s">
        <v>210</v>
      </c>
      <c r="C14" s="282" t="s">
        <v>258</v>
      </c>
      <c r="D14" s="283">
        <v>25</v>
      </c>
      <c r="E14" s="282" t="s">
        <v>260</v>
      </c>
      <c r="F14" s="285"/>
      <c r="G14" s="282" t="s">
        <v>210</v>
      </c>
      <c r="H14" s="282" t="str">
        <f>IFERROR(VLOOKUP(G14,Codigos[],2,FALSE),"Codigo No exist")</f>
        <v>Julio Martín Rios</v>
      </c>
      <c r="I14" s="282">
        <f>IFERROR(VLOOKUP(G14,Codigos[],3,FALSE),"Codigo No exist")</f>
        <v>25</v>
      </c>
      <c r="J14" s="282" t="str">
        <f>IFERROR(IF(I14&gt;=40,VLOOKUP(G14,Codigos[],4,FALSE),""),"Codigo No exist")</f>
        <v/>
      </c>
      <c r="K14" s="73"/>
      <c r="L14" s="73"/>
      <c r="M14" s="73"/>
      <c r="N14" s="73"/>
      <c r="O14" s="73"/>
      <c r="P14" s="73"/>
      <c r="Q14" s="73"/>
      <c r="R14" s="73"/>
      <c r="S14" s="73"/>
      <c r="T14" s="73"/>
      <c r="U14" s="73"/>
      <c r="V14" s="73"/>
      <c r="W14" s="73"/>
      <c r="X14" s="73"/>
      <c r="Y14" s="73"/>
      <c r="Z14" s="73"/>
    </row>
    <row r="15" spans="1:26">
      <c r="A15" s="281"/>
      <c r="B15" s="282" t="s">
        <v>212</v>
      </c>
      <c r="C15" s="282" t="s">
        <v>262</v>
      </c>
      <c r="D15" s="283">
        <v>30</v>
      </c>
      <c r="E15" s="282" t="s">
        <v>264</v>
      </c>
      <c r="F15" s="285"/>
      <c r="G15" s="282" t="s">
        <v>212</v>
      </c>
      <c r="H15" s="282" t="str">
        <f>IFERROR(VLOOKUP(G15,Codigos[],2,FALSE),"Codigo No exist")</f>
        <v>Morelia Sandobal</v>
      </c>
      <c r="I15" s="282">
        <f>IFERROR(VLOOKUP(G15,Codigos[],3,FALSE),"Codigo No exist")</f>
        <v>30</v>
      </c>
      <c r="J15" s="282" t="str">
        <f>IFERROR(IF(I15&gt;=40,VLOOKUP(G15,Codigos[],4,FALSE),""),"Codigo No exist")</f>
        <v/>
      </c>
      <c r="K15" s="73"/>
      <c r="L15" s="73"/>
      <c r="M15" s="73"/>
      <c r="N15" s="73"/>
      <c r="O15" s="73"/>
      <c r="P15" s="73"/>
      <c r="Q15" s="73"/>
      <c r="R15" s="73"/>
      <c r="S15" s="73"/>
      <c r="T15" s="73"/>
      <c r="U15" s="73"/>
      <c r="V15" s="73"/>
      <c r="W15" s="73"/>
      <c r="X15" s="73"/>
      <c r="Y15" s="73"/>
      <c r="Z15" s="73"/>
    </row>
    <row r="16" spans="1:26">
      <c r="A16" s="281"/>
      <c r="B16" s="282" t="s">
        <v>214</v>
      </c>
      <c r="C16" s="282" t="s">
        <v>350</v>
      </c>
      <c r="D16" s="283">
        <v>8</v>
      </c>
      <c r="E16" s="282" t="s">
        <v>266</v>
      </c>
      <c r="F16" s="284"/>
      <c r="G16" s="282" t="s">
        <v>214</v>
      </c>
      <c r="H16" s="282" t="str">
        <f>IFERROR(VLOOKUP(G16,Codigos[],2,FALSE),"Codigo No exist")</f>
        <v>Ludwing Peres</v>
      </c>
      <c r="I16" s="282">
        <f>IFERROR(VLOOKUP(G16,Codigos[],3,FALSE),"Codigo No exist")</f>
        <v>8</v>
      </c>
      <c r="J16" s="282" t="str">
        <f>IFERROR(IF(I16&gt;=40,VLOOKUP(G16,Codigos[],4,FALSE),""),"Codigo No exist")</f>
        <v/>
      </c>
      <c r="K16" s="73"/>
      <c r="L16" s="73"/>
      <c r="M16" s="73"/>
      <c r="N16" s="73"/>
      <c r="O16" s="73"/>
      <c r="P16" s="73"/>
      <c r="Q16" s="73"/>
      <c r="R16" s="73"/>
      <c r="S16" s="73"/>
      <c r="T16" s="73"/>
      <c r="U16" s="73"/>
      <c r="V16" s="73"/>
      <c r="W16" s="73"/>
      <c r="X16" s="73"/>
      <c r="Y16" s="73"/>
      <c r="Z16" s="73"/>
    </row>
    <row r="17" spans="1:26">
      <c r="A17" s="281"/>
      <c r="B17" s="282" t="s">
        <v>216</v>
      </c>
      <c r="C17" s="282" t="s">
        <v>267</v>
      </c>
      <c r="D17" s="283">
        <v>42</v>
      </c>
      <c r="E17" s="282" t="s">
        <v>268</v>
      </c>
      <c r="F17" s="285"/>
      <c r="G17" s="282" t="s">
        <v>216</v>
      </c>
      <c r="H17" s="282" t="str">
        <f>IFERROR(VLOOKUP(G17,Codigos[],2,FALSE),"Codigo No exist")</f>
        <v>Maicol Reategui</v>
      </c>
      <c r="I17" s="282">
        <f>IFERROR(VLOOKUP(G17,Codigos[],3,FALSE),"Codigo No exist")</f>
        <v>42</v>
      </c>
      <c r="J17" s="282" t="str">
        <f>IFERROR(IF(I17&gt;=40,VLOOKUP(G17,Codigos[],4,FALSE),""),"Codigo No exist")</f>
        <v>0201-1542-2000</v>
      </c>
      <c r="K17" s="73"/>
      <c r="L17" s="73"/>
      <c r="M17" s="73"/>
      <c r="N17" s="73"/>
      <c r="O17" s="73"/>
      <c r="P17" s="73"/>
      <c r="Q17" s="73"/>
      <c r="R17" s="73"/>
      <c r="S17" s="73"/>
      <c r="T17" s="73"/>
      <c r="U17" s="73"/>
      <c r="V17" s="73"/>
      <c r="W17" s="73"/>
      <c r="X17" s="73"/>
      <c r="Y17" s="73"/>
      <c r="Z17" s="73"/>
    </row>
    <row r="18" spans="1:26">
      <c r="A18" s="281"/>
      <c r="B18" s="282" t="s">
        <v>218</v>
      </c>
      <c r="C18" s="282" t="s">
        <v>351</v>
      </c>
      <c r="D18" s="283">
        <v>40</v>
      </c>
      <c r="E18" s="282" t="s">
        <v>271</v>
      </c>
      <c r="F18" s="205"/>
      <c r="G18" s="282" t="s">
        <v>218</v>
      </c>
      <c r="H18" s="282" t="str">
        <f>IFERROR(VLOOKUP(G18,Codigos[],2,FALSE),"Codigo No exist")</f>
        <v>Antonio Cruz</v>
      </c>
      <c r="I18" s="282">
        <f>IFERROR(VLOOKUP(G18,Codigos[],3,FALSE),"Codigo No exist")</f>
        <v>40</v>
      </c>
      <c r="J18" s="282" t="str">
        <f>IFERROR(IF(I18&gt;=40,VLOOKUP(G18,Codigos[],4,FALSE),""),"Codigo No exist")</f>
        <v>0211-2014-20100</v>
      </c>
      <c r="K18" s="73"/>
      <c r="L18" s="73"/>
      <c r="M18" s="73"/>
      <c r="N18" s="73"/>
      <c r="O18" s="73"/>
      <c r="P18" s="73"/>
      <c r="Q18" s="73"/>
      <c r="R18" s="73"/>
      <c r="S18" s="73"/>
      <c r="T18" s="73"/>
      <c r="U18" s="73"/>
      <c r="V18" s="73"/>
      <c r="W18" s="73"/>
      <c r="X18" s="73"/>
      <c r="Y18" s="73"/>
      <c r="Z18" s="73"/>
    </row>
    <row r="19" spans="1:26">
      <c r="A19" s="281"/>
      <c r="B19" s="282" t="s">
        <v>220</v>
      </c>
      <c r="C19" s="282" t="s">
        <v>352</v>
      </c>
      <c r="D19" s="283">
        <v>25</v>
      </c>
      <c r="E19" s="282" t="s">
        <v>273</v>
      </c>
      <c r="F19" s="286"/>
      <c r="G19" s="282" t="s">
        <v>220</v>
      </c>
      <c r="H19" s="282" t="str">
        <f>IFERROR(VLOOKUP(G19,Codigos[],2,FALSE),"Codigo No exist")</f>
        <v>Marck Lewis</v>
      </c>
      <c r="I19" s="282">
        <f>IFERROR(VLOOKUP(G19,Codigos[],3,FALSE),"Codigo No exist")</f>
        <v>25</v>
      </c>
      <c r="J19" s="282" t="str">
        <f>IFERROR(IF(I19&gt;=40,VLOOKUP(G19,Codigos[],4,FALSE),""),"Codigo No exist")</f>
        <v/>
      </c>
      <c r="K19" s="73"/>
      <c r="L19" s="73"/>
      <c r="M19" s="73"/>
      <c r="N19" s="73"/>
      <c r="O19" s="73"/>
      <c r="P19" s="73"/>
      <c r="Q19" s="73"/>
      <c r="R19" s="73"/>
      <c r="S19" s="73"/>
      <c r="T19" s="73"/>
      <c r="U19" s="73"/>
      <c r="V19" s="73"/>
      <c r="W19" s="73"/>
      <c r="X19" s="73"/>
      <c r="Y19" s="73"/>
      <c r="Z19" s="73"/>
    </row>
    <row r="20" spans="1:26">
      <c r="A20" s="281"/>
      <c r="B20" s="282" t="s">
        <v>222</v>
      </c>
      <c r="C20" s="282" t="s">
        <v>353</v>
      </c>
      <c r="D20" s="283">
        <v>50</v>
      </c>
      <c r="E20" s="282" t="s">
        <v>275</v>
      </c>
      <c r="F20" s="286"/>
      <c r="G20" s="287" t="s">
        <v>354</v>
      </c>
      <c r="H20" s="288" t="str">
        <f>IFERROR(VLOOKUP(G20,Codigos[],2,FALSE),"Codigo No exist")</f>
        <v>Codigo No exist</v>
      </c>
      <c r="I20" s="288" t="str">
        <f>IFERROR(VLOOKUP(G20,Codigos[],3,FALSE),"Codigo No exist")</f>
        <v>Codigo No exist</v>
      </c>
      <c r="J20" s="289" t="str">
        <f>IFERROR(IF(I20&gt;=40,VLOOKUP(G20,Codigos[],4,FALSE),""),"Codigo No exist")</f>
        <v>Codigo No exist</v>
      </c>
      <c r="K20" s="73"/>
      <c r="L20" s="73"/>
      <c r="M20" s="73"/>
      <c r="N20" s="73"/>
      <c r="O20" s="73"/>
      <c r="P20" s="73"/>
      <c r="Q20" s="73"/>
      <c r="R20" s="73"/>
      <c r="S20" s="73"/>
      <c r="T20" s="73"/>
      <c r="U20" s="73"/>
      <c r="V20" s="73"/>
      <c r="W20" s="73"/>
      <c r="X20" s="73"/>
      <c r="Y20" s="73"/>
      <c r="Z20" s="73"/>
    </row>
    <row r="21" spans="1:26">
      <c r="A21" s="281"/>
      <c r="B21" s="282" t="s">
        <v>355</v>
      </c>
      <c r="C21" s="282" t="s">
        <v>356</v>
      </c>
      <c r="D21" s="283">
        <v>55</v>
      </c>
      <c r="E21" s="282" t="s">
        <v>257</v>
      </c>
      <c r="F21" s="286"/>
      <c r="G21" s="205"/>
      <c r="H21" s="205"/>
      <c r="I21" s="205"/>
      <c r="J21" s="205"/>
      <c r="K21" s="73"/>
      <c r="L21" s="73"/>
      <c r="M21" s="73"/>
      <c r="N21" s="73"/>
      <c r="O21" s="73"/>
      <c r="P21" s="73"/>
      <c r="Q21" s="73"/>
      <c r="R21" s="73"/>
      <c r="S21" s="73"/>
      <c r="T21" s="73"/>
      <c r="U21" s="73"/>
      <c r="V21" s="73"/>
      <c r="W21" s="73"/>
      <c r="X21" s="73"/>
      <c r="Y21" s="73"/>
      <c r="Z21" s="73"/>
    </row>
    <row r="22" spans="1:26">
      <c r="A22" s="281"/>
      <c r="B22" s="282" t="s">
        <v>357</v>
      </c>
      <c r="C22" s="282" t="s">
        <v>358</v>
      </c>
      <c r="D22" s="283">
        <v>57</v>
      </c>
      <c r="E22" s="282" t="s">
        <v>260</v>
      </c>
      <c r="F22" s="205"/>
      <c r="G22" s="205"/>
      <c r="H22" s="205"/>
      <c r="I22" s="205"/>
      <c r="J22" s="205"/>
      <c r="K22" s="73"/>
      <c r="L22" s="73"/>
      <c r="M22" s="73"/>
      <c r="N22" s="73"/>
      <c r="O22" s="73"/>
      <c r="P22" s="73"/>
      <c r="Q22" s="73"/>
      <c r="R22" s="73"/>
      <c r="S22" s="73"/>
      <c r="T22" s="73"/>
      <c r="U22" s="73"/>
      <c r="V22" s="73"/>
      <c r="W22" s="73"/>
      <c r="X22" s="73"/>
      <c r="Y22" s="73"/>
      <c r="Z22" s="73"/>
    </row>
    <row r="23" spans="1:26">
      <c r="A23" s="281"/>
      <c r="B23" s="282" t="s">
        <v>359</v>
      </c>
      <c r="C23" s="282" t="s">
        <v>74</v>
      </c>
      <c r="D23" s="283">
        <v>60</v>
      </c>
      <c r="E23" s="282" t="s">
        <v>264</v>
      </c>
      <c r="F23" s="286"/>
      <c r="G23" s="205"/>
      <c r="H23" s="205"/>
      <c r="I23" s="205"/>
      <c r="J23" s="205"/>
      <c r="K23" s="73"/>
      <c r="L23" s="73"/>
      <c r="M23" s="73"/>
      <c r="N23" s="73"/>
      <c r="O23" s="73"/>
      <c r="P23" s="73"/>
      <c r="Q23" s="73"/>
      <c r="R23" s="73"/>
      <c r="S23" s="73"/>
      <c r="T23" s="73"/>
      <c r="U23" s="73"/>
      <c r="V23" s="73"/>
      <c r="W23" s="73"/>
      <c r="X23" s="73"/>
      <c r="Y23" s="73"/>
      <c r="Z23" s="73"/>
    </row>
    <row r="24" spans="1:26">
      <c r="A24" s="281"/>
      <c r="B24" s="282" t="s">
        <v>360</v>
      </c>
      <c r="C24" s="282" t="s">
        <v>361</v>
      </c>
      <c r="D24" s="283">
        <v>40</v>
      </c>
      <c r="E24" s="282" t="s">
        <v>266</v>
      </c>
      <c r="F24" s="286"/>
      <c r="G24" s="205"/>
      <c r="H24" s="205"/>
      <c r="I24" s="205"/>
      <c r="J24" s="205"/>
      <c r="K24" s="73"/>
      <c r="L24" s="73"/>
      <c r="M24" s="73"/>
      <c r="N24" s="73"/>
      <c r="O24" s="73"/>
      <c r="P24" s="73"/>
      <c r="Q24" s="73"/>
      <c r="R24" s="73"/>
      <c r="S24" s="73"/>
      <c r="T24" s="73"/>
      <c r="U24" s="73"/>
      <c r="V24" s="73"/>
      <c r="W24" s="73"/>
      <c r="X24" s="73"/>
      <c r="Y24" s="73"/>
      <c r="Z24" s="73"/>
    </row>
    <row r="25" spans="1:26">
      <c r="A25" s="281"/>
      <c r="B25" s="282" t="s">
        <v>362</v>
      </c>
      <c r="C25" s="282" t="s">
        <v>363</v>
      </c>
      <c r="D25" s="283">
        <v>21</v>
      </c>
      <c r="E25" s="282" t="s">
        <v>268</v>
      </c>
      <c r="F25" s="286"/>
      <c r="G25" s="205"/>
      <c r="H25" s="205"/>
      <c r="I25" s="205"/>
      <c r="J25" s="205"/>
      <c r="K25" s="73"/>
      <c r="L25" s="73"/>
      <c r="M25" s="73"/>
      <c r="N25" s="73"/>
      <c r="O25" s="73"/>
      <c r="P25" s="73"/>
      <c r="Q25" s="73"/>
      <c r="R25" s="73"/>
      <c r="S25" s="73"/>
      <c r="T25" s="73"/>
      <c r="U25" s="73"/>
      <c r="V25" s="73"/>
      <c r="W25" s="73"/>
      <c r="X25" s="73"/>
      <c r="Y25" s="73"/>
      <c r="Z25" s="73"/>
    </row>
    <row r="26" spans="1:26">
      <c r="A26" s="281"/>
      <c r="B26" s="282" t="s">
        <v>364</v>
      </c>
      <c r="C26" s="282" t="s">
        <v>365</v>
      </c>
      <c r="D26" s="283">
        <v>28</v>
      </c>
      <c r="E26" s="282" t="s">
        <v>271</v>
      </c>
      <c r="F26" s="205"/>
      <c r="G26" s="205"/>
      <c r="H26" s="205"/>
      <c r="I26" s="205"/>
      <c r="J26" s="205"/>
      <c r="K26" s="73"/>
      <c r="L26" s="73"/>
      <c r="M26" s="73"/>
      <c r="N26" s="73"/>
      <c r="O26" s="73"/>
      <c r="P26" s="73"/>
      <c r="Q26" s="73"/>
      <c r="R26" s="73"/>
      <c r="S26" s="73"/>
      <c r="T26" s="73"/>
      <c r="U26" s="73"/>
      <c r="V26" s="73"/>
      <c r="W26" s="73"/>
      <c r="X26" s="73"/>
      <c r="Y26" s="73"/>
      <c r="Z26" s="73"/>
    </row>
    <row r="27" spans="1:26">
      <c r="A27" s="281"/>
      <c r="B27" s="282" t="s">
        <v>366</v>
      </c>
      <c r="C27" s="282" t="s">
        <v>367</v>
      </c>
      <c r="D27" s="283">
        <v>30</v>
      </c>
      <c r="E27" s="282" t="s">
        <v>273</v>
      </c>
      <c r="F27" s="205"/>
      <c r="G27" s="205"/>
      <c r="H27" s="205"/>
      <c r="I27" s="205"/>
      <c r="J27" s="205"/>
      <c r="K27" s="73"/>
      <c r="L27" s="73"/>
      <c r="M27" s="73"/>
      <c r="N27" s="73"/>
      <c r="O27" s="73"/>
      <c r="P27" s="73"/>
      <c r="Q27" s="73"/>
      <c r="R27" s="73"/>
      <c r="S27" s="73"/>
      <c r="T27" s="73"/>
      <c r="U27" s="73"/>
      <c r="V27" s="73"/>
      <c r="W27" s="73"/>
      <c r="X27" s="73"/>
      <c r="Y27" s="73"/>
      <c r="Z27" s="73"/>
    </row>
    <row r="28" spans="1:26">
      <c r="A28" s="281"/>
      <c r="B28" s="282" t="s">
        <v>368</v>
      </c>
      <c r="C28" s="282" t="s">
        <v>369</v>
      </c>
      <c r="D28" s="283">
        <v>34</v>
      </c>
      <c r="E28" s="282" t="s">
        <v>275</v>
      </c>
      <c r="F28" s="205"/>
      <c r="G28" s="205"/>
      <c r="H28" s="205"/>
      <c r="I28" s="205"/>
      <c r="J28" s="205"/>
      <c r="K28" s="73"/>
      <c r="L28" s="73"/>
      <c r="M28" s="73"/>
      <c r="N28" s="73"/>
      <c r="O28" s="73"/>
      <c r="P28" s="73"/>
      <c r="Q28" s="73"/>
      <c r="R28" s="73"/>
      <c r="S28" s="73"/>
      <c r="T28" s="73"/>
      <c r="U28" s="73"/>
      <c r="V28" s="73"/>
      <c r="W28" s="73"/>
      <c r="X28" s="73"/>
      <c r="Y28" s="73"/>
      <c r="Z28" s="73"/>
    </row>
    <row r="29" spans="1:26">
      <c r="A29" s="281"/>
      <c r="B29" s="290"/>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290"/>
      <c r="E30" s="205"/>
      <c r="F30" s="205"/>
      <c r="G30" s="205"/>
      <c r="H30" s="205"/>
      <c r="I30" s="205"/>
      <c r="J30" s="205"/>
      <c r="K30" s="73"/>
      <c r="L30" s="73"/>
      <c r="M30" s="73"/>
      <c r="N30" s="73"/>
      <c r="O30" s="73"/>
      <c r="P30" s="73"/>
      <c r="Q30" s="73"/>
      <c r="R30" s="73"/>
      <c r="S30" s="73"/>
      <c r="T30" s="73"/>
      <c r="U30" s="73"/>
      <c r="V30" s="73"/>
      <c r="W30" s="73"/>
      <c r="X30" s="73"/>
      <c r="Y30" s="73"/>
      <c r="Z30" s="73"/>
    </row>
    <row r="31" spans="1:26">
      <c r="A31" s="205"/>
      <c r="B31" s="205"/>
      <c r="C31" s="205"/>
      <c r="D31" s="205"/>
      <c r="E31" s="205"/>
      <c r="F31" s="205"/>
      <c r="G31" s="205"/>
      <c r="H31" s="205"/>
      <c r="I31" s="205"/>
      <c r="J31" s="205"/>
      <c r="K31" s="73"/>
      <c r="L31" s="73"/>
      <c r="M31" s="73"/>
      <c r="N31" s="73"/>
      <c r="O31" s="73"/>
      <c r="P31" s="73"/>
      <c r="Q31" s="73"/>
      <c r="R31" s="73"/>
      <c r="S31" s="73"/>
      <c r="T31" s="73"/>
      <c r="U31" s="73"/>
      <c r="V31" s="73"/>
      <c r="W31" s="73"/>
      <c r="X31" s="73"/>
      <c r="Y31" s="73"/>
      <c r="Z31" s="73"/>
    </row>
    <row r="32" spans="1:26">
      <c r="A32" s="205"/>
      <c r="B32" s="205"/>
      <c r="C32" s="205"/>
      <c r="D32" s="205"/>
      <c r="E32" s="205"/>
      <c r="F32" s="205"/>
      <c r="G32" s="205"/>
      <c r="H32" s="205"/>
      <c r="I32" s="205"/>
      <c r="J32" s="205"/>
      <c r="K32" s="73"/>
      <c r="L32" s="73"/>
      <c r="M32" s="73"/>
      <c r="N32" s="73"/>
      <c r="O32" s="73"/>
      <c r="P32" s="73"/>
      <c r="Q32" s="73"/>
      <c r="R32" s="73"/>
      <c r="S32" s="73"/>
      <c r="T32" s="73"/>
      <c r="U32" s="73"/>
      <c r="V32" s="73"/>
      <c r="W32" s="73"/>
      <c r="X32" s="73"/>
      <c r="Y32" s="73"/>
      <c r="Z32" s="73"/>
    </row>
    <row r="33" spans="1:26" ht="30">
      <c r="A33" s="205"/>
      <c r="B33" s="291"/>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c r="A34" s="205"/>
      <c r="B34" s="205"/>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c r="A36" s="205"/>
      <c r="B36" s="290"/>
      <c r="C36" s="290"/>
      <c r="D36" s="290"/>
      <c r="E36" s="290"/>
      <c r="F36" s="205"/>
      <c r="G36" s="284"/>
      <c r="H36" s="284"/>
      <c r="I36" s="284"/>
      <c r="J36" s="205"/>
      <c r="K36" s="73"/>
      <c r="L36" s="73"/>
      <c r="M36" s="73"/>
      <c r="N36" s="73"/>
      <c r="O36" s="73"/>
      <c r="P36" s="73"/>
      <c r="Q36" s="73"/>
      <c r="R36" s="73"/>
      <c r="S36" s="73"/>
      <c r="T36" s="73"/>
      <c r="U36" s="73"/>
      <c r="V36" s="73"/>
      <c r="W36" s="73"/>
      <c r="X36" s="73"/>
      <c r="Y36" s="73"/>
      <c r="Z36" s="73"/>
    </row>
    <row r="37" spans="1:26" ht="15.75">
      <c r="A37" s="205"/>
      <c r="B37" s="290"/>
      <c r="C37" s="290"/>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15.75">
      <c r="A38" s="205"/>
      <c r="B38" s="290"/>
      <c r="C38" s="290"/>
      <c r="D38" s="290"/>
      <c r="E38" s="290"/>
      <c r="F38" s="205"/>
      <c r="G38" s="285"/>
      <c r="H38" s="284"/>
      <c r="I38" s="284"/>
      <c r="J38" s="205"/>
      <c r="K38" s="73"/>
      <c r="L38" s="73"/>
      <c r="M38" s="73"/>
      <c r="N38" s="73"/>
      <c r="O38" s="73"/>
      <c r="P38" s="73"/>
      <c r="Q38" s="73"/>
      <c r="R38" s="73"/>
      <c r="S38" s="73"/>
      <c r="T38" s="73"/>
      <c r="U38" s="73"/>
      <c r="V38" s="73"/>
      <c r="W38" s="73"/>
      <c r="X38" s="73"/>
      <c r="Y38" s="73"/>
      <c r="Z38" s="73"/>
    </row>
    <row r="39" spans="1:26" ht="15.75">
      <c r="A39" s="205"/>
      <c r="B39" s="290"/>
      <c r="C39" s="290"/>
      <c r="D39" s="290"/>
      <c r="E39" s="290"/>
      <c r="F39" s="205"/>
      <c r="G39" s="293"/>
      <c r="H39" s="205"/>
      <c r="I39" s="205"/>
      <c r="J39" s="205"/>
      <c r="K39" s="73"/>
      <c r="L39" s="73"/>
      <c r="M39" s="73"/>
      <c r="N39" s="73"/>
      <c r="O39" s="73"/>
      <c r="P39" s="73"/>
      <c r="Q39" s="73"/>
      <c r="R39" s="73"/>
      <c r="S39" s="73"/>
      <c r="T39" s="73"/>
      <c r="U39" s="73"/>
      <c r="V39" s="73"/>
      <c r="W39" s="73"/>
      <c r="X39" s="73"/>
      <c r="Y39" s="73"/>
      <c r="Z39" s="73"/>
    </row>
    <row r="40" spans="1:26">
      <c r="A40" s="205"/>
      <c r="B40" s="290"/>
      <c r="C40" s="290"/>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c r="A42" s="205"/>
      <c r="B42" s="290"/>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290"/>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290"/>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290"/>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290"/>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c r="A53" s="205"/>
      <c r="B53" s="290"/>
      <c r="C53" s="290"/>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5">
    <mergeCell ref="B1:K1"/>
    <mergeCell ref="A2:E2"/>
    <mergeCell ref="E5:G5"/>
    <mergeCell ref="E6:G6"/>
    <mergeCell ref="G35:I35"/>
  </mergeCells>
  <hyperlinks>
    <hyperlink ref="C4" r:id="rId1" xr:uid="{00000000-0004-0000-0800-000000000000}"/>
  </hyperlinks>
  <pageMargins left="0.7" right="0.7" top="0.75" bottom="0.75" header="0.3" footer="0.3"/>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4"/>
  <sheetViews>
    <sheetView workbookViewId="0">
      <pane ySplit="1" topLeftCell="A2"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14.140625" customWidth="1"/>
    <col min="7" max="7" width="16.7109375" customWidth="1"/>
    <col min="8" max="8" width="12.42578125" customWidth="1"/>
    <col min="9" max="9" width="11.28515625" customWidth="1"/>
    <col min="10" max="10" width="15.42578125" customWidth="1"/>
  </cols>
  <sheetData>
    <row r="1" spans="1:26" ht="15" customHeight="1">
      <c r="A1" s="197"/>
      <c r="B1" s="603" t="s">
        <v>370</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31</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73"/>
      <c r="B7" s="205">
        <v>1</v>
      </c>
      <c r="C7" s="205">
        <v>2</v>
      </c>
      <c r="D7" s="294">
        <v>3</v>
      </c>
      <c r="E7" s="205">
        <v>4</v>
      </c>
      <c r="F7" s="205"/>
      <c r="G7" s="219"/>
      <c r="H7" s="219"/>
      <c r="I7" s="219"/>
      <c r="J7" s="205"/>
      <c r="K7" s="73"/>
      <c r="L7" s="73"/>
      <c r="M7" s="73"/>
      <c r="N7" s="73"/>
      <c r="O7" s="73"/>
      <c r="P7" s="73"/>
      <c r="Q7" s="73"/>
      <c r="R7" s="73"/>
      <c r="S7" s="73"/>
      <c r="T7" s="73"/>
      <c r="U7" s="73"/>
      <c r="V7" s="73"/>
      <c r="W7" s="73"/>
      <c r="X7" s="73"/>
      <c r="Y7" s="73"/>
      <c r="Z7" s="73"/>
    </row>
    <row r="8" spans="1:26">
      <c r="A8" s="73"/>
      <c r="B8" s="295" t="s">
        <v>371</v>
      </c>
      <c r="C8" s="295" t="s">
        <v>94</v>
      </c>
      <c r="D8" s="295" t="s">
        <v>95</v>
      </c>
      <c r="E8" s="295" t="s">
        <v>180</v>
      </c>
      <c r="F8" s="218"/>
      <c r="G8" s="296" t="s">
        <v>372</v>
      </c>
      <c r="H8" s="297" t="s">
        <v>95</v>
      </c>
      <c r="I8" s="298">
        <f>HLOOKUP(H8,B8:E23,3,FALSE)</f>
        <v>547</v>
      </c>
      <c r="J8" s="224"/>
      <c r="K8" s="299" t="s">
        <v>373</v>
      </c>
      <c r="L8" s="73"/>
      <c r="M8" s="73"/>
      <c r="N8" s="73"/>
      <c r="O8" s="73"/>
      <c r="P8" s="73"/>
      <c r="Q8" s="73"/>
      <c r="R8" s="73"/>
      <c r="S8" s="73"/>
      <c r="T8" s="73"/>
      <c r="U8" s="73"/>
      <c r="V8" s="73"/>
      <c r="W8" s="73"/>
      <c r="X8" s="73"/>
      <c r="Y8" s="73"/>
      <c r="Z8" s="73"/>
    </row>
    <row r="9" spans="1:26">
      <c r="A9" s="73">
        <v>1</v>
      </c>
      <c r="B9" s="177">
        <v>2006</v>
      </c>
      <c r="C9" s="300">
        <v>450</v>
      </c>
      <c r="D9" s="300">
        <v>785</v>
      </c>
      <c r="E9" s="300">
        <v>368</v>
      </c>
      <c r="F9" s="301"/>
      <c r="G9" s="302" t="s">
        <v>374</v>
      </c>
      <c r="H9" s="303">
        <v>2007</v>
      </c>
      <c r="I9" s="298">
        <f>VLOOKUP(H9,B8:E23,3,FALSE)</f>
        <v>547</v>
      </c>
      <c r="J9" s="224"/>
      <c r="K9" s="299" t="s">
        <v>375</v>
      </c>
      <c r="L9" s="73"/>
      <c r="M9" s="73"/>
      <c r="N9" s="73"/>
      <c r="O9" s="73"/>
      <c r="P9" s="73"/>
      <c r="Q9" s="73"/>
      <c r="R9" s="73"/>
      <c r="S9" s="73"/>
      <c r="T9" s="73"/>
      <c r="U9" s="73"/>
      <c r="V9" s="73"/>
      <c r="W9" s="73"/>
      <c r="X9" s="73"/>
      <c r="Y9" s="73"/>
      <c r="Z9" s="73"/>
    </row>
    <row r="10" spans="1:26">
      <c r="A10" s="304">
        <v>2</v>
      </c>
      <c r="B10" s="177">
        <v>2007</v>
      </c>
      <c r="C10" s="300">
        <v>450</v>
      </c>
      <c r="D10" s="305">
        <v>547</v>
      </c>
      <c r="E10" s="300">
        <v>580</v>
      </c>
      <c r="F10" s="205"/>
      <c r="H10" s="203"/>
      <c r="I10" s="203"/>
      <c r="J10" s="205"/>
      <c r="K10" s="73"/>
      <c r="L10" s="73"/>
      <c r="M10" s="73"/>
      <c r="N10" s="73"/>
      <c r="O10" s="73"/>
      <c r="P10" s="73"/>
      <c r="Q10" s="73"/>
      <c r="R10" s="73"/>
      <c r="S10" s="73"/>
      <c r="T10" s="73"/>
      <c r="U10" s="73"/>
      <c r="V10" s="73"/>
      <c r="W10" s="73"/>
      <c r="X10" s="73"/>
      <c r="Y10" s="73"/>
      <c r="Z10" s="73"/>
    </row>
    <row r="11" spans="1:26">
      <c r="A11" s="73">
        <v>3</v>
      </c>
      <c r="B11" s="177">
        <v>2008</v>
      </c>
      <c r="C11" s="300">
        <v>500</v>
      </c>
      <c r="D11" s="300">
        <v>245</v>
      </c>
      <c r="E11" s="300">
        <v>650</v>
      </c>
      <c r="F11" s="205"/>
      <c r="G11" s="205"/>
      <c r="H11" s="205"/>
      <c r="I11" s="205"/>
      <c r="J11" s="205"/>
      <c r="K11" s="73"/>
      <c r="L11" s="73"/>
      <c r="M11" s="73"/>
      <c r="N11" s="73"/>
      <c r="O11" s="73"/>
      <c r="P11" s="73"/>
      <c r="Q11" s="73"/>
      <c r="R11" s="73"/>
      <c r="S11" s="73"/>
      <c r="T11" s="73"/>
      <c r="U11" s="73"/>
      <c r="V11" s="73"/>
      <c r="W11" s="73"/>
      <c r="X11" s="73"/>
      <c r="Y11" s="73"/>
      <c r="Z11" s="73"/>
    </row>
    <row r="12" spans="1:26">
      <c r="A12" s="73">
        <v>4</v>
      </c>
      <c r="B12" s="177">
        <v>2009</v>
      </c>
      <c r="C12" s="300">
        <v>580</v>
      </c>
      <c r="D12" s="300">
        <v>852</v>
      </c>
      <c r="E12" s="300">
        <v>450</v>
      </c>
      <c r="F12" s="306"/>
      <c r="G12" s="205"/>
      <c r="H12" s="205"/>
      <c r="I12" s="205"/>
      <c r="J12" s="205"/>
      <c r="K12" s="73"/>
      <c r="L12" s="73"/>
      <c r="M12" s="73"/>
      <c r="N12" s="73"/>
      <c r="O12" s="73"/>
      <c r="P12" s="73"/>
      <c r="Q12" s="73"/>
      <c r="R12" s="73"/>
      <c r="S12" s="73"/>
      <c r="T12" s="73"/>
      <c r="U12" s="73"/>
      <c r="V12" s="73"/>
      <c r="W12" s="73"/>
      <c r="X12" s="73"/>
      <c r="Y12" s="73"/>
      <c r="Z12" s="73"/>
    </row>
    <row r="13" spans="1:26">
      <c r="A13" s="73">
        <v>5</v>
      </c>
      <c r="B13" s="177">
        <v>2010</v>
      </c>
      <c r="C13" s="300">
        <v>550</v>
      </c>
      <c r="D13" s="300">
        <v>368</v>
      </c>
      <c r="E13" s="300">
        <v>250</v>
      </c>
      <c r="F13" s="284"/>
      <c r="G13" s="205"/>
      <c r="H13" s="205"/>
      <c r="I13" s="205"/>
      <c r="J13" s="205"/>
      <c r="K13" s="73"/>
      <c r="L13" s="73"/>
      <c r="M13" s="73"/>
      <c r="N13" s="73"/>
      <c r="O13" s="73"/>
      <c r="P13" s="73"/>
      <c r="Q13" s="73"/>
      <c r="R13" s="73"/>
      <c r="S13" s="73"/>
      <c r="T13" s="73"/>
      <c r="U13" s="73"/>
      <c r="V13" s="73"/>
      <c r="W13" s="73"/>
      <c r="X13" s="73"/>
      <c r="Y13" s="73"/>
      <c r="Z13" s="73"/>
    </row>
    <row r="14" spans="1:26">
      <c r="A14" s="73">
        <v>6</v>
      </c>
      <c r="B14" s="177">
        <v>2011</v>
      </c>
      <c r="C14" s="300">
        <v>365</v>
      </c>
      <c r="D14" s="300">
        <v>963</v>
      </c>
      <c r="E14" s="300">
        <v>369</v>
      </c>
      <c r="F14" s="285"/>
      <c r="G14" s="219"/>
      <c r="H14" s="219"/>
      <c r="I14" s="219"/>
      <c r="J14" s="219"/>
      <c r="K14" s="73"/>
      <c r="M14" s="73"/>
      <c r="N14" s="73"/>
      <c r="O14" s="73"/>
      <c r="P14" s="73"/>
      <c r="Q14" s="73"/>
      <c r="R14" s="73"/>
      <c r="S14" s="73"/>
      <c r="T14" s="73"/>
      <c r="U14" s="73"/>
      <c r="V14" s="73"/>
      <c r="W14" s="73"/>
      <c r="X14" s="73"/>
      <c r="Y14" s="73"/>
      <c r="Z14" s="73"/>
    </row>
    <row r="15" spans="1:26">
      <c r="A15" s="73">
        <v>7</v>
      </c>
      <c r="B15" s="177">
        <v>2012</v>
      </c>
      <c r="C15" s="300">
        <v>358</v>
      </c>
      <c r="D15" s="300">
        <v>654</v>
      </c>
      <c r="E15" s="307">
        <v>963</v>
      </c>
      <c r="F15" s="308"/>
      <c r="G15" s="296" t="s">
        <v>372</v>
      </c>
      <c r="H15" s="297" t="s">
        <v>180</v>
      </c>
      <c r="I15" s="297">
        <v>2012</v>
      </c>
      <c r="J15" s="309">
        <f>HLOOKUP(H15,B8:E23,MATCH(I15,B8:B23),FALSE)</f>
        <v>963</v>
      </c>
      <c r="K15" s="82"/>
      <c r="L15" s="299" t="s">
        <v>376</v>
      </c>
      <c r="M15" s="73"/>
      <c r="N15" s="73"/>
      <c r="O15" s="73"/>
      <c r="P15" s="73"/>
      <c r="Q15" s="73"/>
      <c r="R15" s="73"/>
      <c r="S15" s="73"/>
      <c r="T15" s="73"/>
      <c r="U15" s="73"/>
      <c r="V15" s="73"/>
      <c r="W15" s="73"/>
      <c r="X15" s="73"/>
      <c r="Y15" s="73"/>
      <c r="Z15" s="73"/>
    </row>
    <row r="16" spans="1:26">
      <c r="A16" s="73">
        <v>8</v>
      </c>
      <c r="B16" s="177">
        <v>2013</v>
      </c>
      <c r="C16" s="300">
        <v>950</v>
      </c>
      <c r="D16" s="300">
        <v>415</v>
      </c>
      <c r="E16" s="300">
        <v>258</v>
      </c>
      <c r="F16" s="310"/>
      <c r="G16" s="302" t="s">
        <v>374</v>
      </c>
      <c r="H16" s="297" t="s">
        <v>180</v>
      </c>
      <c r="I16" s="297">
        <v>2012</v>
      </c>
      <c r="J16" s="309">
        <f>VLOOKUP(I16,B8:E23,MATCH(H16,B8:E8),FALSE)</f>
        <v>963</v>
      </c>
      <c r="K16" s="82"/>
      <c r="L16" s="299" t="s">
        <v>377</v>
      </c>
      <c r="M16" s="73"/>
      <c r="N16" s="73"/>
      <c r="O16" s="73"/>
      <c r="P16" s="73"/>
      <c r="Q16" s="73"/>
      <c r="R16" s="73"/>
      <c r="S16" s="73"/>
      <c r="T16" s="73"/>
      <c r="U16" s="73"/>
      <c r="V16" s="73"/>
      <c r="W16" s="73"/>
      <c r="X16" s="73"/>
      <c r="Y16" s="73"/>
      <c r="Z16" s="73"/>
    </row>
    <row r="17" spans="1:26">
      <c r="A17" s="73">
        <v>9</v>
      </c>
      <c r="B17" s="177">
        <v>2014</v>
      </c>
      <c r="C17" s="300">
        <v>680</v>
      </c>
      <c r="D17" s="300">
        <v>852</v>
      </c>
      <c r="E17" s="300">
        <v>852</v>
      </c>
      <c r="F17" s="285"/>
      <c r="G17" s="203"/>
      <c r="H17" s="203"/>
      <c r="I17" s="203"/>
      <c r="J17" s="203"/>
      <c r="K17" s="73"/>
      <c r="L17" s="73"/>
      <c r="M17" s="73"/>
      <c r="N17" s="73"/>
      <c r="O17" s="73"/>
      <c r="P17" s="73"/>
      <c r="Q17" s="73"/>
      <c r="R17" s="73"/>
      <c r="S17" s="73"/>
      <c r="T17" s="73"/>
      <c r="U17" s="73"/>
      <c r="V17" s="73"/>
      <c r="W17" s="73"/>
      <c r="X17" s="73"/>
      <c r="Y17" s="73"/>
      <c r="Z17" s="73"/>
    </row>
    <row r="18" spans="1:26">
      <c r="A18" s="73">
        <v>10</v>
      </c>
      <c r="B18" s="177">
        <v>2015</v>
      </c>
      <c r="C18" s="300">
        <v>750</v>
      </c>
      <c r="D18" s="300">
        <v>587</v>
      </c>
      <c r="E18" s="300">
        <v>147</v>
      </c>
      <c r="F18" s="205"/>
      <c r="G18" s="205"/>
      <c r="H18" s="205"/>
      <c r="I18" s="205"/>
      <c r="J18" s="205"/>
      <c r="K18" s="73"/>
      <c r="L18" s="73"/>
      <c r="M18" s="73"/>
      <c r="N18" s="73"/>
      <c r="O18" s="73"/>
      <c r="P18" s="73"/>
      <c r="Q18" s="73"/>
      <c r="R18" s="73"/>
      <c r="S18" s="73"/>
      <c r="T18" s="73"/>
      <c r="U18" s="73"/>
      <c r="V18" s="73"/>
      <c r="W18" s="73"/>
      <c r="X18" s="73"/>
      <c r="Y18" s="73"/>
      <c r="Z18" s="73"/>
    </row>
    <row r="19" spans="1:26">
      <c r="A19" s="73">
        <v>11</v>
      </c>
      <c r="B19" s="177">
        <v>2016</v>
      </c>
      <c r="C19" s="300">
        <v>145</v>
      </c>
      <c r="D19" s="300">
        <v>452</v>
      </c>
      <c r="E19" s="300">
        <v>741</v>
      </c>
      <c r="F19" s="286"/>
      <c r="G19" s="205"/>
      <c r="H19" s="205"/>
      <c r="I19" s="205"/>
      <c r="J19" s="205"/>
      <c r="K19" s="73"/>
      <c r="L19" s="73"/>
      <c r="M19" s="73"/>
      <c r="N19" s="73"/>
      <c r="O19" s="73"/>
      <c r="P19" s="73"/>
      <c r="Q19" s="73"/>
      <c r="R19" s="73"/>
      <c r="S19" s="73"/>
      <c r="T19" s="73"/>
      <c r="U19" s="73"/>
      <c r="V19" s="73"/>
      <c r="W19" s="73"/>
      <c r="X19" s="73"/>
      <c r="Y19" s="73"/>
      <c r="Z19" s="73"/>
    </row>
    <row r="20" spans="1:26">
      <c r="A20" s="73">
        <v>12</v>
      </c>
      <c r="B20" s="177">
        <v>2017</v>
      </c>
      <c r="C20" s="300">
        <v>280</v>
      </c>
      <c r="D20" s="300">
        <v>540</v>
      </c>
      <c r="E20" s="300">
        <v>248</v>
      </c>
      <c r="F20" s="286"/>
      <c r="G20" s="205"/>
      <c r="H20" s="205"/>
      <c r="I20" s="205"/>
      <c r="J20" s="205"/>
      <c r="K20" s="73"/>
      <c r="L20" s="73"/>
      <c r="M20" s="73"/>
      <c r="N20" s="73"/>
      <c r="O20" s="73"/>
      <c r="P20" s="73"/>
      <c r="Q20" s="73"/>
      <c r="R20" s="73"/>
      <c r="S20" s="73"/>
      <c r="T20" s="73"/>
      <c r="U20" s="73"/>
      <c r="V20" s="73"/>
      <c r="W20" s="73"/>
      <c r="X20" s="73"/>
      <c r="Y20" s="73"/>
      <c r="Z20" s="73"/>
    </row>
    <row r="21" spans="1:26">
      <c r="A21" s="73">
        <v>13</v>
      </c>
      <c r="B21" s="177">
        <v>2018</v>
      </c>
      <c r="C21" s="300">
        <v>364</v>
      </c>
      <c r="D21" s="300">
        <v>250</v>
      </c>
      <c r="E21" s="300">
        <v>524</v>
      </c>
      <c r="F21" s="286"/>
      <c r="G21" s="205"/>
      <c r="H21" s="205"/>
      <c r="I21" s="205"/>
      <c r="J21" s="205"/>
      <c r="K21" s="73"/>
      <c r="L21" s="73"/>
      <c r="M21" s="73"/>
      <c r="N21" s="73"/>
      <c r="O21" s="73"/>
      <c r="P21" s="73"/>
      <c r="Q21" s="73"/>
      <c r="R21" s="73"/>
      <c r="S21" s="73"/>
      <c r="T21" s="73"/>
      <c r="U21" s="73"/>
      <c r="V21" s="73"/>
      <c r="W21" s="73"/>
      <c r="X21" s="73"/>
      <c r="Y21" s="73"/>
      <c r="Z21" s="73"/>
    </row>
    <row r="22" spans="1:26">
      <c r="A22" s="73">
        <v>14</v>
      </c>
      <c r="B22" s="177">
        <v>2019</v>
      </c>
      <c r="C22" s="300">
        <v>987</v>
      </c>
      <c r="D22" s="300">
        <v>380</v>
      </c>
      <c r="E22" s="300">
        <v>236</v>
      </c>
      <c r="F22" s="205"/>
      <c r="G22" s="205"/>
      <c r="H22" s="205"/>
      <c r="I22" s="205"/>
      <c r="J22" s="205"/>
      <c r="K22" s="73"/>
      <c r="L22" s="73"/>
      <c r="M22" s="73"/>
      <c r="N22" s="73"/>
      <c r="O22" s="73"/>
      <c r="P22" s="73"/>
      <c r="Q22" s="73"/>
      <c r="R22" s="73"/>
      <c r="S22" s="73"/>
      <c r="T22" s="73"/>
      <c r="U22" s="73"/>
      <c r="V22" s="73"/>
      <c r="W22" s="73"/>
      <c r="X22" s="73"/>
      <c r="Y22" s="73"/>
      <c r="Z22" s="73"/>
    </row>
    <row r="23" spans="1:26">
      <c r="A23" s="73">
        <v>15</v>
      </c>
      <c r="B23" s="177">
        <v>2020</v>
      </c>
      <c r="C23" s="300">
        <v>852</v>
      </c>
      <c r="D23" s="300">
        <v>390</v>
      </c>
      <c r="E23" s="300">
        <v>380</v>
      </c>
      <c r="F23" s="286"/>
      <c r="G23" s="205"/>
      <c r="H23" s="205"/>
      <c r="I23" s="205"/>
      <c r="J23" s="205"/>
      <c r="K23" s="73"/>
      <c r="L23" s="73"/>
      <c r="M23" s="73"/>
      <c r="N23" s="73"/>
      <c r="O23" s="73"/>
      <c r="P23" s="73"/>
      <c r="Q23" s="73"/>
      <c r="R23" s="73"/>
      <c r="S23" s="73"/>
      <c r="T23" s="73"/>
      <c r="U23" s="73"/>
      <c r="V23" s="73"/>
      <c r="W23" s="73"/>
      <c r="X23" s="73"/>
      <c r="Y23" s="73"/>
      <c r="Z23" s="73"/>
    </row>
    <row r="24" spans="1:26">
      <c r="A24" s="281"/>
      <c r="B24" s="205"/>
      <c r="C24" s="205"/>
      <c r="D24" s="205"/>
      <c r="E24" s="205"/>
      <c r="F24" s="286"/>
      <c r="G24" s="205"/>
      <c r="H24" s="205"/>
      <c r="I24" s="205"/>
      <c r="J24" s="205"/>
      <c r="K24" s="73"/>
      <c r="L24" s="73"/>
      <c r="M24" s="73"/>
      <c r="N24" s="73"/>
      <c r="O24" s="73"/>
      <c r="P24" s="73"/>
      <c r="Q24" s="73"/>
      <c r="R24" s="73"/>
      <c r="S24" s="73"/>
      <c r="T24" s="73"/>
      <c r="U24" s="73"/>
      <c r="V24" s="73"/>
      <c r="W24" s="73"/>
      <c r="X24" s="73"/>
      <c r="Y24" s="73"/>
      <c r="Z24" s="73"/>
    </row>
    <row r="25" spans="1:26">
      <c r="A25" s="281"/>
      <c r="B25" s="205"/>
      <c r="C25" s="205"/>
      <c r="D25" s="205"/>
      <c r="E25" s="205"/>
      <c r="F25" s="286"/>
      <c r="G25" s="205"/>
      <c r="H25" s="205"/>
      <c r="I25" s="205"/>
      <c r="J25" s="205"/>
      <c r="K25" s="73"/>
      <c r="L25" s="73"/>
      <c r="M25" s="73"/>
      <c r="N25" s="73"/>
      <c r="O25" s="73"/>
      <c r="P25" s="73"/>
      <c r="Q25" s="73"/>
      <c r="R25" s="73"/>
      <c r="S25" s="73"/>
      <c r="T25" s="73"/>
      <c r="U25" s="73"/>
      <c r="V25" s="73"/>
      <c r="W25" s="73"/>
      <c r="X25" s="73"/>
      <c r="Y25" s="73"/>
      <c r="Z25" s="73"/>
    </row>
    <row r="26" spans="1:26">
      <c r="A26" s="281"/>
      <c r="B26" s="205"/>
      <c r="C26" s="205"/>
      <c r="D26" s="205"/>
      <c r="E26" s="205"/>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205"/>
      <c r="C28" s="205"/>
      <c r="D28" s="205"/>
      <c r="E28" s="205"/>
      <c r="F28" s="205"/>
      <c r="G28" s="205"/>
      <c r="H28" s="205"/>
      <c r="I28" s="205"/>
      <c r="J28" s="205"/>
      <c r="K28" s="73"/>
      <c r="L28" s="73"/>
      <c r="M28" s="73"/>
      <c r="N28" s="73"/>
      <c r="O28" s="73"/>
      <c r="P28" s="73"/>
      <c r="Q28" s="73"/>
      <c r="R28" s="73"/>
      <c r="S28" s="73"/>
      <c r="T28" s="73"/>
      <c r="U28" s="73"/>
      <c r="V28" s="73"/>
      <c r="W28" s="73"/>
      <c r="X28" s="73"/>
      <c r="Y28" s="73"/>
      <c r="Z28" s="73"/>
    </row>
    <row r="29" spans="1:26">
      <c r="A29" s="281"/>
      <c r="B29" s="290"/>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290"/>
      <c r="E30" s="205"/>
      <c r="F30" s="205"/>
      <c r="G30" s="205"/>
      <c r="H30" s="205"/>
      <c r="I30" s="205"/>
      <c r="J30" s="205"/>
      <c r="K30" s="73"/>
      <c r="L30" s="73"/>
      <c r="M30" s="73"/>
      <c r="N30" s="73"/>
      <c r="O30" s="73"/>
      <c r="P30" s="73"/>
      <c r="Q30" s="73"/>
      <c r="R30" s="73"/>
      <c r="S30" s="73"/>
      <c r="T30" s="73"/>
      <c r="U30" s="73"/>
      <c r="V30" s="73"/>
      <c r="W30" s="73"/>
      <c r="X30" s="73"/>
      <c r="Y30" s="73"/>
      <c r="Z30" s="73"/>
    </row>
    <row r="31" spans="1:26">
      <c r="A31" s="205"/>
      <c r="B31" s="205"/>
      <c r="C31" s="205"/>
      <c r="D31" s="205"/>
      <c r="E31" s="205"/>
      <c r="F31" s="205"/>
      <c r="G31" s="205"/>
      <c r="H31" s="205"/>
      <c r="I31" s="205"/>
      <c r="J31" s="205"/>
      <c r="K31" s="73"/>
      <c r="L31" s="73"/>
      <c r="M31" s="73"/>
      <c r="N31" s="73"/>
      <c r="O31" s="73"/>
      <c r="P31" s="73"/>
      <c r="Q31" s="73"/>
      <c r="R31" s="73"/>
      <c r="S31" s="73"/>
      <c r="T31" s="73"/>
      <c r="U31" s="73"/>
      <c r="V31" s="73"/>
      <c r="W31" s="73"/>
      <c r="X31" s="73"/>
      <c r="Y31" s="73"/>
      <c r="Z31" s="73"/>
    </row>
    <row r="32" spans="1:26">
      <c r="A32" s="205"/>
      <c r="B32" s="205"/>
      <c r="C32" s="205"/>
      <c r="D32" s="205"/>
      <c r="E32" s="205"/>
      <c r="F32" s="205"/>
      <c r="G32" s="205"/>
      <c r="H32" s="205"/>
      <c r="I32" s="205"/>
      <c r="J32" s="205"/>
      <c r="K32" s="73"/>
      <c r="L32" s="73"/>
      <c r="M32" s="73"/>
      <c r="N32" s="73"/>
      <c r="O32" s="73"/>
      <c r="P32" s="73"/>
      <c r="Q32" s="73"/>
      <c r="R32" s="73"/>
      <c r="S32" s="73"/>
      <c r="T32" s="73"/>
      <c r="U32" s="73"/>
      <c r="V32" s="73"/>
      <c r="W32" s="73"/>
      <c r="X32" s="73"/>
      <c r="Y32" s="73"/>
      <c r="Z32" s="73"/>
    </row>
    <row r="33" spans="1:26" ht="30">
      <c r="A33" s="205"/>
      <c r="B33" s="291"/>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c r="A34" s="205"/>
      <c r="B34" s="205"/>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c r="A36" s="205"/>
      <c r="B36" s="290"/>
      <c r="C36" s="290"/>
      <c r="D36" s="290"/>
      <c r="E36" s="290"/>
      <c r="F36" s="205"/>
      <c r="G36" s="284"/>
      <c r="H36" s="284"/>
      <c r="I36" s="284"/>
      <c r="J36" s="205"/>
      <c r="K36" s="73"/>
      <c r="L36" s="73"/>
      <c r="M36" s="73"/>
      <c r="N36" s="73"/>
      <c r="O36" s="73"/>
      <c r="P36" s="73"/>
      <c r="Q36" s="73"/>
      <c r="R36" s="73"/>
      <c r="S36" s="73"/>
      <c r="T36" s="73"/>
      <c r="U36" s="73"/>
      <c r="V36" s="73"/>
      <c r="W36" s="73"/>
      <c r="X36" s="73"/>
      <c r="Y36" s="73"/>
      <c r="Z36" s="73"/>
    </row>
    <row r="37" spans="1:26" ht="15.75">
      <c r="A37" s="205"/>
      <c r="B37" s="290"/>
      <c r="C37" s="290"/>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15.75">
      <c r="A38" s="205"/>
      <c r="B38" s="290"/>
      <c r="C38" s="290"/>
      <c r="D38" s="290"/>
      <c r="E38" s="290"/>
      <c r="F38" s="205"/>
      <c r="G38" s="285"/>
      <c r="H38" s="284"/>
      <c r="I38" s="284"/>
      <c r="J38" s="205"/>
      <c r="K38" s="73"/>
      <c r="L38" s="73"/>
      <c r="M38" s="73"/>
      <c r="N38" s="73"/>
      <c r="O38" s="73"/>
      <c r="P38" s="73"/>
      <c r="Q38" s="73"/>
      <c r="R38" s="73"/>
      <c r="S38" s="73"/>
      <c r="T38" s="73"/>
      <c r="U38" s="73"/>
      <c r="V38" s="73"/>
      <c r="W38" s="73"/>
      <c r="X38" s="73"/>
      <c r="Y38" s="73"/>
      <c r="Z38" s="73"/>
    </row>
    <row r="39" spans="1:26" ht="15.75">
      <c r="A39" s="205"/>
      <c r="B39" s="290"/>
      <c r="C39" s="290"/>
      <c r="D39" s="290"/>
      <c r="E39" s="290"/>
      <c r="F39" s="205"/>
      <c r="G39" s="293"/>
      <c r="H39" s="205"/>
      <c r="I39" s="205"/>
      <c r="J39" s="205"/>
      <c r="K39" s="73"/>
      <c r="L39" s="73"/>
      <c r="M39" s="73"/>
      <c r="N39" s="73"/>
      <c r="O39" s="73"/>
      <c r="P39" s="73"/>
      <c r="Q39" s="73"/>
      <c r="R39" s="73"/>
      <c r="S39" s="73"/>
      <c r="T39" s="73"/>
      <c r="U39" s="73"/>
      <c r="V39" s="73"/>
      <c r="W39" s="73"/>
      <c r="X39" s="73"/>
      <c r="Y39" s="73"/>
      <c r="Z39" s="73"/>
    </row>
    <row r="40" spans="1:26">
      <c r="A40" s="205"/>
      <c r="B40" s="290"/>
      <c r="C40" s="290"/>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c r="A42" s="205"/>
      <c r="B42" s="290"/>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290"/>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290"/>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290"/>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290"/>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c r="A53" s="205"/>
      <c r="B53" s="290"/>
      <c r="C53" s="290"/>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5">
    <mergeCell ref="B1:K1"/>
    <mergeCell ref="A2:E2"/>
    <mergeCell ref="E5:G5"/>
    <mergeCell ref="E6:G6"/>
    <mergeCell ref="G35:I35"/>
  </mergeCells>
  <dataValidations count="3">
    <dataValidation type="list" allowBlank="1" showErrorMessage="1" sqref="H15:H16" xr:uid="{00000000-0002-0000-0900-000000000000}">
      <formula1>$C$8:$E$8</formula1>
    </dataValidation>
    <dataValidation type="list" allowBlank="1" showErrorMessage="1" sqref="I15" xr:uid="{00000000-0002-0000-0900-000001000000}">
      <formula1>$B$9:$B$23</formula1>
    </dataValidation>
    <dataValidation type="list" allowBlank="1" showErrorMessage="1" sqref="I16" xr:uid="{00000000-0002-0000-0900-000002000000}">
      <formula1>año</formula1>
    </dataValidation>
  </dataValidations>
  <hyperlinks>
    <hyperlink ref="C4" r:id="rId1" xr:uid="{00000000-0004-0000-0900-000000000000}"/>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4"/>
  <sheetViews>
    <sheetView workbookViewId="0">
      <pane ySplit="1" topLeftCell="A35" activePane="bottomLeft" state="frozen"/>
      <selection pane="bottomLeft" activeCell="E6" sqref="E6:G6"/>
    </sheetView>
  </sheetViews>
  <sheetFormatPr baseColWidth="10" defaultColWidth="12.5703125" defaultRowHeight="15" customHeight="1"/>
  <cols>
    <col min="1" max="1" width="4.85546875" customWidth="1"/>
    <col min="2" max="2" width="23.140625" customWidth="1"/>
    <col min="3" max="3" width="16.42578125" customWidth="1"/>
    <col min="5" max="5" width="24.42578125" customWidth="1"/>
    <col min="6" max="6" width="16.42578125" customWidth="1"/>
    <col min="7" max="7" width="16.7109375" customWidth="1"/>
    <col min="8" max="8" width="17.140625" customWidth="1"/>
    <col min="9" max="9" width="11.28515625" customWidth="1"/>
    <col min="10" max="10" width="15.42578125" customWidth="1"/>
  </cols>
  <sheetData>
    <row r="1" spans="1:26" ht="15" customHeight="1">
      <c r="A1" s="197"/>
      <c r="B1" s="603" t="s">
        <v>378</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33</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19"/>
      <c r="C7" s="219"/>
      <c r="D7" s="311"/>
      <c r="E7" s="219"/>
      <c r="F7" s="219"/>
      <c r="G7" s="219"/>
      <c r="H7" s="219"/>
      <c r="I7" s="205"/>
      <c r="J7" s="205"/>
      <c r="K7" s="205"/>
      <c r="L7" s="205"/>
      <c r="M7" s="205"/>
      <c r="N7" s="73"/>
      <c r="O7" s="73"/>
      <c r="P7" s="73"/>
      <c r="Q7" s="73"/>
      <c r="R7" s="73"/>
      <c r="S7" s="73"/>
      <c r="T7" s="73"/>
      <c r="U7" s="73"/>
      <c r="V7" s="73"/>
      <c r="W7" s="73"/>
      <c r="X7" s="73"/>
      <c r="Y7" s="73"/>
      <c r="Z7" s="73"/>
    </row>
    <row r="8" spans="1:26" ht="15" customHeight="1">
      <c r="A8" s="218"/>
      <c r="B8" s="312" t="s">
        <v>58</v>
      </c>
      <c r="C8" s="312" t="s">
        <v>59</v>
      </c>
      <c r="D8" s="312" t="s">
        <v>60</v>
      </c>
      <c r="E8" s="312" t="s">
        <v>61</v>
      </c>
      <c r="F8" s="312" t="s">
        <v>62</v>
      </c>
      <c r="G8" s="312" t="s">
        <v>63</v>
      </c>
      <c r="H8" s="312" t="s">
        <v>64</v>
      </c>
      <c r="I8" s="224"/>
      <c r="J8" s="254" t="s">
        <v>379</v>
      </c>
      <c r="K8" s="286"/>
      <c r="L8" s="205"/>
      <c r="M8" s="205"/>
      <c r="N8" s="73"/>
      <c r="O8" s="73"/>
      <c r="P8" s="73"/>
      <c r="Q8" s="73"/>
      <c r="R8" s="73"/>
      <c r="S8" s="73"/>
      <c r="T8" s="73"/>
      <c r="U8" s="73"/>
      <c r="V8" s="73"/>
      <c r="W8" s="73"/>
      <c r="X8" s="73"/>
      <c r="Y8" s="73"/>
      <c r="Z8" s="73"/>
    </row>
    <row r="9" spans="1:26" ht="15" customHeight="1">
      <c r="A9" s="218"/>
      <c r="B9" s="313" t="s">
        <v>69</v>
      </c>
      <c r="C9" s="314">
        <v>10</v>
      </c>
      <c r="D9" s="693">
        <v>11</v>
      </c>
      <c r="E9" s="314">
        <v>12</v>
      </c>
      <c r="F9" s="315" t="s">
        <v>380</v>
      </c>
      <c r="G9" s="315">
        <v>10</v>
      </c>
      <c r="H9" s="315" t="s">
        <v>381</v>
      </c>
      <c r="I9" s="224"/>
      <c r="J9" s="254" t="s">
        <v>382</v>
      </c>
      <c r="K9" s="286"/>
      <c r="L9" s="205"/>
      <c r="M9" s="205"/>
      <c r="N9" s="73"/>
      <c r="O9" s="73"/>
      <c r="P9" s="73"/>
      <c r="Q9" s="73"/>
      <c r="R9" s="73"/>
      <c r="S9" s="73"/>
      <c r="T9" s="73"/>
      <c r="U9" s="73"/>
      <c r="V9" s="73"/>
      <c r="W9" s="73"/>
      <c r="X9" s="73"/>
      <c r="Y9" s="73"/>
      <c r="Z9" s="73"/>
    </row>
    <row r="10" spans="1:26" ht="15" customHeight="1">
      <c r="A10" s="316"/>
      <c r="B10" s="313" t="s">
        <v>102</v>
      </c>
      <c r="C10" s="314">
        <v>11</v>
      </c>
      <c r="D10" s="693">
        <v>12</v>
      </c>
      <c r="E10" s="314">
        <v>14</v>
      </c>
      <c r="F10" s="315" t="s">
        <v>383</v>
      </c>
      <c r="G10" s="315">
        <v>8</v>
      </c>
      <c r="H10" s="315" t="s">
        <v>381</v>
      </c>
      <c r="I10" s="224"/>
      <c r="J10" s="254" t="s">
        <v>299</v>
      </c>
      <c r="K10" s="205"/>
      <c r="L10" s="205"/>
      <c r="M10" s="205"/>
      <c r="N10" s="73"/>
      <c r="O10" s="73"/>
      <c r="P10" s="73"/>
      <c r="Q10" s="73"/>
      <c r="R10" s="73"/>
      <c r="S10" s="73"/>
      <c r="T10" s="73"/>
      <c r="U10" s="73"/>
      <c r="V10" s="73"/>
      <c r="W10" s="73"/>
      <c r="X10" s="73"/>
      <c r="Y10" s="73"/>
      <c r="Z10" s="73"/>
    </row>
    <row r="11" spans="1:26" ht="15" customHeight="1">
      <c r="A11" s="218"/>
      <c r="B11" s="313" t="s">
        <v>71</v>
      </c>
      <c r="C11" s="314">
        <v>8</v>
      </c>
      <c r="D11" s="693">
        <v>13</v>
      </c>
      <c r="E11" s="314">
        <v>15</v>
      </c>
      <c r="F11" s="315" t="s">
        <v>384</v>
      </c>
      <c r="G11" s="315">
        <v>5</v>
      </c>
      <c r="H11" s="315" t="s">
        <v>381</v>
      </c>
      <c r="I11" s="224"/>
      <c r="J11" s="254" t="s">
        <v>301</v>
      </c>
      <c r="K11" s="205"/>
      <c r="L11" s="205"/>
      <c r="M11" s="205"/>
      <c r="N11" s="73"/>
      <c r="O11" s="73"/>
      <c r="P11" s="73"/>
      <c r="Q11" s="73"/>
      <c r="R11" s="73"/>
      <c r="S11" s="73"/>
      <c r="T11" s="73"/>
      <c r="U11" s="73"/>
      <c r="V11" s="73"/>
      <c r="W11" s="73"/>
      <c r="X11" s="73"/>
      <c r="Y11" s="73"/>
      <c r="Z11" s="73"/>
    </row>
    <row r="12" spans="1:26" ht="15" customHeight="1">
      <c r="A12" s="218"/>
      <c r="B12" s="313" t="s">
        <v>385</v>
      </c>
      <c r="C12" s="314">
        <v>10</v>
      </c>
      <c r="D12" s="693">
        <v>10</v>
      </c>
      <c r="E12" s="314">
        <v>10</v>
      </c>
      <c r="F12" s="315" t="s">
        <v>386</v>
      </c>
      <c r="G12" s="315">
        <v>6</v>
      </c>
      <c r="H12" s="315" t="s">
        <v>387</v>
      </c>
      <c r="I12" s="224"/>
      <c r="J12" s="254" t="s">
        <v>303</v>
      </c>
      <c r="K12" s="205"/>
      <c r="L12" s="205"/>
      <c r="M12" s="205"/>
      <c r="N12" s="73"/>
      <c r="O12" s="73"/>
      <c r="P12" s="73"/>
      <c r="Q12" s="73"/>
      <c r="R12" s="73"/>
      <c r="S12" s="73"/>
      <c r="T12" s="73"/>
      <c r="U12" s="73"/>
      <c r="V12" s="73"/>
      <c r="W12" s="73"/>
      <c r="X12" s="73"/>
      <c r="Y12" s="73"/>
      <c r="Z12" s="73"/>
    </row>
    <row r="13" spans="1:26" ht="15" customHeight="1">
      <c r="A13" s="218"/>
      <c r="B13" s="313" t="s">
        <v>73</v>
      </c>
      <c r="C13" s="314">
        <v>15</v>
      </c>
      <c r="D13" s="693">
        <v>20</v>
      </c>
      <c r="E13" s="314">
        <v>8</v>
      </c>
      <c r="F13" s="315" t="s">
        <v>388</v>
      </c>
      <c r="G13" s="315">
        <v>5</v>
      </c>
      <c r="H13" s="315" t="s">
        <v>387</v>
      </c>
      <c r="I13" s="224"/>
      <c r="J13" s="205"/>
      <c r="K13" s="205"/>
      <c r="L13" s="205"/>
      <c r="M13" s="205"/>
      <c r="N13" s="73"/>
      <c r="O13" s="73"/>
      <c r="P13" s="73"/>
      <c r="Q13" s="73"/>
      <c r="R13" s="73"/>
      <c r="S13" s="73"/>
      <c r="T13" s="73"/>
      <c r="U13" s="73"/>
      <c r="V13" s="73"/>
      <c r="W13" s="73"/>
      <c r="X13" s="73"/>
      <c r="Y13" s="73"/>
      <c r="Z13" s="73"/>
    </row>
    <row r="14" spans="1:26" ht="15" customHeight="1">
      <c r="A14" s="218"/>
      <c r="B14" s="313" t="s">
        <v>389</v>
      </c>
      <c r="C14" s="314">
        <v>10</v>
      </c>
      <c r="D14" s="693">
        <v>15</v>
      </c>
      <c r="E14" s="314">
        <v>11</v>
      </c>
      <c r="F14" s="315" t="s">
        <v>384</v>
      </c>
      <c r="G14" s="315">
        <v>11</v>
      </c>
      <c r="H14" s="315" t="s">
        <v>387</v>
      </c>
      <c r="I14" s="224"/>
      <c r="J14" s="205"/>
      <c r="K14" s="205"/>
      <c r="L14" s="205"/>
      <c r="M14" s="205"/>
      <c r="N14" s="73"/>
      <c r="O14" s="73"/>
      <c r="P14" s="73"/>
      <c r="Q14" s="73"/>
      <c r="R14" s="73"/>
      <c r="S14" s="73"/>
      <c r="T14" s="73"/>
      <c r="U14" s="73"/>
      <c r="V14" s="73"/>
      <c r="W14" s="73"/>
      <c r="X14" s="73"/>
      <c r="Y14" s="73"/>
      <c r="Z14" s="73"/>
    </row>
    <row r="15" spans="1:26" ht="15" customHeight="1">
      <c r="A15" s="218"/>
      <c r="B15" s="313" t="s">
        <v>390</v>
      </c>
      <c r="C15" s="314">
        <v>5</v>
      </c>
      <c r="D15" s="693">
        <v>16</v>
      </c>
      <c r="E15" s="314">
        <v>12</v>
      </c>
      <c r="F15" s="315" t="s">
        <v>380</v>
      </c>
      <c r="G15" s="315">
        <v>4</v>
      </c>
      <c r="H15" s="315" t="s">
        <v>381</v>
      </c>
      <c r="I15" s="224"/>
      <c r="J15" s="205"/>
      <c r="K15" s="205"/>
      <c r="L15" s="286"/>
      <c r="M15" s="205"/>
      <c r="N15" s="73"/>
      <c r="O15" s="73"/>
      <c r="P15" s="73"/>
      <c r="Q15" s="73"/>
      <c r="R15" s="73"/>
      <c r="S15" s="73"/>
      <c r="T15" s="73"/>
      <c r="U15" s="73"/>
      <c r="V15" s="73"/>
      <c r="W15" s="73"/>
      <c r="X15" s="73"/>
      <c r="Y15" s="73"/>
      <c r="Z15" s="73"/>
    </row>
    <row r="16" spans="1:26" ht="15" customHeight="1">
      <c r="A16" s="205"/>
      <c r="B16" s="317"/>
      <c r="C16" s="318"/>
      <c r="D16" s="318"/>
      <c r="E16" s="318"/>
      <c r="F16" s="317"/>
      <c r="G16" s="317"/>
      <c r="H16" s="317"/>
      <c r="I16" s="205"/>
      <c r="J16" s="205"/>
      <c r="K16" s="205"/>
      <c r="M16" s="205"/>
      <c r="N16" s="73"/>
      <c r="O16" s="73"/>
      <c r="P16" s="73"/>
      <c r="Q16" s="73"/>
      <c r="R16" s="73"/>
      <c r="S16" s="73"/>
      <c r="T16" s="73"/>
      <c r="U16" s="73"/>
      <c r="V16" s="73"/>
      <c r="W16" s="73"/>
      <c r="X16" s="73"/>
      <c r="Y16" s="73"/>
      <c r="Z16" s="73"/>
    </row>
    <row r="17" spans="1:26" ht="15" customHeight="1">
      <c r="A17" s="205"/>
      <c r="B17" s="319"/>
      <c r="C17" s="320"/>
      <c r="D17" s="320"/>
      <c r="E17" s="320"/>
      <c r="F17" s="319"/>
      <c r="G17" s="319"/>
      <c r="H17" s="319"/>
      <c r="I17" s="205"/>
      <c r="J17" s="205"/>
      <c r="K17" s="205"/>
      <c r="L17" s="205"/>
      <c r="M17" s="205"/>
      <c r="N17" s="73"/>
      <c r="O17" s="73"/>
      <c r="P17" s="73"/>
      <c r="Q17" s="73"/>
      <c r="R17" s="73"/>
      <c r="S17" s="73"/>
      <c r="T17" s="73"/>
      <c r="U17" s="73"/>
      <c r="V17" s="73"/>
      <c r="W17" s="73"/>
      <c r="X17" s="73"/>
      <c r="Y17" s="73"/>
      <c r="Z17" s="73"/>
    </row>
    <row r="18" spans="1:26" ht="15" customHeight="1">
      <c r="A18" s="205"/>
      <c r="B18" s="321"/>
      <c r="C18" s="322"/>
      <c r="D18" s="322"/>
      <c r="E18" s="322"/>
      <c r="F18" s="321"/>
      <c r="G18" s="321"/>
      <c r="H18" s="321"/>
      <c r="I18" s="205"/>
      <c r="J18" s="205"/>
      <c r="K18" s="205"/>
      <c r="L18" s="205"/>
      <c r="M18" s="205"/>
      <c r="N18" s="73"/>
      <c r="O18" s="73"/>
      <c r="P18" s="73"/>
      <c r="Q18" s="73"/>
      <c r="R18" s="73"/>
      <c r="S18" s="73"/>
      <c r="T18" s="73"/>
      <c r="U18" s="73"/>
      <c r="V18" s="73"/>
      <c r="W18" s="73"/>
      <c r="X18" s="73"/>
      <c r="Y18" s="73"/>
      <c r="Z18" s="73"/>
    </row>
    <row r="19" spans="1:26" ht="15" customHeight="1">
      <c r="A19" s="218"/>
      <c r="B19" s="621" t="s">
        <v>391</v>
      </c>
      <c r="C19" s="632" t="s">
        <v>392</v>
      </c>
      <c r="D19" s="625"/>
      <c r="E19" s="632" t="s">
        <v>393</v>
      </c>
      <c r="F19" s="625"/>
      <c r="G19" s="633" t="s">
        <v>393</v>
      </c>
      <c r="H19" s="323"/>
      <c r="I19" s="224"/>
      <c r="J19" s="205"/>
      <c r="K19" s="205"/>
      <c r="L19" s="205"/>
      <c r="M19" s="205"/>
      <c r="N19" s="73"/>
      <c r="O19" s="73"/>
      <c r="P19" s="73"/>
      <c r="Q19" s="73"/>
      <c r="R19" s="73"/>
      <c r="S19" s="73"/>
      <c r="T19" s="73"/>
      <c r="U19" s="73"/>
      <c r="V19" s="73"/>
      <c r="W19" s="73"/>
      <c r="X19" s="73"/>
      <c r="Y19" s="73"/>
      <c r="Z19" s="73"/>
    </row>
    <row r="20" spans="1:26" ht="15" customHeight="1">
      <c r="A20" s="218"/>
      <c r="B20" s="622"/>
      <c r="C20" s="626"/>
      <c r="D20" s="627"/>
      <c r="E20" s="626"/>
      <c r="F20" s="627"/>
      <c r="G20" s="622"/>
      <c r="H20" s="323"/>
      <c r="I20" s="224"/>
      <c r="J20" s="205"/>
      <c r="K20" s="205"/>
      <c r="L20" s="205"/>
      <c r="M20" s="205"/>
      <c r="N20" s="73"/>
      <c r="O20" s="73"/>
      <c r="P20" s="73"/>
      <c r="Q20" s="73"/>
      <c r="R20" s="73"/>
      <c r="S20" s="73"/>
      <c r="T20" s="73"/>
      <c r="U20" s="73"/>
      <c r="V20" s="73"/>
      <c r="W20" s="73"/>
      <c r="X20" s="73"/>
      <c r="Y20" s="73"/>
      <c r="Z20" s="73"/>
    </row>
    <row r="21" spans="1:26">
      <c r="A21" s="218"/>
      <c r="B21" s="623" t="s">
        <v>394</v>
      </c>
      <c r="C21" s="624" t="s">
        <v>71</v>
      </c>
      <c r="D21" s="625"/>
      <c r="E21" s="624" t="s">
        <v>64</v>
      </c>
      <c r="F21" s="625"/>
      <c r="G21" s="628" t="str">
        <f t="array" ref="G21">INDEX(B8:H15,C23,E23)</f>
        <v>3,0</v>
      </c>
      <c r="H21" s="324"/>
      <c r="I21" s="205"/>
      <c r="J21" s="205"/>
      <c r="K21" s="205"/>
      <c r="L21" s="205"/>
      <c r="M21" s="205"/>
      <c r="N21" s="73"/>
      <c r="O21" s="73"/>
      <c r="P21" s="73"/>
      <c r="Q21" s="73"/>
      <c r="R21" s="73"/>
      <c r="S21" s="73"/>
      <c r="T21" s="73"/>
      <c r="U21" s="73"/>
      <c r="V21" s="73"/>
      <c r="W21" s="73"/>
      <c r="X21" s="73"/>
      <c r="Y21" s="73"/>
      <c r="Z21" s="73"/>
    </row>
    <row r="22" spans="1:26">
      <c r="A22" s="218"/>
      <c r="B22" s="622"/>
      <c r="C22" s="626"/>
      <c r="D22" s="627"/>
      <c r="E22" s="626"/>
      <c r="F22" s="627"/>
      <c r="G22" s="629"/>
      <c r="H22" s="325"/>
      <c r="I22" s="205"/>
      <c r="J22" s="205"/>
      <c r="K22" s="205"/>
      <c r="L22" s="205"/>
      <c r="M22" s="205"/>
      <c r="N22" s="73"/>
      <c r="O22" s="73"/>
      <c r="P22" s="73"/>
      <c r="Q22" s="73"/>
      <c r="R22" s="73"/>
      <c r="S22" s="73"/>
      <c r="T22" s="73"/>
      <c r="U22" s="73"/>
      <c r="V22" s="73"/>
      <c r="W22" s="73"/>
      <c r="X22" s="73"/>
      <c r="Y22" s="73"/>
      <c r="Z22" s="73"/>
    </row>
    <row r="23" spans="1:26" ht="15" customHeight="1">
      <c r="A23" s="218"/>
      <c r="B23" s="326" t="s">
        <v>395</v>
      </c>
      <c r="C23" s="630">
        <f>MATCH(C21,B8:B15,0)</f>
        <v>4</v>
      </c>
      <c r="D23" s="584"/>
      <c r="E23" s="630">
        <f>MATCH(E21,B8:H8,0)</f>
        <v>7</v>
      </c>
      <c r="F23" s="584"/>
      <c r="G23" s="622"/>
      <c r="H23" s="325"/>
      <c r="I23" s="205"/>
      <c r="J23" s="205"/>
      <c r="K23" s="205"/>
      <c r="L23" s="205"/>
      <c r="M23" s="205"/>
      <c r="N23" s="73"/>
      <c r="O23" s="73"/>
      <c r="P23" s="73"/>
      <c r="Q23" s="73"/>
      <c r="R23" s="73"/>
      <c r="S23" s="73"/>
      <c r="T23" s="73"/>
      <c r="U23" s="73"/>
      <c r="V23" s="73"/>
      <c r="W23" s="73"/>
      <c r="X23" s="73"/>
      <c r="Y23" s="73"/>
      <c r="Z23" s="73"/>
    </row>
    <row r="24" spans="1:26" ht="15" customHeight="1">
      <c r="A24" s="281"/>
      <c r="B24" s="317"/>
      <c r="C24" s="317"/>
      <c r="D24" s="317"/>
      <c r="E24" s="317"/>
      <c r="F24" s="317"/>
      <c r="G24" s="317"/>
      <c r="H24" s="319"/>
      <c r="I24" s="205"/>
      <c r="J24" s="205"/>
      <c r="K24" s="73"/>
      <c r="L24" s="73"/>
      <c r="M24" s="73"/>
      <c r="N24" s="73"/>
      <c r="O24" s="73"/>
      <c r="P24" s="73"/>
      <c r="Q24" s="73"/>
      <c r="R24" s="73"/>
      <c r="S24" s="73"/>
      <c r="T24" s="73"/>
      <c r="U24" s="73"/>
      <c r="V24" s="73"/>
      <c r="W24" s="73"/>
      <c r="X24" s="73"/>
      <c r="Y24" s="73"/>
      <c r="Z24" s="73"/>
    </row>
    <row r="25" spans="1:26" ht="15" customHeight="1">
      <c r="A25" s="281"/>
      <c r="B25" s="321"/>
      <c r="C25" s="321"/>
      <c r="D25" s="321"/>
      <c r="E25" s="319"/>
      <c r="F25" s="319"/>
      <c r="G25" s="319"/>
      <c r="H25" s="319"/>
      <c r="I25" s="205"/>
      <c r="J25" s="205"/>
      <c r="K25" s="73"/>
      <c r="L25" s="73"/>
      <c r="M25" s="73"/>
      <c r="N25" s="73"/>
      <c r="O25" s="73"/>
      <c r="P25" s="73"/>
      <c r="Q25" s="73"/>
      <c r="R25" s="73"/>
      <c r="S25" s="73"/>
      <c r="T25" s="73"/>
      <c r="U25" s="73"/>
      <c r="V25" s="73"/>
      <c r="W25" s="73"/>
      <c r="X25" s="73"/>
      <c r="Y25" s="73"/>
      <c r="Z25" s="73"/>
    </row>
    <row r="26" spans="1:26" ht="23.25">
      <c r="A26" s="327"/>
      <c r="B26" s="328" t="s">
        <v>396</v>
      </c>
      <c r="C26" s="631" t="str">
        <f t="array" ref="C26">INDEX(B8:H15,MATCH(C21,B8:B15,0),MATCH(E21,B8:H8,0))</f>
        <v>3,0</v>
      </c>
      <c r="D26" s="625"/>
      <c r="E26" s="329"/>
      <c r="F26" s="319"/>
      <c r="G26" s="319"/>
      <c r="H26" s="319"/>
      <c r="I26" s="205"/>
      <c r="J26" s="205"/>
      <c r="K26" s="73"/>
      <c r="L26" s="73"/>
      <c r="M26" s="73"/>
      <c r="N26" s="73"/>
      <c r="O26" s="73"/>
      <c r="P26" s="73"/>
      <c r="Q26" s="73"/>
      <c r="R26" s="73"/>
      <c r="S26" s="73"/>
      <c r="T26" s="73"/>
      <c r="U26" s="73"/>
      <c r="V26" s="73"/>
      <c r="W26" s="73"/>
      <c r="X26" s="73"/>
      <c r="Y26" s="73"/>
      <c r="Z26" s="73"/>
    </row>
    <row r="27" spans="1:26" ht="23.25">
      <c r="A27" s="327"/>
      <c r="B27" s="330" t="s">
        <v>96</v>
      </c>
      <c r="C27" s="626"/>
      <c r="D27" s="627"/>
      <c r="E27" s="329"/>
      <c r="F27" s="319"/>
      <c r="G27" s="319"/>
      <c r="H27" s="319"/>
      <c r="I27" s="205"/>
      <c r="J27" s="205"/>
      <c r="K27" s="73"/>
      <c r="L27" s="73"/>
      <c r="M27" s="73"/>
      <c r="N27" s="73"/>
      <c r="O27" s="73"/>
      <c r="P27" s="73"/>
      <c r="Q27" s="73"/>
      <c r="R27" s="73"/>
      <c r="S27" s="73"/>
      <c r="T27" s="73"/>
      <c r="U27" s="73"/>
      <c r="V27" s="73"/>
      <c r="W27" s="73"/>
      <c r="X27" s="73"/>
      <c r="Y27" s="73"/>
      <c r="Z27" s="73"/>
    </row>
    <row r="28" spans="1:26" ht="23.25">
      <c r="A28" s="281"/>
      <c r="B28" s="317"/>
      <c r="C28" s="317"/>
      <c r="D28" s="317"/>
      <c r="E28" s="319"/>
      <c r="F28" s="319"/>
      <c r="G28" s="319"/>
      <c r="H28" s="319"/>
      <c r="I28" s="205"/>
      <c r="J28" s="205"/>
      <c r="K28" s="73"/>
      <c r="L28" s="73"/>
      <c r="M28" s="73"/>
      <c r="N28" s="73"/>
      <c r="O28" s="73"/>
      <c r="P28" s="73"/>
      <c r="Q28" s="73"/>
      <c r="R28" s="73"/>
      <c r="S28" s="73"/>
      <c r="T28" s="73"/>
      <c r="U28" s="73"/>
      <c r="V28" s="73"/>
      <c r="W28" s="73"/>
      <c r="X28" s="73"/>
      <c r="Y28" s="73"/>
      <c r="Z28" s="73"/>
    </row>
    <row r="29" spans="1:26" ht="23.25">
      <c r="A29" s="281"/>
      <c r="B29" s="319"/>
      <c r="C29" s="319"/>
      <c r="D29" s="319"/>
      <c r="E29" s="319"/>
      <c r="F29" s="319"/>
      <c r="G29" s="319"/>
      <c r="H29" s="319"/>
      <c r="I29" s="205"/>
      <c r="J29" s="205"/>
      <c r="K29" s="73"/>
      <c r="L29" s="73"/>
      <c r="M29" s="73"/>
      <c r="N29" s="73"/>
      <c r="O29" s="73"/>
      <c r="P29" s="73"/>
      <c r="Q29" s="73"/>
      <c r="R29" s="73"/>
      <c r="S29" s="73"/>
      <c r="T29" s="73"/>
      <c r="U29" s="73"/>
      <c r="V29" s="73"/>
      <c r="W29" s="73"/>
      <c r="X29" s="73"/>
      <c r="Y29" s="73"/>
      <c r="Z29" s="73"/>
    </row>
    <row r="30" spans="1:26" ht="23.25">
      <c r="A30" s="281"/>
      <c r="B30" s="319"/>
      <c r="C30" s="319"/>
      <c r="D30" s="319"/>
      <c r="E30" s="319"/>
      <c r="F30" s="319"/>
      <c r="G30" s="319"/>
      <c r="H30" s="319"/>
      <c r="I30" s="205"/>
      <c r="J30" s="205"/>
      <c r="K30" s="73"/>
      <c r="L30" s="73"/>
      <c r="M30" s="73"/>
      <c r="N30" s="73"/>
      <c r="O30" s="73"/>
      <c r="P30" s="73"/>
      <c r="Q30" s="73"/>
      <c r="R30" s="73"/>
      <c r="S30" s="73"/>
      <c r="T30" s="73"/>
      <c r="U30" s="73"/>
      <c r="V30" s="73"/>
      <c r="W30" s="73"/>
      <c r="X30" s="73"/>
      <c r="Y30" s="73"/>
      <c r="Z30" s="73"/>
    </row>
    <row r="31" spans="1:26" ht="23.25">
      <c r="A31" s="205"/>
      <c r="B31" s="321"/>
      <c r="C31" s="321"/>
      <c r="D31" s="319"/>
      <c r="E31" s="321"/>
      <c r="F31" s="321"/>
      <c r="G31" s="319"/>
      <c r="H31" s="319"/>
      <c r="I31" s="205"/>
      <c r="J31" s="205"/>
      <c r="K31" s="73"/>
      <c r="L31" s="73"/>
      <c r="M31" s="73"/>
      <c r="N31" s="73"/>
      <c r="O31" s="73"/>
      <c r="P31" s="73"/>
      <c r="Q31" s="73"/>
      <c r="R31" s="73"/>
      <c r="S31" s="73"/>
      <c r="T31" s="73"/>
      <c r="U31" s="73"/>
      <c r="V31" s="73"/>
      <c r="W31" s="73"/>
      <c r="X31" s="73"/>
      <c r="Y31" s="73"/>
      <c r="Z31" s="73"/>
    </row>
    <row r="32" spans="1:26" ht="23.25">
      <c r="A32" s="218"/>
      <c r="B32" s="312" t="s">
        <v>58</v>
      </c>
      <c r="C32" s="312" t="s">
        <v>397</v>
      </c>
      <c r="D32" s="331"/>
      <c r="E32" s="332" t="s">
        <v>398</v>
      </c>
      <c r="F32" s="333" t="s">
        <v>399</v>
      </c>
      <c r="G32" s="329"/>
      <c r="H32" s="319"/>
      <c r="I32" s="205"/>
      <c r="J32" s="205"/>
      <c r="K32" s="73"/>
      <c r="L32" s="73"/>
      <c r="M32" s="73"/>
      <c r="N32" s="73"/>
      <c r="O32" s="73"/>
      <c r="P32" s="73"/>
      <c r="Q32" s="73"/>
      <c r="R32" s="73"/>
      <c r="S32" s="73"/>
      <c r="T32" s="73"/>
      <c r="U32" s="73"/>
      <c r="V32" s="73"/>
      <c r="W32" s="73"/>
      <c r="X32" s="73"/>
      <c r="Y32" s="73"/>
      <c r="Z32" s="73"/>
    </row>
    <row r="33" spans="1:26" ht="23.25">
      <c r="A33" s="218"/>
      <c r="B33" s="313" t="s">
        <v>69</v>
      </c>
      <c r="C33" s="313" t="s">
        <v>400</v>
      </c>
      <c r="D33" s="329"/>
      <c r="E33" s="334"/>
      <c r="F33" s="317"/>
      <c r="G33" s="319"/>
      <c r="H33" s="319"/>
      <c r="I33" s="205"/>
      <c r="J33" s="205"/>
      <c r="K33" s="73"/>
      <c r="L33" s="73"/>
      <c r="M33" s="73"/>
      <c r="N33" s="73"/>
      <c r="O33" s="73"/>
      <c r="P33" s="73"/>
      <c r="Q33" s="73"/>
      <c r="R33" s="73"/>
      <c r="S33" s="73"/>
      <c r="T33" s="73"/>
      <c r="U33" s="73"/>
      <c r="V33" s="73"/>
      <c r="W33" s="73"/>
      <c r="X33" s="73"/>
      <c r="Y33" s="73"/>
      <c r="Z33" s="73"/>
    </row>
    <row r="34" spans="1:26" ht="23.25">
      <c r="A34" s="218"/>
      <c r="B34" s="313" t="s">
        <v>102</v>
      </c>
      <c r="C34" s="313" t="s">
        <v>399</v>
      </c>
      <c r="D34" s="331"/>
      <c r="E34" s="332" t="s">
        <v>401</v>
      </c>
      <c r="F34" s="329"/>
      <c r="G34" s="319"/>
      <c r="H34" s="319"/>
      <c r="I34" s="205"/>
      <c r="J34" s="205"/>
      <c r="K34" s="73"/>
      <c r="L34" s="73"/>
      <c r="M34" s="73"/>
      <c r="N34" s="73"/>
      <c r="O34" s="73"/>
      <c r="P34" s="73"/>
      <c r="Q34" s="73"/>
      <c r="R34" s="73"/>
      <c r="S34" s="73"/>
      <c r="T34" s="73"/>
      <c r="U34" s="73"/>
      <c r="V34" s="73"/>
      <c r="W34" s="73"/>
      <c r="X34" s="73"/>
      <c r="Y34" s="73"/>
      <c r="Z34" s="73"/>
    </row>
    <row r="35" spans="1:26" ht="23.25">
      <c r="A35" s="335"/>
      <c r="B35" s="313" t="s">
        <v>71</v>
      </c>
      <c r="C35" s="313" t="s">
        <v>402</v>
      </c>
      <c r="D35" s="331"/>
      <c r="E35" s="333" t="str">
        <f t="array" ref="E35">INDEX(B32:C39,MATCH(F32,C32:C39,0),1)</f>
        <v>Andrea Rojas</v>
      </c>
      <c r="F35" s="329"/>
      <c r="G35" s="319"/>
      <c r="H35" s="319"/>
      <c r="I35" s="336"/>
      <c r="J35" s="205"/>
      <c r="K35" s="73"/>
      <c r="L35" s="73"/>
      <c r="M35" s="73"/>
      <c r="N35" s="73"/>
      <c r="O35" s="73"/>
      <c r="P35" s="73"/>
      <c r="Q35" s="73"/>
      <c r="R35" s="73"/>
      <c r="S35" s="73"/>
      <c r="T35" s="73"/>
      <c r="U35" s="73"/>
      <c r="V35" s="73"/>
      <c r="W35" s="73"/>
      <c r="X35" s="73"/>
      <c r="Y35" s="73"/>
      <c r="Z35" s="73"/>
    </row>
    <row r="36" spans="1:26" ht="23.25">
      <c r="A36" s="218"/>
      <c r="B36" s="313" t="s">
        <v>385</v>
      </c>
      <c r="C36" s="313" t="s">
        <v>403</v>
      </c>
      <c r="D36" s="329"/>
      <c r="E36" s="317"/>
      <c r="F36" s="319"/>
      <c r="G36" s="319"/>
      <c r="H36" s="319"/>
      <c r="I36" s="284"/>
      <c r="J36" s="205"/>
      <c r="K36" s="73"/>
      <c r="L36" s="73"/>
      <c r="M36" s="73"/>
      <c r="N36" s="73"/>
      <c r="O36" s="73"/>
      <c r="P36" s="73"/>
      <c r="Q36" s="73"/>
      <c r="R36" s="73"/>
      <c r="S36" s="73"/>
      <c r="T36" s="73"/>
      <c r="U36" s="73"/>
      <c r="V36" s="73"/>
      <c r="W36" s="73"/>
      <c r="X36" s="73"/>
      <c r="Y36" s="73"/>
      <c r="Z36" s="73"/>
    </row>
    <row r="37" spans="1:26" ht="23.25">
      <c r="A37" s="218"/>
      <c r="B37" s="313" t="s">
        <v>73</v>
      </c>
      <c r="C37" s="313" t="s">
        <v>404</v>
      </c>
      <c r="D37" s="329"/>
      <c r="E37" s="319"/>
      <c r="F37" s="319"/>
      <c r="G37" s="319"/>
      <c r="H37" s="319"/>
      <c r="I37" s="284"/>
      <c r="J37" s="205"/>
      <c r="K37" s="73"/>
      <c r="L37" s="73"/>
      <c r="M37" s="73"/>
      <c r="N37" s="73"/>
      <c r="O37" s="73"/>
      <c r="P37" s="73"/>
      <c r="Q37" s="73"/>
      <c r="R37" s="73"/>
      <c r="S37" s="73"/>
      <c r="T37" s="73"/>
      <c r="U37" s="73"/>
      <c r="V37" s="73"/>
      <c r="W37" s="73"/>
      <c r="X37" s="73"/>
      <c r="Y37" s="73"/>
      <c r="Z37" s="73"/>
    </row>
    <row r="38" spans="1:26" ht="23.25">
      <c r="A38" s="218"/>
      <c r="B38" s="313" t="s">
        <v>389</v>
      </c>
      <c r="C38" s="313" t="s">
        <v>405</v>
      </c>
      <c r="D38" s="329"/>
      <c r="E38" s="319"/>
      <c r="F38" s="319"/>
      <c r="G38" s="319"/>
      <c r="H38" s="319"/>
      <c r="I38" s="284"/>
      <c r="J38" s="205"/>
      <c r="K38" s="73"/>
      <c r="L38" s="73"/>
      <c r="M38" s="73"/>
      <c r="N38" s="73"/>
      <c r="O38" s="73"/>
      <c r="P38" s="73"/>
      <c r="Q38" s="73"/>
      <c r="R38" s="73"/>
      <c r="S38" s="73"/>
      <c r="T38" s="73"/>
      <c r="U38" s="73"/>
      <c r="V38" s="73"/>
      <c r="W38" s="73"/>
      <c r="X38" s="73"/>
      <c r="Y38" s="73"/>
      <c r="Z38" s="73"/>
    </row>
    <row r="39" spans="1:26" ht="23.25">
      <c r="A39" s="218"/>
      <c r="B39" s="313" t="s">
        <v>390</v>
      </c>
      <c r="C39" s="313" t="s">
        <v>406</v>
      </c>
      <c r="D39" s="329"/>
      <c r="E39" s="319"/>
      <c r="F39" s="319"/>
      <c r="G39" s="319"/>
      <c r="H39" s="319"/>
      <c r="I39" s="205"/>
      <c r="J39" s="205"/>
      <c r="K39" s="73"/>
      <c r="L39" s="73"/>
      <c r="M39" s="73"/>
      <c r="N39" s="73"/>
      <c r="O39" s="73"/>
      <c r="P39" s="73"/>
      <c r="Q39" s="73"/>
      <c r="R39" s="73"/>
      <c r="S39" s="73"/>
      <c r="T39" s="73"/>
      <c r="U39" s="73"/>
      <c r="V39" s="73"/>
      <c r="W39" s="73"/>
      <c r="X39" s="73"/>
      <c r="Y39" s="73"/>
      <c r="Z39" s="73"/>
    </row>
    <row r="40" spans="1:26">
      <c r="A40" s="205"/>
      <c r="B40" s="337"/>
      <c r="C40" s="337"/>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c r="A42" s="205"/>
      <c r="B42" s="290"/>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290"/>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290"/>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290"/>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290"/>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c r="A53" s="205"/>
      <c r="B53" s="290"/>
      <c r="C53" s="290"/>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15">
    <mergeCell ref="C26:D27"/>
    <mergeCell ref="B1:K1"/>
    <mergeCell ref="A2:E2"/>
    <mergeCell ref="E5:G5"/>
    <mergeCell ref="E6:G6"/>
    <mergeCell ref="C19:D20"/>
    <mergeCell ref="E19:F20"/>
    <mergeCell ref="G19:G20"/>
    <mergeCell ref="B19:B20"/>
    <mergeCell ref="B21:B22"/>
    <mergeCell ref="C21:D22"/>
    <mergeCell ref="E21:F22"/>
    <mergeCell ref="G21:G23"/>
    <mergeCell ref="C23:D23"/>
    <mergeCell ref="E23:F23"/>
  </mergeCells>
  <dataValidations count="3">
    <dataValidation type="list" allowBlank="1" showErrorMessage="1" sqref="C21" xr:uid="{00000000-0002-0000-0A00-000000000000}">
      <formula1>$B$9:$B$15</formula1>
    </dataValidation>
    <dataValidation type="list" allowBlank="1" showErrorMessage="1" sqref="E21" xr:uid="{00000000-0002-0000-0A00-000001000000}">
      <formula1>$C$8:$H$8</formula1>
    </dataValidation>
    <dataValidation type="list" allowBlank="1" showErrorMessage="1" sqref="F32" xr:uid="{00000000-0002-0000-0A00-000002000000}">
      <formula1>$C$33:$C$39</formula1>
    </dataValidation>
  </dataValidations>
  <hyperlinks>
    <hyperlink ref="C4" r:id="rId1" xr:uid="{00000000-0004-0000-0A00-00000000000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4"/>
  <sheetViews>
    <sheetView workbookViewId="0">
      <pane ySplit="1" topLeftCell="A77" activePane="bottomLeft" state="frozen"/>
      <selection pane="bottomLeft" activeCell="D50" sqref="D50"/>
    </sheetView>
  </sheetViews>
  <sheetFormatPr baseColWidth="10" defaultColWidth="12.5703125" defaultRowHeight="15" customHeight="1"/>
  <cols>
    <col min="1" max="1" width="4.85546875" customWidth="1"/>
    <col min="2" max="2" width="34.7109375" customWidth="1"/>
    <col min="3" max="3" width="21.7109375" customWidth="1"/>
    <col min="4" max="4" width="14.42578125" customWidth="1"/>
    <col min="5" max="5" width="18.140625" customWidth="1"/>
    <col min="6" max="6" width="18.28515625" customWidth="1"/>
    <col min="7" max="7" width="21.42578125" customWidth="1"/>
    <col min="8" max="8" width="32.85546875" customWidth="1"/>
    <col min="9" max="9" width="16.28515625" customWidth="1"/>
    <col min="10" max="10" width="15.42578125" customWidth="1"/>
  </cols>
  <sheetData>
    <row r="1" spans="1:26" ht="15" customHeight="1">
      <c r="A1" s="197"/>
      <c r="B1" s="603" t="s">
        <v>407</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36</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05"/>
      <c r="F7" s="205"/>
      <c r="G7" s="75"/>
      <c r="H7" s="73"/>
      <c r="I7" s="205"/>
      <c r="J7" s="205"/>
      <c r="K7" s="205"/>
      <c r="L7" s="205"/>
      <c r="M7" s="205"/>
      <c r="N7" s="73"/>
      <c r="O7" s="73"/>
      <c r="P7" s="73"/>
      <c r="Q7" s="73"/>
      <c r="R7" s="73"/>
      <c r="S7" s="73"/>
      <c r="T7" s="73"/>
      <c r="U7" s="73"/>
      <c r="V7" s="73"/>
      <c r="W7" s="73"/>
      <c r="X7" s="73"/>
      <c r="Y7" s="73"/>
      <c r="Z7" s="73"/>
    </row>
    <row r="8" spans="1:26" ht="15" customHeight="1">
      <c r="A8" s="205"/>
      <c r="B8" s="338" t="s">
        <v>253</v>
      </c>
      <c r="C8" s="339" t="s">
        <v>408</v>
      </c>
      <c r="D8" s="339" t="s">
        <v>409</v>
      </c>
      <c r="E8" s="339" t="s">
        <v>227</v>
      </c>
      <c r="F8" s="218"/>
      <c r="G8" s="340" t="s">
        <v>410</v>
      </c>
      <c r="H8" s="111"/>
      <c r="I8" s="286"/>
      <c r="J8" s="205"/>
      <c r="K8" s="286"/>
      <c r="L8" s="205"/>
      <c r="M8" s="205"/>
      <c r="N8" s="73"/>
      <c r="O8" s="73"/>
      <c r="P8" s="73"/>
      <c r="Q8" s="73"/>
      <c r="R8" s="73"/>
      <c r="S8" s="73"/>
      <c r="T8" s="73"/>
      <c r="U8" s="73"/>
      <c r="V8" s="73"/>
      <c r="W8" s="73"/>
      <c r="X8" s="73"/>
      <c r="Y8" s="73"/>
      <c r="Z8" s="73"/>
    </row>
    <row r="9" spans="1:26" ht="15" customHeight="1">
      <c r="A9" s="205"/>
      <c r="B9" s="341" t="s">
        <v>94</v>
      </c>
      <c r="C9" s="342" t="s">
        <v>411</v>
      </c>
      <c r="D9" s="343" t="s">
        <v>333</v>
      </c>
      <c r="E9" s="344" t="s">
        <v>412</v>
      </c>
      <c r="F9" s="301"/>
      <c r="G9" s="345" t="s">
        <v>413</v>
      </c>
      <c r="H9" s="346" t="s">
        <v>414</v>
      </c>
      <c r="I9" s="224"/>
      <c r="J9" s="205"/>
      <c r="K9" s="286"/>
      <c r="L9" s="205"/>
      <c r="M9" s="205"/>
      <c r="N9" s="73"/>
      <c r="O9" s="73"/>
      <c r="P9" s="73"/>
      <c r="Q9" s="73"/>
      <c r="R9" s="73"/>
      <c r="S9" s="73"/>
      <c r="T9" s="73"/>
      <c r="U9" s="73"/>
      <c r="V9" s="73"/>
      <c r="W9" s="73"/>
      <c r="X9" s="73"/>
      <c r="Y9" s="73"/>
      <c r="Z9" s="73"/>
    </row>
    <row r="10" spans="1:26" ht="15" customHeight="1">
      <c r="A10" s="294"/>
      <c r="B10" s="341" t="s">
        <v>94</v>
      </c>
      <c r="C10" s="342" t="s">
        <v>415</v>
      </c>
      <c r="D10" s="343" t="s">
        <v>416</v>
      </c>
      <c r="E10" s="344" t="s">
        <v>414</v>
      </c>
      <c r="F10" s="218"/>
      <c r="G10" s="347" t="s">
        <v>417</v>
      </c>
      <c r="H10" s="348" t="e">
        <f t="array" aca="1" ref="H10" ca="1">XLOOKUP(H9,E8:E26,C8:C26)</f>
        <v>#NAME?</v>
      </c>
      <c r="I10" s="349"/>
      <c r="J10" s="219"/>
      <c r="K10" s="205"/>
      <c r="L10" s="205"/>
      <c r="M10" s="205"/>
      <c r="N10" s="73"/>
      <c r="O10" s="73"/>
      <c r="P10" s="73"/>
      <c r="Q10" s="73"/>
      <c r="R10" s="73"/>
      <c r="S10" s="73"/>
      <c r="T10" s="73"/>
      <c r="U10" s="73"/>
      <c r="V10" s="73"/>
      <c r="W10" s="73"/>
      <c r="X10" s="73"/>
      <c r="Y10" s="73"/>
      <c r="Z10" s="73"/>
    </row>
    <row r="11" spans="1:26" ht="15" customHeight="1">
      <c r="A11" s="205"/>
      <c r="B11" s="341" t="s">
        <v>94</v>
      </c>
      <c r="C11" s="342" t="s">
        <v>418</v>
      </c>
      <c r="D11" s="343" t="s">
        <v>419</v>
      </c>
      <c r="E11" s="344" t="s">
        <v>420</v>
      </c>
      <c r="F11" s="218"/>
      <c r="G11" s="347" t="s">
        <v>421</v>
      </c>
      <c r="H11" s="350" t="e">
        <f t="array" aca="1" ref="H11:J11" ca="1">XLOOKUP(H9,E8:E26,B8:D26)</f>
        <v>#NAME?</v>
      </c>
      <c r="I11" s="351" t="e">
        <f ca="1"/>
        <v>#NAME?</v>
      </c>
      <c r="J11" s="351" t="e">
        <f ca="1"/>
        <v>#NAME?</v>
      </c>
      <c r="K11" s="224"/>
      <c r="L11" s="205"/>
      <c r="M11" s="205"/>
      <c r="N11" s="73"/>
      <c r="O11" s="73"/>
      <c r="P11" s="73"/>
      <c r="Q11" s="73"/>
      <c r="R11" s="73"/>
      <c r="S11" s="73"/>
      <c r="T11" s="73"/>
      <c r="U11" s="73"/>
      <c r="V11" s="73"/>
      <c r="W11" s="73"/>
      <c r="X11" s="73"/>
      <c r="Y11" s="73"/>
      <c r="Z11" s="73"/>
    </row>
    <row r="12" spans="1:26" ht="15" customHeight="1">
      <c r="A12" s="205"/>
      <c r="B12" s="341" t="s">
        <v>94</v>
      </c>
      <c r="C12" s="342" t="s">
        <v>422</v>
      </c>
      <c r="D12" s="343" t="s">
        <v>423</v>
      </c>
      <c r="E12" s="344" t="s">
        <v>424</v>
      </c>
      <c r="F12" s="306"/>
      <c r="G12" s="203"/>
      <c r="H12" s="352"/>
      <c r="I12" s="203"/>
      <c r="J12" s="203"/>
      <c r="K12" s="205"/>
      <c r="L12" s="205"/>
      <c r="M12" s="205"/>
      <c r="N12" s="73"/>
      <c r="O12" s="73"/>
      <c r="P12" s="73"/>
      <c r="Q12" s="73"/>
      <c r="R12" s="73"/>
      <c r="S12" s="73"/>
      <c r="T12" s="73"/>
      <c r="U12" s="73"/>
      <c r="V12" s="73"/>
      <c r="W12" s="73"/>
      <c r="X12" s="73"/>
      <c r="Y12" s="73"/>
      <c r="Z12" s="73"/>
    </row>
    <row r="13" spans="1:26" ht="15" customHeight="1">
      <c r="A13" s="205"/>
      <c r="B13" s="341" t="s">
        <v>95</v>
      </c>
      <c r="C13" s="342" t="s">
        <v>425</v>
      </c>
      <c r="D13" s="343" t="s">
        <v>300</v>
      </c>
      <c r="E13" s="344" t="s">
        <v>426</v>
      </c>
      <c r="F13" s="284"/>
      <c r="G13" s="205"/>
      <c r="H13" s="205"/>
      <c r="I13" s="205"/>
      <c r="J13" s="205"/>
      <c r="K13" s="205"/>
      <c r="L13" s="205"/>
      <c r="M13" s="205"/>
      <c r="N13" s="73"/>
      <c r="O13" s="73"/>
      <c r="P13" s="73"/>
      <c r="Q13" s="73"/>
      <c r="R13" s="73"/>
      <c r="S13" s="73"/>
      <c r="T13" s="73"/>
      <c r="U13" s="73"/>
      <c r="V13" s="73"/>
      <c r="W13" s="73"/>
      <c r="X13" s="73"/>
      <c r="Y13" s="73"/>
      <c r="Z13" s="73"/>
    </row>
    <row r="14" spans="1:26" ht="15" customHeight="1">
      <c r="A14" s="205"/>
      <c r="B14" s="341" t="s">
        <v>180</v>
      </c>
      <c r="C14" s="342" t="s">
        <v>427</v>
      </c>
      <c r="D14" s="343" t="s">
        <v>300</v>
      </c>
      <c r="E14" s="344" t="s">
        <v>428</v>
      </c>
      <c r="F14" s="285"/>
      <c r="G14" s="205"/>
      <c r="H14" s="205"/>
      <c r="I14" s="205"/>
      <c r="J14" s="205"/>
      <c r="K14" s="205"/>
      <c r="L14" s="205"/>
      <c r="M14" s="205"/>
      <c r="N14" s="73"/>
      <c r="O14" s="73"/>
      <c r="P14" s="73"/>
      <c r="Q14" s="73"/>
      <c r="R14" s="73"/>
      <c r="S14" s="73"/>
      <c r="T14" s="73"/>
      <c r="U14" s="73"/>
      <c r="V14" s="73"/>
      <c r="W14" s="73"/>
      <c r="X14" s="73"/>
      <c r="Y14" s="73"/>
      <c r="Z14" s="73"/>
    </row>
    <row r="15" spans="1:26" ht="15" customHeight="1">
      <c r="A15" s="205"/>
      <c r="B15" s="341" t="s">
        <v>180</v>
      </c>
      <c r="C15" s="342" t="s">
        <v>429</v>
      </c>
      <c r="D15" s="343" t="s">
        <v>430</v>
      </c>
      <c r="E15" s="344" t="s">
        <v>431</v>
      </c>
      <c r="F15" s="285"/>
      <c r="G15" s="254" t="s">
        <v>432</v>
      </c>
      <c r="H15" s="205"/>
      <c r="I15" s="205"/>
      <c r="J15" s="205"/>
      <c r="K15" s="205"/>
      <c r="L15" s="286"/>
      <c r="M15" s="205"/>
      <c r="N15" s="73"/>
      <c r="O15" s="73"/>
      <c r="P15" s="73"/>
      <c r="Q15" s="73"/>
      <c r="R15" s="73"/>
      <c r="S15" s="73"/>
      <c r="T15" s="73"/>
      <c r="U15" s="73"/>
      <c r="V15" s="73"/>
      <c r="W15" s="73"/>
      <c r="X15" s="73"/>
      <c r="Y15" s="73"/>
      <c r="Z15" s="73"/>
    </row>
    <row r="16" spans="1:26" ht="15" customHeight="1">
      <c r="A16" s="205"/>
      <c r="B16" s="341" t="s">
        <v>180</v>
      </c>
      <c r="C16" s="342" t="s">
        <v>433</v>
      </c>
      <c r="D16" s="343" t="s">
        <v>293</v>
      </c>
      <c r="E16" s="344" t="s">
        <v>434</v>
      </c>
      <c r="F16" s="284"/>
      <c r="H16" s="205"/>
      <c r="I16" s="205"/>
      <c r="J16" s="205"/>
      <c r="K16" s="205"/>
      <c r="L16" s="286"/>
      <c r="M16" s="205"/>
      <c r="N16" s="73"/>
      <c r="O16" s="73"/>
      <c r="P16" s="73"/>
      <c r="Q16" s="73"/>
      <c r="R16" s="73"/>
      <c r="S16" s="73"/>
      <c r="T16" s="73"/>
      <c r="U16" s="73"/>
      <c r="V16" s="73"/>
      <c r="W16" s="73"/>
      <c r="X16" s="73"/>
      <c r="Y16" s="73"/>
      <c r="Z16" s="73"/>
    </row>
    <row r="17" spans="1:26" ht="15" customHeight="1">
      <c r="A17" s="205"/>
      <c r="B17" s="341" t="s">
        <v>181</v>
      </c>
      <c r="C17" s="342" t="s">
        <v>435</v>
      </c>
      <c r="D17" s="343" t="s">
        <v>436</v>
      </c>
      <c r="E17" s="344" t="s">
        <v>437</v>
      </c>
      <c r="F17" s="285"/>
      <c r="G17" s="353" t="s">
        <v>438</v>
      </c>
      <c r="I17" s="205"/>
      <c r="J17" s="205"/>
      <c r="K17" s="205"/>
      <c r="L17" s="205"/>
      <c r="M17" s="205"/>
      <c r="N17" s="73"/>
      <c r="O17" s="73"/>
      <c r="P17" s="73"/>
      <c r="Q17" s="73"/>
      <c r="R17" s="73"/>
      <c r="S17" s="73"/>
      <c r="T17" s="73"/>
      <c r="U17" s="73"/>
      <c r="V17" s="73"/>
      <c r="W17" s="73"/>
      <c r="X17" s="73"/>
      <c r="Y17" s="73"/>
      <c r="Z17" s="73"/>
    </row>
    <row r="18" spans="1:26" ht="15" customHeight="1">
      <c r="A18" s="205"/>
      <c r="B18" s="341" t="s">
        <v>181</v>
      </c>
      <c r="C18" s="342" t="s">
        <v>439</v>
      </c>
      <c r="D18" s="343" t="s">
        <v>440</v>
      </c>
      <c r="E18" s="344" t="s">
        <v>441</v>
      </c>
      <c r="F18" s="205"/>
      <c r="G18" s="254" t="s">
        <v>442</v>
      </c>
      <c r="H18" s="205"/>
      <c r="I18" s="205"/>
      <c r="J18" s="205"/>
      <c r="K18" s="205"/>
      <c r="L18" s="205"/>
      <c r="M18" s="205"/>
      <c r="N18" s="73"/>
      <c r="O18" s="73"/>
      <c r="P18" s="73"/>
      <c r="Q18" s="73"/>
      <c r="R18" s="73"/>
      <c r="S18" s="73"/>
      <c r="T18" s="73"/>
      <c r="U18" s="73"/>
      <c r="V18" s="73"/>
      <c r="W18" s="73"/>
      <c r="X18" s="73"/>
      <c r="Y18" s="73"/>
      <c r="Z18" s="73"/>
    </row>
    <row r="19" spans="1:26" ht="15" customHeight="1">
      <c r="A19" s="205"/>
      <c r="B19" s="341" t="s">
        <v>182</v>
      </c>
      <c r="C19" s="342" t="s">
        <v>443</v>
      </c>
      <c r="D19" s="343" t="s">
        <v>444</v>
      </c>
      <c r="E19" s="344" t="s">
        <v>445</v>
      </c>
      <c r="F19" s="286"/>
      <c r="G19" s="354" t="s">
        <v>303</v>
      </c>
      <c r="H19" s="355" t="s">
        <v>446</v>
      </c>
      <c r="I19" s="205"/>
      <c r="J19" s="205"/>
      <c r="K19" s="205"/>
      <c r="L19" s="205"/>
      <c r="M19" s="205"/>
      <c r="N19" s="73"/>
      <c r="O19" s="73"/>
      <c r="P19" s="73"/>
      <c r="Q19" s="73"/>
      <c r="R19" s="73"/>
      <c r="S19" s="73"/>
      <c r="T19" s="73"/>
      <c r="U19" s="73"/>
      <c r="V19" s="73"/>
      <c r="W19" s="73"/>
      <c r="X19" s="73"/>
      <c r="Y19" s="73"/>
      <c r="Z19" s="73"/>
    </row>
    <row r="20" spans="1:26" ht="15" customHeight="1">
      <c r="A20" s="205"/>
      <c r="B20" s="341" t="s">
        <v>183</v>
      </c>
      <c r="C20" s="342" t="s">
        <v>447</v>
      </c>
      <c r="D20" s="343" t="s">
        <v>448</v>
      </c>
      <c r="E20" s="344" t="s">
        <v>449</v>
      </c>
      <c r="F20" s="286"/>
      <c r="G20" s="354" t="s">
        <v>301</v>
      </c>
      <c r="H20" s="355" t="s">
        <v>450</v>
      </c>
      <c r="I20" s="205"/>
      <c r="J20" s="205"/>
      <c r="K20" s="205"/>
      <c r="L20" s="205"/>
      <c r="M20" s="205"/>
      <c r="N20" s="73"/>
      <c r="O20" s="73"/>
      <c r="P20" s="73"/>
      <c r="Q20" s="73"/>
      <c r="R20" s="73"/>
      <c r="S20" s="73"/>
      <c r="T20" s="73"/>
      <c r="U20" s="73"/>
      <c r="V20" s="73"/>
      <c r="W20" s="73"/>
      <c r="X20" s="73"/>
      <c r="Y20" s="73"/>
      <c r="Z20" s="73"/>
    </row>
    <row r="21" spans="1:26" ht="15" customHeight="1">
      <c r="A21" s="205"/>
      <c r="B21" s="341" t="s">
        <v>184</v>
      </c>
      <c r="C21" s="342" t="s">
        <v>451</v>
      </c>
      <c r="D21" s="343" t="s">
        <v>244</v>
      </c>
      <c r="E21" s="344" t="s">
        <v>452</v>
      </c>
      <c r="F21" s="286"/>
      <c r="G21" s="354" t="s">
        <v>453</v>
      </c>
      <c r="H21" s="355" t="s">
        <v>454</v>
      </c>
      <c r="I21" s="205"/>
      <c r="J21" s="205"/>
      <c r="K21" s="205"/>
      <c r="L21" s="205"/>
      <c r="M21" s="205"/>
      <c r="N21" s="73"/>
      <c r="O21" s="73"/>
      <c r="P21" s="73"/>
      <c r="Q21" s="73"/>
      <c r="R21" s="73"/>
      <c r="S21" s="73"/>
      <c r="T21" s="73"/>
      <c r="U21" s="73"/>
      <c r="V21" s="73"/>
      <c r="W21" s="73"/>
      <c r="X21" s="73"/>
      <c r="Y21" s="73"/>
      <c r="Z21" s="73"/>
    </row>
    <row r="22" spans="1:26" ht="15" customHeight="1">
      <c r="A22" s="205"/>
      <c r="B22" s="341" t="s">
        <v>185</v>
      </c>
      <c r="C22" s="342" t="s">
        <v>455</v>
      </c>
      <c r="D22" s="343" t="s">
        <v>338</v>
      </c>
      <c r="E22" s="344" t="s">
        <v>456</v>
      </c>
      <c r="F22" s="205"/>
      <c r="G22" s="354" t="s">
        <v>457</v>
      </c>
      <c r="H22" s="355" t="s">
        <v>458</v>
      </c>
      <c r="I22" s="205"/>
      <c r="J22" s="205"/>
      <c r="K22" s="205"/>
      <c r="L22" s="205"/>
      <c r="M22" s="205"/>
      <c r="N22" s="73"/>
      <c r="O22" s="73"/>
      <c r="P22" s="73"/>
      <c r="Q22" s="73"/>
      <c r="R22" s="73"/>
      <c r="S22" s="73"/>
      <c r="T22" s="73"/>
      <c r="U22" s="73"/>
      <c r="V22" s="73"/>
      <c r="W22" s="73"/>
      <c r="X22" s="73"/>
      <c r="Y22" s="73"/>
      <c r="Z22" s="73"/>
    </row>
    <row r="23" spans="1:26" ht="15" customHeight="1">
      <c r="A23" s="205"/>
      <c r="B23" s="341" t="s">
        <v>186</v>
      </c>
      <c r="C23" s="342" t="s">
        <v>459</v>
      </c>
      <c r="D23" s="343" t="s">
        <v>304</v>
      </c>
      <c r="E23" s="344" t="s">
        <v>460</v>
      </c>
      <c r="F23" s="286"/>
      <c r="G23" s="205"/>
      <c r="H23" s="205"/>
      <c r="I23" s="205"/>
      <c r="J23" s="205"/>
      <c r="K23" s="205"/>
      <c r="L23" s="205"/>
      <c r="M23" s="205"/>
      <c r="N23" s="73"/>
      <c r="O23" s="73"/>
      <c r="P23" s="73"/>
      <c r="Q23" s="73"/>
      <c r="R23" s="73"/>
      <c r="S23" s="73"/>
      <c r="T23" s="73"/>
      <c r="U23" s="73"/>
      <c r="V23" s="73"/>
      <c r="W23" s="73"/>
      <c r="X23" s="73"/>
      <c r="Y23" s="73"/>
      <c r="Z23" s="73"/>
    </row>
    <row r="24" spans="1:26" ht="15" customHeight="1">
      <c r="A24" s="281"/>
      <c r="B24" s="341" t="s">
        <v>187</v>
      </c>
      <c r="C24" s="356" t="s">
        <v>461</v>
      </c>
      <c r="D24" s="357" t="s">
        <v>462</v>
      </c>
      <c r="E24" s="358" t="s">
        <v>463</v>
      </c>
      <c r="F24" s="286"/>
      <c r="G24" s="205"/>
      <c r="H24" s="205"/>
      <c r="I24" s="205"/>
      <c r="J24" s="205"/>
      <c r="K24" s="73"/>
      <c r="L24" s="73"/>
      <c r="M24" s="73"/>
      <c r="N24" s="73"/>
      <c r="O24" s="73"/>
      <c r="P24" s="73"/>
      <c r="Q24" s="73"/>
      <c r="R24" s="73"/>
      <c r="S24" s="73"/>
      <c r="T24" s="73"/>
      <c r="U24" s="73"/>
      <c r="V24" s="73"/>
      <c r="W24" s="73"/>
      <c r="X24" s="73"/>
      <c r="Y24" s="73"/>
      <c r="Z24" s="73"/>
    </row>
    <row r="25" spans="1:26" ht="15" customHeight="1">
      <c r="A25" s="281"/>
      <c r="B25" s="341" t="s">
        <v>188</v>
      </c>
      <c r="C25" s="356" t="s">
        <v>464</v>
      </c>
      <c r="D25" s="357" t="s">
        <v>465</v>
      </c>
      <c r="E25" s="358" t="s">
        <v>466</v>
      </c>
      <c r="F25" s="286"/>
      <c r="G25" s="205"/>
      <c r="H25" s="205"/>
      <c r="I25" s="205"/>
      <c r="J25" s="205"/>
      <c r="K25" s="73"/>
      <c r="L25" s="73"/>
      <c r="M25" s="73"/>
      <c r="N25" s="73"/>
      <c r="O25" s="73"/>
      <c r="P25" s="73"/>
      <c r="Q25" s="73"/>
      <c r="R25" s="73"/>
      <c r="S25" s="73"/>
      <c r="T25" s="73"/>
      <c r="U25" s="73"/>
      <c r="V25" s="73"/>
      <c r="W25" s="73"/>
      <c r="X25" s="73"/>
      <c r="Y25" s="73"/>
      <c r="Z25" s="73"/>
    </row>
    <row r="26" spans="1:26" ht="20.25">
      <c r="A26" s="281"/>
      <c r="B26" s="341" t="s">
        <v>189</v>
      </c>
      <c r="C26" s="356" t="s">
        <v>467</v>
      </c>
      <c r="D26" s="357" t="s">
        <v>468</v>
      </c>
      <c r="E26" s="358" t="s">
        <v>469</v>
      </c>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205"/>
      <c r="C28" s="205"/>
      <c r="D28" s="205"/>
      <c r="E28" s="205"/>
      <c r="F28" s="205"/>
      <c r="G28" s="205"/>
      <c r="H28" s="205"/>
      <c r="I28" s="205"/>
      <c r="J28" s="205"/>
      <c r="K28" s="73"/>
      <c r="L28" s="73"/>
      <c r="M28" s="73"/>
      <c r="N28" s="73"/>
      <c r="O28" s="73"/>
      <c r="P28" s="73"/>
      <c r="Q28" s="73"/>
      <c r="R28" s="73"/>
      <c r="S28" s="73"/>
      <c r="T28" s="73"/>
      <c r="U28" s="73"/>
      <c r="V28" s="73"/>
      <c r="W28" s="73"/>
      <c r="X28" s="73"/>
      <c r="Y28" s="73"/>
      <c r="Z28" s="73"/>
    </row>
    <row r="29" spans="1:26" ht="30">
      <c r="A29" s="281"/>
      <c r="B29" s="74" t="s">
        <v>113</v>
      </c>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359"/>
      <c r="E30" s="205"/>
      <c r="F30" s="219"/>
      <c r="G30" s="219"/>
      <c r="H30" s="219"/>
      <c r="I30" s="205"/>
      <c r="J30" s="205"/>
      <c r="K30" s="73"/>
      <c r="L30" s="73"/>
      <c r="M30" s="73"/>
      <c r="N30" s="73"/>
      <c r="O30" s="73"/>
      <c r="P30" s="73"/>
      <c r="Q30" s="73"/>
      <c r="R30" s="73"/>
      <c r="S30" s="73"/>
      <c r="T30" s="73"/>
      <c r="U30" s="73"/>
      <c r="V30" s="73"/>
      <c r="W30" s="73"/>
      <c r="X30" s="73"/>
      <c r="Y30" s="73"/>
      <c r="Z30" s="73"/>
    </row>
    <row r="31" spans="1:26" ht="20.25">
      <c r="A31" s="205"/>
      <c r="B31" s="360" t="s">
        <v>470</v>
      </c>
      <c r="C31" s="361" t="s">
        <v>471</v>
      </c>
      <c r="D31" s="360" t="s">
        <v>472</v>
      </c>
      <c r="E31" s="362"/>
      <c r="F31" s="338" t="s">
        <v>114</v>
      </c>
      <c r="G31" s="338" t="s">
        <v>409</v>
      </c>
      <c r="H31" s="338" t="s">
        <v>472</v>
      </c>
      <c r="I31" s="224"/>
      <c r="J31" s="205"/>
      <c r="K31" s="73"/>
      <c r="L31" s="73"/>
      <c r="M31" s="73"/>
      <c r="N31" s="73"/>
      <c r="O31" s="73"/>
      <c r="P31" s="73"/>
      <c r="Q31" s="73"/>
      <c r="R31" s="73"/>
      <c r="S31" s="73"/>
      <c r="T31" s="73"/>
      <c r="U31" s="73"/>
      <c r="V31" s="73"/>
      <c r="W31" s="73"/>
      <c r="X31" s="73"/>
      <c r="Y31" s="73"/>
      <c r="Z31" s="73"/>
    </row>
    <row r="32" spans="1:26" ht="20.25">
      <c r="A32" s="205"/>
      <c r="B32" s="363">
        <v>10000</v>
      </c>
      <c r="C32" s="363">
        <v>20000</v>
      </c>
      <c r="D32" s="694">
        <v>300</v>
      </c>
      <c r="E32" s="362"/>
      <c r="F32" s="225" t="s">
        <v>473</v>
      </c>
      <c r="G32" s="364">
        <v>95000</v>
      </c>
      <c r="H32" s="365" t="e">
        <f ca="1">buscarx(G32,$C$32:$C$42,$D$32:$D$42,"No se encontro",1,1)</f>
        <v>#NAME?</v>
      </c>
      <c r="I32" s="366"/>
      <c r="J32" s="205"/>
      <c r="K32" s="73"/>
      <c r="L32" s="73"/>
      <c r="M32" s="73"/>
      <c r="N32" s="73"/>
      <c r="O32" s="73"/>
      <c r="P32" s="73"/>
      <c r="Q32" s="73"/>
      <c r="R32" s="73"/>
      <c r="S32" s="73"/>
      <c r="T32" s="73"/>
      <c r="U32" s="73"/>
      <c r="V32" s="73"/>
      <c r="W32" s="73"/>
      <c r="X32" s="73"/>
      <c r="Y32" s="73"/>
      <c r="Z32" s="73"/>
    </row>
    <row r="33" spans="1:26" ht="20.25">
      <c r="A33" s="205"/>
      <c r="B33" s="363">
        <v>20000</v>
      </c>
      <c r="C33" s="363">
        <v>30000</v>
      </c>
      <c r="D33" s="694">
        <v>400</v>
      </c>
      <c r="E33" s="362"/>
      <c r="F33" s="225" t="s">
        <v>102</v>
      </c>
      <c r="G33" s="364">
        <v>140000</v>
      </c>
      <c r="H33" s="365" t="e">
        <f t="shared" ref="H32:H39" ca="1" si="0">XLOOKUP(G33,$C$32:$C$42,$D$32:$D$42,"No se encontro",1,1)</f>
        <v>#NAME?</v>
      </c>
      <c r="I33" s="366"/>
      <c r="J33" s="205"/>
      <c r="K33" s="73"/>
      <c r="L33" s="73"/>
      <c r="M33" s="73"/>
      <c r="N33" s="73"/>
      <c r="O33" s="73"/>
      <c r="P33" s="73"/>
      <c r="Q33" s="73"/>
      <c r="R33" s="73"/>
      <c r="S33" s="73"/>
      <c r="T33" s="73"/>
      <c r="U33" s="73"/>
      <c r="V33" s="73"/>
      <c r="W33" s="73"/>
      <c r="X33" s="73"/>
      <c r="Y33" s="73"/>
      <c r="Z33" s="73"/>
    </row>
    <row r="34" spans="1:26" ht="20.25">
      <c r="A34" s="205"/>
      <c r="B34" s="363">
        <v>30000</v>
      </c>
      <c r="C34" s="363">
        <v>40000</v>
      </c>
      <c r="D34" s="694">
        <v>500</v>
      </c>
      <c r="E34" s="362"/>
      <c r="F34" s="225" t="s">
        <v>474</v>
      </c>
      <c r="G34" s="364">
        <v>22000</v>
      </c>
      <c r="H34" s="365" t="e">
        <f t="shared" ca="1" si="0"/>
        <v>#NAME?</v>
      </c>
      <c r="I34" s="366"/>
      <c r="J34" s="205"/>
      <c r="K34" s="73"/>
      <c r="L34" s="73"/>
      <c r="M34" s="73"/>
      <c r="N34" s="73"/>
      <c r="O34" s="73"/>
      <c r="P34" s="73"/>
      <c r="Q34" s="73"/>
      <c r="R34" s="73"/>
      <c r="S34" s="73"/>
      <c r="T34" s="73"/>
      <c r="U34" s="73"/>
      <c r="V34" s="73"/>
      <c r="W34" s="73"/>
      <c r="X34" s="73"/>
      <c r="Y34" s="73"/>
      <c r="Z34" s="73"/>
    </row>
    <row r="35" spans="1:26" ht="20.25">
      <c r="A35" s="274"/>
      <c r="B35" s="363">
        <v>40000</v>
      </c>
      <c r="C35" s="363">
        <v>50000</v>
      </c>
      <c r="D35" s="694">
        <v>600</v>
      </c>
      <c r="E35" s="362"/>
      <c r="F35" s="225" t="s">
        <v>475</v>
      </c>
      <c r="G35" s="364">
        <v>33000</v>
      </c>
      <c r="H35" s="365" t="e">
        <f t="shared" ca="1" si="0"/>
        <v>#NAME?</v>
      </c>
      <c r="I35" s="366"/>
      <c r="J35" s="205"/>
      <c r="K35" s="73"/>
      <c r="L35" s="73"/>
      <c r="M35" s="73"/>
      <c r="N35" s="73"/>
      <c r="O35" s="73"/>
      <c r="P35" s="73"/>
      <c r="Q35" s="73"/>
      <c r="R35" s="73"/>
      <c r="S35" s="73"/>
      <c r="T35" s="73"/>
      <c r="U35" s="73"/>
      <c r="V35" s="73"/>
      <c r="W35" s="73"/>
      <c r="X35" s="73"/>
      <c r="Y35" s="73"/>
      <c r="Z35" s="73"/>
    </row>
    <row r="36" spans="1:26" ht="20.25">
      <c r="A36" s="205"/>
      <c r="B36" s="363">
        <v>50000</v>
      </c>
      <c r="C36" s="363">
        <v>60000</v>
      </c>
      <c r="D36" s="694">
        <v>700</v>
      </c>
      <c r="E36" s="362"/>
      <c r="F36" s="225" t="s">
        <v>476</v>
      </c>
      <c r="G36" s="364">
        <v>119000</v>
      </c>
      <c r="H36" s="365" t="e">
        <f t="shared" ca="1" si="0"/>
        <v>#NAME?</v>
      </c>
      <c r="I36" s="366"/>
      <c r="J36" s="205"/>
      <c r="K36" s="73"/>
      <c r="L36" s="73"/>
      <c r="M36" s="73"/>
      <c r="N36" s="73"/>
      <c r="O36" s="73"/>
      <c r="P36" s="73"/>
      <c r="Q36" s="73"/>
      <c r="R36" s="73"/>
      <c r="S36" s="73"/>
      <c r="T36" s="73"/>
      <c r="U36" s="73"/>
      <c r="V36" s="73"/>
      <c r="W36" s="73"/>
      <c r="X36" s="73"/>
      <c r="Y36" s="73"/>
      <c r="Z36" s="73"/>
    </row>
    <row r="37" spans="1:26" ht="20.25">
      <c r="A37" s="205"/>
      <c r="B37" s="363">
        <v>60000</v>
      </c>
      <c r="C37" s="363">
        <v>70000</v>
      </c>
      <c r="D37" s="694">
        <v>800</v>
      </c>
      <c r="E37" s="362"/>
      <c r="F37" s="225" t="s">
        <v>477</v>
      </c>
      <c r="G37" s="364">
        <v>100000</v>
      </c>
      <c r="H37" s="365" t="e">
        <f t="shared" ca="1" si="0"/>
        <v>#NAME?</v>
      </c>
      <c r="I37" s="366"/>
      <c r="J37" s="205"/>
      <c r="K37" s="73"/>
      <c r="L37" s="73"/>
      <c r="M37" s="73"/>
      <c r="N37" s="73"/>
      <c r="O37" s="73"/>
      <c r="P37" s="73"/>
      <c r="Q37" s="73"/>
      <c r="R37" s="73"/>
      <c r="S37" s="73"/>
      <c r="T37" s="73"/>
      <c r="U37" s="73"/>
      <c r="V37" s="73"/>
      <c r="W37" s="73"/>
      <c r="X37" s="73"/>
      <c r="Y37" s="73"/>
      <c r="Z37" s="73"/>
    </row>
    <row r="38" spans="1:26" ht="20.25">
      <c r="A38" s="205"/>
      <c r="B38" s="363">
        <v>70000</v>
      </c>
      <c r="C38" s="363">
        <v>80000</v>
      </c>
      <c r="D38" s="694">
        <v>900</v>
      </c>
      <c r="E38" s="362"/>
      <c r="F38" s="225" t="s">
        <v>478</v>
      </c>
      <c r="G38" s="364">
        <v>124000</v>
      </c>
      <c r="H38" s="365" t="e">
        <f t="shared" ca="1" si="0"/>
        <v>#NAME?</v>
      </c>
      <c r="I38" s="366"/>
      <c r="J38" s="205"/>
      <c r="K38" s="73"/>
      <c r="L38" s="73"/>
      <c r="M38" s="73"/>
      <c r="N38" s="73"/>
      <c r="O38" s="73"/>
      <c r="P38" s="73"/>
      <c r="Q38" s="73"/>
      <c r="R38" s="73"/>
      <c r="S38" s="73"/>
      <c r="T38" s="73"/>
      <c r="U38" s="73"/>
      <c r="V38" s="73"/>
      <c r="W38" s="73"/>
      <c r="X38" s="73"/>
      <c r="Y38" s="73"/>
      <c r="Z38" s="73"/>
    </row>
    <row r="39" spans="1:26" ht="20.25">
      <c r="A39" s="205"/>
      <c r="B39" s="363">
        <v>80000</v>
      </c>
      <c r="C39" s="363">
        <v>90000</v>
      </c>
      <c r="D39" s="694">
        <v>1000</v>
      </c>
      <c r="E39" s="362"/>
      <c r="F39" s="225" t="s">
        <v>479</v>
      </c>
      <c r="G39" s="364">
        <v>11000</v>
      </c>
      <c r="H39" s="365" t="e">
        <f t="shared" ca="1" si="0"/>
        <v>#NAME?</v>
      </c>
      <c r="I39" s="366"/>
      <c r="J39" s="205"/>
      <c r="K39" s="73"/>
      <c r="L39" s="73"/>
      <c r="M39" s="73"/>
      <c r="N39" s="73"/>
      <c r="O39" s="73"/>
      <c r="P39" s="73"/>
      <c r="Q39" s="73"/>
      <c r="R39" s="73"/>
      <c r="S39" s="73"/>
      <c r="T39" s="73"/>
      <c r="U39" s="73"/>
      <c r="V39" s="73"/>
      <c r="W39" s="73"/>
      <c r="X39" s="73"/>
      <c r="Y39" s="73"/>
      <c r="Z39" s="73"/>
    </row>
    <row r="40" spans="1:26" ht="20.25">
      <c r="A40" s="205"/>
      <c r="B40" s="363">
        <v>90000</v>
      </c>
      <c r="C40" s="363">
        <v>100000</v>
      </c>
      <c r="D40" s="694">
        <v>1100</v>
      </c>
      <c r="E40" s="367"/>
      <c r="F40" s="368"/>
      <c r="G40" s="368"/>
      <c r="H40" s="368"/>
      <c r="I40" s="205"/>
      <c r="J40" s="205"/>
      <c r="K40" s="73"/>
      <c r="L40" s="73"/>
      <c r="M40" s="73"/>
      <c r="N40" s="73"/>
      <c r="O40" s="73"/>
      <c r="P40" s="73"/>
      <c r="Q40" s="73"/>
      <c r="R40" s="73"/>
      <c r="S40" s="73"/>
      <c r="T40" s="73"/>
      <c r="U40" s="73"/>
      <c r="V40" s="73"/>
      <c r="W40" s="73"/>
      <c r="X40" s="73"/>
      <c r="Y40" s="73"/>
      <c r="Z40" s="73"/>
    </row>
    <row r="41" spans="1:26" ht="20.25">
      <c r="A41" s="205"/>
      <c r="B41" s="363">
        <v>100000</v>
      </c>
      <c r="C41" s="363">
        <v>110000</v>
      </c>
      <c r="D41" s="694">
        <v>1200</v>
      </c>
      <c r="E41" s="367"/>
      <c r="F41" s="369"/>
      <c r="G41" s="369"/>
      <c r="H41" s="369"/>
      <c r="I41" s="205"/>
      <c r="J41" s="205"/>
      <c r="K41" s="73"/>
      <c r="L41" s="73"/>
      <c r="M41" s="73"/>
      <c r="N41" s="73"/>
      <c r="O41" s="73"/>
      <c r="P41" s="73"/>
      <c r="Q41" s="73"/>
      <c r="R41" s="73"/>
      <c r="S41" s="73"/>
      <c r="T41" s="73"/>
      <c r="U41" s="73"/>
      <c r="V41" s="73"/>
      <c r="W41" s="73"/>
      <c r="X41" s="73"/>
      <c r="Y41" s="73"/>
      <c r="Z41" s="73"/>
    </row>
    <row r="42" spans="1:26" ht="20.25">
      <c r="A42" s="205"/>
      <c r="B42" s="363">
        <v>110000</v>
      </c>
      <c r="C42" s="370">
        <v>120000</v>
      </c>
      <c r="D42" s="694">
        <v>1300</v>
      </c>
      <c r="E42" s="367"/>
      <c r="F42" s="369"/>
      <c r="G42" s="369"/>
      <c r="H42" s="369"/>
      <c r="I42" s="205"/>
      <c r="J42" s="205"/>
      <c r="K42" s="73"/>
      <c r="L42" s="73"/>
      <c r="M42" s="73"/>
      <c r="N42" s="73"/>
      <c r="O42" s="73"/>
      <c r="P42" s="73"/>
      <c r="Q42" s="73"/>
      <c r="R42" s="73"/>
      <c r="S42" s="73"/>
      <c r="T42" s="73"/>
      <c r="U42" s="73"/>
      <c r="V42" s="73"/>
      <c r="W42" s="73"/>
      <c r="X42" s="73"/>
      <c r="Y42" s="73"/>
      <c r="Z42" s="73"/>
    </row>
    <row r="43" spans="1:26">
      <c r="A43" s="205"/>
      <c r="B43" s="290"/>
      <c r="C43" s="290"/>
      <c r="D43" s="337"/>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ht="30">
      <c r="A45" s="205"/>
      <c r="B45" s="74" t="s">
        <v>198</v>
      </c>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ht="27.75">
      <c r="A47" s="205"/>
      <c r="B47" s="371" t="s">
        <v>480</v>
      </c>
      <c r="C47" s="372"/>
      <c r="D47" s="373"/>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111"/>
      <c r="C48" s="75"/>
      <c r="D48" s="109"/>
      <c r="E48" s="290"/>
      <c r="F48" s="205"/>
      <c r="G48" s="205"/>
      <c r="H48" s="290"/>
      <c r="I48" s="205"/>
      <c r="J48" s="205"/>
      <c r="K48" s="73"/>
      <c r="L48" s="73"/>
      <c r="M48" s="73"/>
      <c r="N48" s="73"/>
      <c r="O48" s="73"/>
      <c r="P48" s="73"/>
      <c r="Q48" s="73"/>
      <c r="R48" s="73"/>
      <c r="S48" s="73"/>
      <c r="T48" s="73"/>
      <c r="U48" s="73"/>
      <c r="V48" s="73"/>
      <c r="W48" s="73"/>
      <c r="X48" s="73"/>
      <c r="Y48" s="73"/>
      <c r="Z48" s="73"/>
    </row>
    <row r="49" spans="1:26" ht="20.25">
      <c r="A49" s="205"/>
      <c r="B49" s="374" t="s">
        <v>481</v>
      </c>
      <c r="C49" s="375" t="s">
        <v>482</v>
      </c>
      <c r="D49" s="375" t="s">
        <v>483</v>
      </c>
      <c r="E49" s="290"/>
      <c r="F49" s="205"/>
      <c r="G49" s="205"/>
      <c r="H49" s="290"/>
      <c r="I49" s="205"/>
      <c r="J49" s="205"/>
      <c r="K49" s="73"/>
      <c r="L49" s="73"/>
      <c r="M49" s="73"/>
      <c r="N49" s="73"/>
      <c r="O49" s="73"/>
      <c r="P49" s="73"/>
      <c r="Q49" s="73"/>
      <c r="R49" s="73"/>
      <c r="S49" s="73"/>
      <c r="T49" s="73"/>
      <c r="U49" s="73"/>
      <c r="V49" s="73"/>
      <c r="W49" s="73"/>
      <c r="X49" s="73"/>
      <c r="Y49" s="73"/>
      <c r="Z49" s="73"/>
    </row>
    <row r="50" spans="1:26" ht="20.25">
      <c r="A50" s="205"/>
      <c r="B50" s="376" t="s">
        <v>484</v>
      </c>
      <c r="C50" s="358" t="s">
        <v>485</v>
      </c>
      <c r="D50" s="377" t="e">
        <f t="array" aca="1" ref="D50" ca="1">SUM(XLOOKUP(B50,B53:B57,C53:C57):XLOOKUP(C50,B53:B57,C53:C57))</f>
        <v>#NAME?</v>
      </c>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ht="20.25">
      <c r="A52" s="205"/>
      <c r="B52" s="378" t="s">
        <v>486</v>
      </c>
      <c r="C52" s="379" t="s">
        <v>487</v>
      </c>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ht="20.25">
      <c r="A53" s="205"/>
      <c r="B53" s="376" t="s">
        <v>488</v>
      </c>
      <c r="C53" s="380">
        <v>10</v>
      </c>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ht="20.25">
      <c r="A54" s="205"/>
      <c r="B54" s="376" t="s">
        <v>489</v>
      </c>
      <c r="C54" s="380">
        <v>20</v>
      </c>
      <c r="D54" s="290"/>
      <c r="E54" s="205"/>
      <c r="F54" s="205"/>
      <c r="G54" s="205"/>
      <c r="H54" s="205"/>
      <c r="I54" s="205"/>
      <c r="J54" s="205"/>
      <c r="K54" s="73"/>
      <c r="L54" s="73"/>
      <c r="M54" s="73"/>
      <c r="N54" s="73"/>
      <c r="O54" s="73"/>
      <c r="P54" s="73"/>
      <c r="Q54" s="73"/>
      <c r="R54" s="73"/>
      <c r="S54" s="73"/>
      <c r="T54" s="73"/>
      <c r="U54" s="73"/>
      <c r="V54" s="73"/>
      <c r="W54" s="73"/>
      <c r="X54" s="73"/>
      <c r="Y54" s="73"/>
      <c r="Z54" s="73"/>
    </row>
    <row r="55" spans="1:26" ht="20.25">
      <c r="A55" s="73"/>
      <c r="B55" s="376" t="s">
        <v>490</v>
      </c>
      <c r="C55" s="380">
        <v>30</v>
      </c>
      <c r="D55" s="290"/>
      <c r="E55" s="73"/>
      <c r="F55" s="73"/>
      <c r="G55" s="73"/>
      <c r="H55" s="73"/>
      <c r="I55" s="73"/>
      <c r="J55" s="73"/>
      <c r="K55" s="73"/>
      <c r="L55" s="73"/>
      <c r="M55" s="73"/>
      <c r="N55" s="73"/>
      <c r="O55" s="73"/>
      <c r="P55" s="73"/>
      <c r="Q55" s="73"/>
      <c r="R55" s="73"/>
      <c r="S55" s="73"/>
      <c r="T55" s="73"/>
      <c r="U55" s="73"/>
      <c r="V55" s="73"/>
      <c r="W55" s="73"/>
      <c r="X55" s="73"/>
      <c r="Y55" s="73"/>
      <c r="Z55" s="73"/>
    </row>
    <row r="56" spans="1:26" ht="20.25">
      <c r="A56" s="73"/>
      <c r="B56" s="376" t="s">
        <v>491</v>
      </c>
      <c r="C56" s="380">
        <v>40</v>
      </c>
      <c r="D56" s="205"/>
      <c r="E56" s="73"/>
      <c r="F56" s="73"/>
      <c r="G56" s="73"/>
      <c r="H56" s="73"/>
      <c r="I56" s="73"/>
      <c r="J56" s="73"/>
      <c r="K56" s="73"/>
      <c r="L56" s="73"/>
      <c r="M56" s="73"/>
      <c r="N56" s="73"/>
      <c r="O56" s="73"/>
      <c r="P56" s="73"/>
      <c r="Q56" s="73"/>
      <c r="R56" s="73"/>
      <c r="S56" s="73"/>
      <c r="T56" s="73"/>
      <c r="U56" s="73"/>
      <c r="V56" s="73"/>
      <c r="W56" s="73"/>
      <c r="X56" s="73"/>
      <c r="Y56" s="73"/>
      <c r="Z56" s="73"/>
    </row>
    <row r="57" spans="1:26" ht="20.25">
      <c r="A57" s="73"/>
      <c r="B57" s="376" t="s">
        <v>492</v>
      </c>
      <c r="C57" s="380">
        <v>50</v>
      </c>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ht="30">
      <c r="A60" s="73"/>
      <c r="B60" s="74" t="s">
        <v>493</v>
      </c>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5"/>
      <c r="D61" s="75"/>
      <c r="E61" s="75"/>
      <c r="F61" s="75"/>
      <c r="H61" s="75"/>
      <c r="I61" s="75"/>
      <c r="J61" s="75"/>
      <c r="K61" s="73"/>
      <c r="L61" s="73"/>
      <c r="M61" s="73"/>
      <c r="N61" s="73"/>
      <c r="O61" s="73"/>
      <c r="P61" s="73"/>
      <c r="Q61" s="73"/>
      <c r="R61" s="73"/>
      <c r="S61" s="73"/>
      <c r="T61" s="73"/>
      <c r="U61" s="73"/>
      <c r="V61" s="73"/>
      <c r="W61" s="73"/>
      <c r="X61" s="73"/>
      <c r="Y61" s="73"/>
      <c r="Z61" s="73"/>
    </row>
    <row r="62" spans="1:26" ht="20.25">
      <c r="A62" s="73"/>
      <c r="B62" s="381" t="s">
        <v>494</v>
      </c>
      <c r="C62" s="634" t="s">
        <v>495</v>
      </c>
      <c r="D62" s="583"/>
      <c r="E62" s="583"/>
      <c r="F62" s="584"/>
      <c r="G62" s="382" t="s">
        <v>496</v>
      </c>
      <c r="H62" s="382" t="s">
        <v>497</v>
      </c>
      <c r="I62" s="383"/>
      <c r="J62" s="383"/>
      <c r="K62" s="82"/>
      <c r="L62" s="73"/>
      <c r="M62" s="73"/>
      <c r="N62" s="73"/>
      <c r="O62" s="73"/>
      <c r="P62" s="73"/>
      <c r="Q62" s="73"/>
      <c r="R62" s="73"/>
      <c r="S62" s="73"/>
      <c r="T62" s="73"/>
      <c r="U62" s="73"/>
      <c r="V62" s="73"/>
      <c r="W62" s="73"/>
      <c r="X62" s="73"/>
      <c r="Y62" s="73"/>
      <c r="Z62" s="73"/>
    </row>
    <row r="63" spans="1:26" ht="20.25">
      <c r="A63" s="73"/>
      <c r="B63" s="376" t="s">
        <v>102</v>
      </c>
      <c r="C63" s="635" t="s">
        <v>62</v>
      </c>
      <c r="D63" s="583"/>
      <c r="E63" s="583"/>
      <c r="F63" s="584"/>
      <c r="G63" s="27" t="str">
        <f t="array" ref="G63">INDEX(B65:F72,MATCH(B63,B65:B72,0),MATCH(C63,B65:F65,0))</f>
        <v>12,3</v>
      </c>
      <c r="H63" s="27" t="e">
        <f t="array" aca="1" ref="H63" ca="1">XLOOKUP(B63,B66:B72,XLOOKUP(C63,C65:F65,C66:F72))</f>
        <v>#NAME?</v>
      </c>
      <c r="I63" s="71"/>
      <c r="J63" s="71"/>
      <c r="K63" s="73"/>
      <c r="L63" s="73"/>
      <c r="M63" s="73"/>
      <c r="N63" s="73"/>
      <c r="O63" s="73"/>
      <c r="P63" s="73"/>
      <c r="Q63" s="73"/>
      <c r="R63" s="73"/>
      <c r="S63" s="73"/>
      <c r="T63" s="73"/>
      <c r="U63" s="73"/>
      <c r="V63" s="73"/>
      <c r="W63" s="73"/>
      <c r="X63" s="73"/>
      <c r="Y63" s="73"/>
      <c r="Z63" s="73"/>
    </row>
    <row r="64" spans="1:26">
      <c r="A64" s="73"/>
      <c r="B64" s="73"/>
      <c r="C64" s="71"/>
      <c r="D64" s="71"/>
      <c r="E64" s="71"/>
      <c r="F64" s="71"/>
      <c r="G64" s="71"/>
      <c r="H64" s="73"/>
      <c r="I64" s="73"/>
      <c r="J64" s="73"/>
      <c r="K64" s="73"/>
      <c r="L64" s="73"/>
      <c r="M64" s="73"/>
      <c r="N64" s="73"/>
      <c r="O64" s="73"/>
      <c r="P64" s="73"/>
      <c r="Q64" s="73"/>
      <c r="R64" s="73"/>
      <c r="S64" s="73"/>
      <c r="T64" s="73"/>
      <c r="U64" s="73"/>
      <c r="V64" s="73"/>
      <c r="W64" s="73"/>
      <c r="X64" s="73"/>
      <c r="Y64" s="73"/>
      <c r="Z64" s="73"/>
    </row>
    <row r="65" spans="1:26" ht="19.5">
      <c r="A65" s="73"/>
      <c r="B65" s="384" t="s">
        <v>58</v>
      </c>
      <c r="C65" s="385" t="s">
        <v>59</v>
      </c>
      <c r="D65" s="385" t="s">
        <v>60</v>
      </c>
      <c r="E65" s="385" t="s">
        <v>61</v>
      </c>
      <c r="F65" s="385" t="s">
        <v>62</v>
      </c>
      <c r="G65" s="73"/>
      <c r="H65" s="73"/>
      <c r="I65" s="73"/>
      <c r="J65" s="73"/>
      <c r="K65" s="73"/>
      <c r="L65" s="73"/>
      <c r="M65" s="73"/>
      <c r="N65" s="73"/>
      <c r="O65" s="73"/>
      <c r="P65" s="73"/>
      <c r="Q65" s="73"/>
      <c r="R65" s="73"/>
      <c r="S65" s="73"/>
      <c r="T65" s="73"/>
      <c r="U65" s="73"/>
      <c r="V65" s="73"/>
      <c r="W65" s="73"/>
      <c r="X65" s="73"/>
      <c r="Y65" s="73"/>
      <c r="Z65" s="73"/>
    </row>
    <row r="66" spans="1:26" ht="20.25">
      <c r="A66" s="73"/>
      <c r="B66" s="386" t="s">
        <v>69</v>
      </c>
      <c r="C66" s="357">
        <v>10</v>
      </c>
      <c r="D66" s="357">
        <v>11</v>
      </c>
      <c r="E66" s="357">
        <v>12</v>
      </c>
      <c r="F66" s="357" t="s">
        <v>380</v>
      </c>
      <c r="G66" s="73"/>
      <c r="H66" s="73"/>
      <c r="I66" s="73"/>
      <c r="J66" s="73"/>
      <c r="K66" s="73"/>
      <c r="L66" s="73"/>
      <c r="M66" s="73"/>
      <c r="N66" s="73"/>
      <c r="O66" s="73"/>
      <c r="P66" s="73"/>
      <c r="Q66" s="73"/>
      <c r="R66" s="73"/>
      <c r="S66" s="73"/>
      <c r="T66" s="73"/>
      <c r="U66" s="73"/>
      <c r="V66" s="73"/>
      <c r="W66" s="73"/>
      <c r="X66" s="73"/>
      <c r="Y66" s="73"/>
      <c r="Z66" s="73"/>
    </row>
    <row r="67" spans="1:26" ht="20.25">
      <c r="A67" s="73"/>
      <c r="B67" s="386" t="s">
        <v>102</v>
      </c>
      <c r="C67" s="357">
        <v>11</v>
      </c>
      <c r="D67" s="357">
        <v>12</v>
      </c>
      <c r="E67" s="357">
        <v>14</v>
      </c>
      <c r="F67" s="357" t="s">
        <v>383</v>
      </c>
      <c r="G67" s="73"/>
      <c r="H67" s="73"/>
      <c r="I67" s="73"/>
      <c r="J67" s="73"/>
      <c r="K67" s="73"/>
      <c r="L67" s="73"/>
      <c r="M67" s="73"/>
      <c r="N67" s="73"/>
      <c r="O67" s="73"/>
      <c r="P67" s="73"/>
      <c r="Q67" s="73"/>
      <c r="R67" s="73"/>
      <c r="S67" s="73"/>
      <c r="T67" s="73"/>
      <c r="U67" s="73"/>
      <c r="V67" s="73"/>
      <c r="W67" s="73"/>
      <c r="X67" s="73"/>
      <c r="Y67" s="73"/>
      <c r="Z67" s="73"/>
    </row>
    <row r="68" spans="1:26" ht="20.25">
      <c r="A68" s="73"/>
      <c r="B68" s="386" t="s">
        <v>71</v>
      </c>
      <c r="C68" s="357">
        <v>8</v>
      </c>
      <c r="D68" s="357">
        <v>13</v>
      </c>
      <c r="E68" s="357">
        <v>15</v>
      </c>
      <c r="F68" s="357" t="s">
        <v>384</v>
      </c>
      <c r="G68" s="73"/>
      <c r="H68" s="73"/>
      <c r="I68" s="73"/>
      <c r="J68" s="73"/>
      <c r="K68" s="73"/>
      <c r="L68" s="73"/>
      <c r="M68" s="73"/>
      <c r="N68" s="73"/>
      <c r="O68" s="73"/>
      <c r="P68" s="73"/>
      <c r="Q68" s="73"/>
      <c r="R68" s="73"/>
      <c r="S68" s="73"/>
      <c r="T68" s="73"/>
      <c r="U68" s="73"/>
      <c r="V68" s="73"/>
      <c r="W68" s="73"/>
      <c r="X68" s="73"/>
      <c r="Y68" s="73"/>
      <c r="Z68" s="73"/>
    </row>
    <row r="69" spans="1:26" ht="20.25">
      <c r="A69" s="73"/>
      <c r="B69" s="387" t="s">
        <v>390</v>
      </c>
      <c r="C69" s="388">
        <v>10</v>
      </c>
      <c r="D69" s="357">
        <v>10</v>
      </c>
      <c r="E69" s="388">
        <v>10</v>
      </c>
      <c r="F69" s="388" t="s">
        <v>386</v>
      </c>
      <c r="G69" s="73"/>
      <c r="H69" s="73"/>
      <c r="I69" s="73"/>
      <c r="J69" s="73"/>
      <c r="K69" s="73"/>
      <c r="L69" s="73"/>
      <c r="M69" s="73"/>
      <c r="N69" s="73"/>
      <c r="O69" s="73"/>
      <c r="P69" s="73"/>
      <c r="Q69" s="73"/>
      <c r="R69" s="73"/>
      <c r="S69" s="73"/>
      <c r="T69" s="73"/>
      <c r="U69" s="73"/>
      <c r="V69" s="73"/>
      <c r="W69" s="73"/>
      <c r="X69" s="73"/>
      <c r="Y69" s="73"/>
      <c r="Z69" s="73"/>
    </row>
    <row r="70" spans="1:26" ht="20.25">
      <c r="A70" s="73"/>
      <c r="B70" s="386" t="s">
        <v>73</v>
      </c>
      <c r="C70" s="357">
        <v>15</v>
      </c>
      <c r="D70" s="357">
        <v>20</v>
      </c>
      <c r="E70" s="357">
        <v>8</v>
      </c>
      <c r="F70" s="357" t="s">
        <v>388</v>
      </c>
      <c r="G70" s="73"/>
      <c r="H70" s="73"/>
      <c r="I70" s="73"/>
      <c r="J70" s="73"/>
      <c r="K70" s="73"/>
      <c r="L70" s="73"/>
      <c r="M70" s="73"/>
      <c r="N70" s="73"/>
      <c r="O70" s="73"/>
      <c r="P70" s="73"/>
      <c r="Q70" s="73"/>
      <c r="R70" s="73"/>
      <c r="S70" s="73"/>
      <c r="T70" s="73"/>
      <c r="U70" s="73"/>
      <c r="V70" s="73"/>
      <c r="W70" s="73"/>
      <c r="X70" s="73"/>
      <c r="Y70" s="73"/>
      <c r="Z70" s="73"/>
    </row>
    <row r="71" spans="1:26" ht="20.25">
      <c r="A71" s="73"/>
      <c r="B71" s="386" t="s">
        <v>498</v>
      </c>
      <c r="C71" s="357">
        <v>10</v>
      </c>
      <c r="D71" s="357">
        <v>15</v>
      </c>
      <c r="E71" s="357">
        <v>11</v>
      </c>
      <c r="F71" s="357" t="s">
        <v>384</v>
      </c>
      <c r="G71" s="73"/>
      <c r="H71" s="73"/>
      <c r="I71" s="73"/>
      <c r="J71" s="73"/>
      <c r="K71" s="73"/>
      <c r="L71" s="73"/>
      <c r="M71" s="73"/>
      <c r="N71" s="73"/>
      <c r="O71" s="73"/>
      <c r="P71" s="73"/>
      <c r="Q71" s="73"/>
      <c r="R71" s="73"/>
      <c r="S71" s="73"/>
      <c r="T71" s="73"/>
      <c r="U71" s="73"/>
      <c r="V71" s="73"/>
      <c r="W71" s="73"/>
      <c r="X71" s="73"/>
      <c r="Y71" s="73"/>
      <c r="Z71" s="73"/>
    </row>
    <row r="72" spans="1:26" ht="20.25">
      <c r="A72" s="73"/>
      <c r="B72" s="386" t="s">
        <v>499</v>
      </c>
      <c r="C72" s="357">
        <v>5</v>
      </c>
      <c r="D72" s="357">
        <v>16</v>
      </c>
      <c r="E72" s="357">
        <v>12</v>
      </c>
      <c r="F72" s="357" t="s">
        <v>380</v>
      </c>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ht="30">
      <c r="A75" s="73"/>
      <c r="B75" s="74" t="s">
        <v>500</v>
      </c>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5"/>
      <c r="C76" s="75"/>
      <c r="D76" s="75"/>
      <c r="E76" s="75"/>
      <c r="F76" s="75"/>
      <c r="G76" s="73"/>
      <c r="H76" s="73"/>
      <c r="I76" s="73"/>
      <c r="J76" s="73"/>
      <c r="K76" s="73"/>
      <c r="L76" s="73"/>
      <c r="M76" s="73"/>
      <c r="N76" s="73"/>
      <c r="O76" s="73"/>
      <c r="P76" s="73"/>
      <c r="Q76" s="73"/>
      <c r="R76" s="73"/>
      <c r="S76" s="73"/>
      <c r="T76" s="73"/>
      <c r="U76" s="73"/>
      <c r="V76" s="73"/>
      <c r="W76" s="73"/>
      <c r="X76" s="73"/>
      <c r="Y76" s="73"/>
      <c r="Z76" s="73"/>
    </row>
    <row r="77" spans="1:26" ht="20.25">
      <c r="A77" s="76"/>
      <c r="B77" s="389" t="s">
        <v>501</v>
      </c>
      <c r="C77" s="390" t="s">
        <v>502</v>
      </c>
      <c r="D77" s="362"/>
      <c r="E77" s="391" t="e">
        <f t="array" aca="1" ref="E77" ca="1">XLOOKUP(C77,B79:B87,C79:C87,"No existe",2)</f>
        <v>#NAME?</v>
      </c>
      <c r="F77" s="367"/>
      <c r="G77" s="82"/>
      <c r="H77" s="73"/>
      <c r="I77" s="73"/>
      <c r="J77" s="73"/>
      <c r="K77" s="73"/>
      <c r="L77" s="73"/>
      <c r="M77" s="73"/>
      <c r="N77" s="73"/>
      <c r="O77" s="73"/>
      <c r="P77" s="73"/>
      <c r="Q77" s="73"/>
      <c r="R77" s="73"/>
      <c r="S77" s="73"/>
      <c r="T77" s="73"/>
      <c r="U77" s="73"/>
      <c r="V77" s="73"/>
      <c r="W77" s="73"/>
      <c r="X77" s="73"/>
      <c r="Y77" s="73"/>
      <c r="Z77" s="73"/>
    </row>
    <row r="78" spans="1:26" ht="20.25">
      <c r="A78" s="76"/>
      <c r="B78" s="227"/>
      <c r="C78" s="227"/>
      <c r="D78" s="369"/>
      <c r="E78" s="227"/>
      <c r="F78" s="392"/>
      <c r="G78" s="82"/>
      <c r="H78" s="393" t="s">
        <v>501</v>
      </c>
      <c r="I78" s="75"/>
      <c r="J78" s="73"/>
      <c r="K78" s="73"/>
      <c r="L78" s="73"/>
      <c r="M78" s="73"/>
      <c r="N78" s="73"/>
      <c r="O78" s="73"/>
      <c r="P78" s="73"/>
      <c r="Q78" s="73"/>
      <c r="R78" s="73"/>
      <c r="S78" s="73"/>
      <c r="T78" s="73"/>
      <c r="U78" s="73"/>
      <c r="V78" s="73"/>
      <c r="W78" s="73"/>
      <c r="X78" s="73"/>
      <c r="Y78" s="73"/>
      <c r="Z78" s="73"/>
    </row>
    <row r="79" spans="1:26" ht="20.25">
      <c r="A79" s="76"/>
      <c r="B79" s="225" t="s">
        <v>503</v>
      </c>
      <c r="C79" s="394" t="s">
        <v>504</v>
      </c>
      <c r="D79" s="362"/>
      <c r="E79" s="636" t="s">
        <v>505</v>
      </c>
      <c r="F79" s="625"/>
      <c r="G79" s="82"/>
      <c r="H79" s="225" t="s">
        <v>506</v>
      </c>
      <c r="I79" s="391" t="e">
        <f t="shared" ref="I79:I81" ca="1" si="1">XLOOKUP(H79,$B$79:$B$87,$C$79:$C$87,"No existe",2)</f>
        <v>#NAME?</v>
      </c>
      <c r="J79" s="395" t="s">
        <v>507</v>
      </c>
      <c r="K79" s="73"/>
      <c r="L79" s="73"/>
      <c r="M79" s="73"/>
      <c r="N79" s="73"/>
      <c r="O79" s="73"/>
      <c r="P79" s="73"/>
      <c r="Q79" s="73"/>
      <c r="R79" s="73"/>
      <c r="S79" s="73"/>
      <c r="T79" s="73"/>
      <c r="U79" s="73"/>
      <c r="V79" s="73"/>
      <c r="W79" s="73"/>
      <c r="X79" s="73"/>
      <c r="Y79" s="73"/>
      <c r="Z79" s="73"/>
    </row>
    <row r="80" spans="1:26" ht="20.25">
      <c r="A80" s="76"/>
      <c r="B80" s="225" t="s">
        <v>508</v>
      </c>
      <c r="C80" s="394" t="s">
        <v>509</v>
      </c>
      <c r="D80" s="362"/>
      <c r="E80" s="637"/>
      <c r="F80" s="638"/>
      <c r="G80" s="82"/>
      <c r="H80" s="225" t="s">
        <v>510</v>
      </c>
      <c r="I80" s="391" t="e">
        <f t="shared" ca="1" si="1"/>
        <v>#NAME?</v>
      </c>
      <c r="J80" s="395" t="s">
        <v>511</v>
      </c>
      <c r="K80" s="73"/>
      <c r="L80" s="73"/>
      <c r="M80" s="73"/>
      <c r="N80" s="73"/>
      <c r="O80" s="73"/>
      <c r="P80" s="73"/>
      <c r="Q80" s="73"/>
      <c r="R80" s="73"/>
      <c r="S80" s="73"/>
      <c r="T80" s="73"/>
      <c r="U80" s="73"/>
      <c r="V80" s="73"/>
      <c r="W80" s="73"/>
      <c r="X80" s="73"/>
      <c r="Y80" s="73"/>
      <c r="Z80" s="73"/>
    </row>
    <row r="81" spans="1:26" ht="20.25">
      <c r="A81" s="76"/>
      <c r="B81" s="225" t="s">
        <v>512</v>
      </c>
      <c r="C81" s="394" t="s">
        <v>513</v>
      </c>
      <c r="D81" s="362"/>
      <c r="E81" s="637"/>
      <c r="F81" s="638"/>
      <c r="G81" s="115"/>
      <c r="H81" s="225" t="s">
        <v>514</v>
      </c>
      <c r="I81" s="391" t="e">
        <f t="shared" ca="1" si="1"/>
        <v>#NAME?</v>
      </c>
      <c r="J81" s="395" t="s">
        <v>515</v>
      </c>
      <c r="K81" s="73"/>
      <c r="L81" s="73"/>
      <c r="M81" s="73"/>
      <c r="N81" s="73"/>
      <c r="O81" s="73"/>
      <c r="P81" s="73"/>
      <c r="Q81" s="73"/>
      <c r="R81" s="73"/>
      <c r="S81" s="73"/>
      <c r="T81" s="73"/>
      <c r="U81" s="73"/>
      <c r="V81" s="73"/>
      <c r="W81" s="73"/>
      <c r="X81" s="73"/>
      <c r="Y81" s="73"/>
      <c r="Z81" s="73"/>
    </row>
    <row r="82" spans="1:26" ht="20.25">
      <c r="A82" s="76"/>
      <c r="B82" s="225" t="s">
        <v>516</v>
      </c>
      <c r="C82" s="394" t="s">
        <v>517</v>
      </c>
      <c r="D82" s="362"/>
      <c r="E82" s="637"/>
      <c r="F82" s="638"/>
      <c r="G82" s="82"/>
      <c r="H82" s="232"/>
      <c r="I82" s="396"/>
      <c r="J82" s="82"/>
      <c r="K82" s="73"/>
      <c r="L82" s="73"/>
      <c r="M82" s="73"/>
      <c r="N82" s="73"/>
      <c r="O82" s="73"/>
      <c r="P82" s="73"/>
      <c r="Q82" s="73"/>
      <c r="R82" s="73"/>
      <c r="S82" s="73"/>
      <c r="T82" s="73"/>
      <c r="U82" s="73"/>
      <c r="V82" s="73"/>
      <c r="W82" s="73"/>
      <c r="X82" s="73"/>
      <c r="Y82" s="73"/>
      <c r="Z82" s="73"/>
    </row>
    <row r="83" spans="1:26" ht="20.25">
      <c r="A83" s="76"/>
      <c r="B83" s="225" t="s">
        <v>518</v>
      </c>
      <c r="C83" s="394" t="s">
        <v>519</v>
      </c>
      <c r="D83" s="362"/>
      <c r="E83" s="637"/>
      <c r="F83" s="638"/>
      <c r="G83" s="82"/>
      <c r="H83" s="238"/>
      <c r="I83" s="397"/>
      <c r="J83" s="82"/>
      <c r="K83" s="73"/>
      <c r="L83" s="73"/>
      <c r="M83" s="73"/>
      <c r="N83" s="73"/>
      <c r="O83" s="73"/>
      <c r="P83" s="73"/>
      <c r="Q83" s="73"/>
      <c r="R83" s="73"/>
      <c r="S83" s="73"/>
      <c r="T83" s="73"/>
      <c r="U83" s="73"/>
      <c r="V83" s="73"/>
      <c r="W83" s="73"/>
      <c r="X83" s="73"/>
      <c r="Y83" s="73"/>
      <c r="Z83" s="73"/>
    </row>
    <row r="84" spans="1:26" ht="20.25">
      <c r="A84" s="76"/>
      <c r="B84" s="225" t="s">
        <v>520</v>
      </c>
      <c r="C84" s="394" t="s">
        <v>521</v>
      </c>
      <c r="D84" s="362"/>
      <c r="E84" s="637"/>
      <c r="F84" s="638"/>
      <c r="G84" s="82"/>
      <c r="H84" s="238"/>
      <c r="I84" s="397"/>
      <c r="J84" s="82"/>
      <c r="K84" s="73"/>
      <c r="L84" s="73"/>
      <c r="M84" s="73"/>
      <c r="N84" s="73"/>
      <c r="O84" s="73"/>
      <c r="P84" s="73"/>
      <c r="Q84" s="73"/>
      <c r="R84" s="73"/>
      <c r="S84" s="73"/>
      <c r="T84" s="73"/>
      <c r="U84" s="73"/>
      <c r="V84" s="73"/>
      <c r="W84" s="73"/>
      <c r="X84" s="73"/>
      <c r="Y84" s="73"/>
      <c r="Z84" s="73"/>
    </row>
    <row r="85" spans="1:26" ht="20.25">
      <c r="A85" s="76"/>
      <c r="B85" s="225" t="s">
        <v>522</v>
      </c>
      <c r="C85" s="394" t="s">
        <v>523</v>
      </c>
      <c r="D85" s="362"/>
      <c r="E85" s="637"/>
      <c r="F85" s="638"/>
      <c r="G85" s="82"/>
      <c r="H85" s="238"/>
      <c r="I85" s="397"/>
      <c r="J85" s="82"/>
      <c r="K85" s="73"/>
      <c r="L85" s="73"/>
      <c r="M85" s="73"/>
      <c r="N85" s="73"/>
      <c r="O85" s="73"/>
      <c r="P85" s="73"/>
      <c r="Q85" s="73"/>
      <c r="R85" s="73"/>
      <c r="S85" s="73"/>
      <c r="T85" s="73"/>
      <c r="U85" s="73"/>
      <c r="V85" s="73"/>
      <c r="W85" s="73"/>
      <c r="X85" s="73"/>
      <c r="Y85" s="73"/>
      <c r="Z85" s="73"/>
    </row>
    <row r="86" spans="1:26" ht="20.25">
      <c r="A86" s="76"/>
      <c r="B86" s="225" t="s">
        <v>524</v>
      </c>
      <c r="C86" s="394" t="s">
        <v>525</v>
      </c>
      <c r="D86" s="362"/>
      <c r="E86" s="637"/>
      <c r="F86" s="638"/>
      <c r="G86" s="82"/>
      <c r="H86" s="238"/>
      <c r="I86" s="397"/>
      <c r="J86" s="82"/>
      <c r="K86" s="73"/>
      <c r="L86" s="73"/>
      <c r="M86" s="73"/>
      <c r="N86" s="73"/>
      <c r="O86" s="73"/>
      <c r="P86" s="73"/>
      <c r="Q86" s="73"/>
      <c r="R86" s="73"/>
      <c r="S86" s="73"/>
      <c r="T86" s="73"/>
      <c r="U86" s="73"/>
      <c r="V86" s="73"/>
      <c r="W86" s="73"/>
      <c r="X86" s="73"/>
      <c r="Y86" s="73"/>
      <c r="Z86" s="73"/>
    </row>
    <row r="87" spans="1:26" ht="20.25">
      <c r="A87" s="76"/>
      <c r="B87" s="225" t="s">
        <v>526</v>
      </c>
      <c r="C87" s="394" t="s">
        <v>527</v>
      </c>
      <c r="D87" s="362"/>
      <c r="E87" s="626"/>
      <c r="F87" s="627"/>
      <c r="G87" s="82"/>
      <c r="H87" s="238"/>
      <c r="I87" s="397"/>
      <c r="J87" s="82"/>
      <c r="K87" s="73"/>
      <c r="L87" s="73"/>
      <c r="M87" s="73"/>
      <c r="N87" s="73"/>
      <c r="O87" s="73"/>
      <c r="P87" s="73"/>
      <c r="Q87" s="73"/>
      <c r="R87" s="73"/>
      <c r="S87" s="73"/>
      <c r="T87" s="73"/>
      <c r="U87" s="73"/>
      <c r="V87" s="73"/>
      <c r="W87" s="73"/>
      <c r="X87" s="73"/>
      <c r="Y87" s="73"/>
      <c r="Z87" s="73"/>
    </row>
    <row r="88" spans="1:26">
      <c r="A88" s="73"/>
      <c r="B88" s="71"/>
      <c r="C88" s="71"/>
      <c r="D88" s="398"/>
      <c r="E88" s="639" t="s">
        <v>528</v>
      </c>
      <c r="F88" s="584"/>
      <c r="G88" s="82"/>
      <c r="H88" s="73"/>
      <c r="I88" s="71"/>
      <c r="J88" s="73"/>
      <c r="K88" s="73"/>
      <c r="L88" s="73"/>
      <c r="M88" s="73"/>
      <c r="N88" s="73"/>
      <c r="O88" s="73"/>
      <c r="P88" s="73"/>
      <c r="Q88" s="73"/>
      <c r="R88" s="73"/>
      <c r="S88" s="73"/>
      <c r="T88" s="73"/>
      <c r="U88" s="73"/>
      <c r="V88" s="73"/>
      <c r="W88" s="73"/>
      <c r="X88" s="73"/>
      <c r="Y88" s="73"/>
      <c r="Z88" s="73"/>
    </row>
    <row r="89" spans="1:26">
      <c r="A89" s="73"/>
      <c r="B89" s="73"/>
      <c r="C89" s="73"/>
      <c r="D89" s="73"/>
      <c r="E89" s="71"/>
      <c r="F89" s="71"/>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8">
    <mergeCell ref="C63:F63"/>
    <mergeCell ref="E79:F87"/>
    <mergeCell ref="E88:F88"/>
    <mergeCell ref="B1:K1"/>
    <mergeCell ref="A2:E2"/>
    <mergeCell ref="E5:G5"/>
    <mergeCell ref="E6:G6"/>
    <mergeCell ref="C62:F62"/>
  </mergeCells>
  <dataValidations count="3">
    <dataValidation type="list" allowBlank="1" showErrorMessage="1" sqref="H9" xr:uid="{00000000-0002-0000-0B00-000000000000}">
      <formula1>$E$9:$E$26</formula1>
    </dataValidation>
    <dataValidation type="list" allowBlank="1" showErrorMessage="1" sqref="B63" xr:uid="{00000000-0002-0000-0B00-000001000000}">
      <formula1>$B$66:$B$72</formula1>
    </dataValidation>
    <dataValidation type="list" allowBlank="1" showErrorMessage="1" sqref="C63" xr:uid="{00000000-0002-0000-0B00-000002000000}">
      <formula1>$B$65:$F$65</formula1>
    </dataValidation>
  </dataValidations>
  <hyperlinks>
    <hyperlink ref="C4" r:id="rId1"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4"/>
  <sheetViews>
    <sheetView workbookViewId="0">
      <pane ySplit="1" topLeftCell="A122"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23.5703125" customWidth="1"/>
    <col min="5" max="5" width="18.140625" customWidth="1"/>
    <col min="6" max="6" width="14.140625" customWidth="1"/>
    <col min="7" max="7" width="11.7109375" customWidth="1"/>
    <col min="8" max="8" width="7.28515625" customWidth="1"/>
    <col min="9" max="9" width="17.28515625" customWidth="1"/>
    <col min="10" max="10" width="13.42578125" customWidth="1"/>
    <col min="11" max="11" width="7.140625" customWidth="1"/>
  </cols>
  <sheetData>
    <row r="1" spans="1:26" ht="15" customHeight="1">
      <c r="A1" s="197"/>
      <c r="B1" s="603" t="s">
        <v>529</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40</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399"/>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19"/>
      <c r="F7" s="219"/>
      <c r="G7" s="219"/>
      <c r="H7" s="205"/>
      <c r="I7" s="205"/>
      <c r="J7" s="205"/>
      <c r="K7" s="205"/>
      <c r="L7" s="205"/>
      <c r="M7" s="205"/>
      <c r="N7" s="73"/>
      <c r="O7" s="73"/>
      <c r="P7" s="73"/>
      <c r="Q7" s="73"/>
      <c r="R7" s="73"/>
      <c r="S7" s="73"/>
      <c r="T7" s="73"/>
      <c r="U7" s="73"/>
      <c r="V7" s="73"/>
      <c r="W7" s="73"/>
      <c r="X7" s="73"/>
      <c r="Y7" s="73"/>
      <c r="Z7" s="73"/>
    </row>
    <row r="8" spans="1:26">
      <c r="A8" s="205"/>
      <c r="B8" s="400" t="s">
        <v>530</v>
      </c>
      <c r="C8" s="401" t="s">
        <v>80</v>
      </c>
      <c r="D8" s="150"/>
      <c r="E8" s="640" t="s">
        <v>531</v>
      </c>
      <c r="F8" s="641"/>
      <c r="G8" s="625"/>
      <c r="H8" s="224"/>
      <c r="J8" s="205"/>
      <c r="K8" s="286"/>
      <c r="L8" s="205"/>
      <c r="M8" s="205"/>
      <c r="N8" s="73"/>
      <c r="O8" s="73"/>
      <c r="P8" s="73"/>
      <c r="Q8" s="73"/>
      <c r="R8" s="73"/>
      <c r="S8" s="73"/>
      <c r="T8" s="73"/>
      <c r="U8" s="73"/>
      <c r="V8" s="73"/>
      <c r="W8" s="73"/>
      <c r="X8" s="73"/>
      <c r="Y8" s="73"/>
      <c r="Z8" s="73"/>
    </row>
    <row r="9" spans="1:26">
      <c r="A9" s="205"/>
      <c r="B9" s="402" t="s">
        <v>209</v>
      </c>
      <c r="C9" s="403">
        <v>500</v>
      </c>
      <c r="D9" s="404"/>
      <c r="E9" s="637"/>
      <c r="F9" s="642"/>
      <c r="G9" s="638"/>
      <c r="H9" s="405"/>
      <c r="I9" s="205"/>
      <c r="J9" s="205"/>
      <c r="K9" s="286"/>
      <c r="L9" s="205"/>
      <c r="M9" s="205"/>
      <c r="N9" s="73"/>
      <c r="O9" s="73"/>
      <c r="P9" s="73"/>
      <c r="Q9" s="73"/>
      <c r="R9" s="73"/>
      <c r="S9" s="73"/>
      <c r="T9" s="73"/>
      <c r="U9" s="73"/>
      <c r="V9" s="73"/>
      <c r="W9" s="73"/>
      <c r="X9" s="73"/>
      <c r="Y9" s="73"/>
      <c r="Z9" s="73"/>
    </row>
    <row r="10" spans="1:26">
      <c r="A10" s="294"/>
      <c r="B10" s="406" t="s">
        <v>211</v>
      </c>
      <c r="C10" s="407">
        <v>458</v>
      </c>
      <c r="D10" s="404"/>
      <c r="E10" s="637"/>
      <c r="F10" s="642"/>
      <c r="G10" s="638"/>
      <c r="H10" s="224"/>
      <c r="I10" s="205"/>
      <c r="J10" s="205"/>
      <c r="K10" s="205"/>
      <c r="L10" s="205"/>
      <c r="M10" s="205"/>
      <c r="N10" s="73"/>
      <c r="O10" s="73"/>
      <c r="P10" s="73"/>
      <c r="Q10" s="73"/>
      <c r="R10" s="73"/>
      <c r="S10" s="73"/>
      <c r="T10" s="73"/>
      <c r="U10" s="73"/>
      <c r="V10" s="73"/>
      <c r="W10" s="73"/>
      <c r="X10" s="73"/>
      <c r="Y10" s="73"/>
      <c r="Z10" s="73"/>
    </row>
    <row r="11" spans="1:26">
      <c r="A11" s="205"/>
      <c r="B11" s="402" t="s">
        <v>209</v>
      </c>
      <c r="C11" s="403">
        <v>500</v>
      </c>
      <c r="D11" s="404"/>
      <c r="E11" s="637"/>
      <c r="F11" s="642"/>
      <c r="G11" s="638"/>
      <c r="H11" s="224"/>
      <c r="I11" s="205"/>
      <c r="J11" s="205"/>
      <c r="K11" s="205"/>
      <c r="L11" s="205"/>
      <c r="M11" s="205"/>
      <c r="N11" s="73"/>
      <c r="O11" s="73"/>
      <c r="P11" s="73"/>
      <c r="Q11" s="73"/>
      <c r="R11" s="73"/>
      <c r="S11" s="73"/>
      <c r="T11" s="73"/>
      <c r="U11" s="73"/>
      <c r="V11" s="73"/>
      <c r="W11" s="73"/>
      <c r="X11" s="73"/>
      <c r="Y11" s="73"/>
      <c r="Z11" s="73"/>
    </row>
    <row r="12" spans="1:26">
      <c r="A12" s="205"/>
      <c r="B12" s="406" t="s">
        <v>211</v>
      </c>
      <c r="C12" s="407">
        <v>950</v>
      </c>
      <c r="D12" s="404"/>
      <c r="E12" s="637"/>
      <c r="F12" s="642"/>
      <c r="G12" s="638"/>
      <c r="H12" s="224"/>
      <c r="I12" s="205"/>
      <c r="J12" s="205"/>
      <c r="K12" s="205"/>
      <c r="L12" s="205"/>
      <c r="M12" s="205"/>
      <c r="N12" s="73"/>
      <c r="O12" s="73"/>
      <c r="P12" s="73"/>
      <c r="Q12" s="73"/>
      <c r="R12" s="73"/>
      <c r="S12" s="73"/>
      <c r="T12" s="73"/>
      <c r="U12" s="73"/>
      <c r="V12" s="73"/>
      <c r="W12" s="73"/>
      <c r="X12" s="73"/>
      <c r="Y12" s="73"/>
      <c r="Z12" s="73"/>
    </row>
    <row r="13" spans="1:26">
      <c r="A13" s="205"/>
      <c r="B13" s="406" t="s">
        <v>213</v>
      </c>
      <c r="C13" s="407">
        <v>1000</v>
      </c>
      <c r="D13" s="404"/>
      <c r="E13" s="637"/>
      <c r="F13" s="642"/>
      <c r="G13" s="638"/>
      <c r="H13" s="224"/>
      <c r="I13" s="205"/>
      <c r="J13" s="205"/>
      <c r="K13" s="205"/>
      <c r="L13" s="205"/>
      <c r="M13" s="205"/>
      <c r="N13" s="73"/>
      <c r="O13" s="73"/>
      <c r="P13" s="73"/>
      <c r="Q13" s="73"/>
      <c r="R13" s="73"/>
      <c r="S13" s="73"/>
      <c r="T13" s="73"/>
      <c r="U13" s="73"/>
      <c r="V13" s="73"/>
      <c r="W13" s="73"/>
      <c r="X13" s="73"/>
      <c r="Y13" s="73"/>
      <c r="Z13" s="73"/>
    </row>
    <row r="14" spans="1:26">
      <c r="A14" s="205"/>
      <c r="B14" s="406" t="s">
        <v>213</v>
      </c>
      <c r="C14" s="407">
        <v>1500</v>
      </c>
      <c r="D14" s="404"/>
      <c r="E14" s="637"/>
      <c r="F14" s="642"/>
      <c r="G14" s="638"/>
      <c r="H14" s="224"/>
      <c r="I14" s="205"/>
      <c r="J14" s="205"/>
      <c r="K14" s="205"/>
      <c r="L14" s="205"/>
      <c r="M14" s="205"/>
      <c r="N14" s="73"/>
      <c r="O14" s="73"/>
      <c r="P14" s="73"/>
      <c r="Q14" s="73"/>
      <c r="R14" s="73"/>
      <c r="S14" s="73"/>
      <c r="T14" s="73"/>
      <c r="U14" s="73"/>
      <c r="V14" s="73"/>
      <c r="W14" s="73"/>
      <c r="X14" s="73"/>
      <c r="Y14" s="73"/>
      <c r="Z14" s="73"/>
    </row>
    <row r="15" spans="1:26">
      <c r="A15" s="205"/>
      <c r="B15" s="406" t="s">
        <v>213</v>
      </c>
      <c r="C15" s="407">
        <v>1400</v>
      </c>
      <c r="D15" s="404"/>
      <c r="E15" s="637"/>
      <c r="F15" s="642"/>
      <c r="G15" s="638"/>
      <c r="H15" s="224"/>
      <c r="I15" s="205"/>
      <c r="J15" s="205"/>
      <c r="K15" s="205"/>
      <c r="L15" s="286"/>
      <c r="M15" s="205"/>
      <c r="N15" s="73"/>
      <c r="O15" s="73"/>
      <c r="P15" s="73"/>
      <c r="Q15" s="73"/>
      <c r="R15" s="73"/>
      <c r="S15" s="73"/>
      <c r="T15" s="73"/>
      <c r="U15" s="73"/>
      <c r="V15" s="73"/>
      <c r="W15" s="73"/>
      <c r="X15" s="73"/>
      <c r="Y15" s="73"/>
      <c r="Z15" s="73"/>
    </row>
    <row r="16" spans="1:26">
      <c r="A16" s="205"/>
      <c r="B16" s="402" t="s">
        <v>209</v>
      </c>
      <c r="C16" s="403">
        <v>500</v>
      </c>
      <c r="D16" s="404"/>
      <c r="E16" s="637"/>
      <c r="F16" s="642"/>
      <c r="G16" s="638"/>
      <c r="H16" s="224"/>
      <c r="I16" s="205"/>
      <c r="J16" s="205"/>
      <c r="K16" s="205"/>
      <c r="L16" s="286"/>
      <c r="M16" s="205"/>
      <c r="N16" s="73"/>
      <c r="O16" s="73"/>
      <c r="P16" s="73"/>
      <c r="Q16" s="73"/>
      <c r="R16" s="73"/>
      <c r="S16" s="73"/>
      <c r="T16" s="73"/>
      <c r="U16" s="73"/>
      <c r="V16" s="73"/>
      <c r="W16" s="73"/>
      <c r="X16" s="73"/>
      <c r="Y16" s="73"/>
      <c r="Z16" s="73"/>
    </row>
    <row r="17" spans="1:26" ht="15" customHeight="1">
      <c r="A17" s="205"/>
      <c r="B17" s="408"/>
      <c r="C17" s="409">
        <f>SUMIF(B9:B16,"A",C9:C16)</f>
        <v>1500</v>
      </c>
      <c r="D17" s="404"/>
      <c r="E17" s="643" t="s">
        <v>532</v>
      </c>
      <c r="F17" s="583"/>
      <c r="G17" s="584"/>
      <c r="H17" s="224"/>
      <c r="I17" s="205"/>
      <c r="J17" s="205"/>
      <c r="K17" s="205"/>
      <c r="L17" s="205"/>
      <c r="M17" s="205"/>
      <c r="N17" s="73"/>
      <c r="O17" s="73"/>
      <c r="P17" s="73"/>
      <c r="Q17" s="73"/>
      <c r="R17" s="73"/>
      <c r="S17" s="73"/>
      <c r="T17" s="73"/>
      <c r="U17" s="73"/>
      <c r="V17" s="73"/>
      <c r="W17" s="73"/>
      <c r="X17" s="73"/>
      <c r="Y17" s="73"/>
      <c r="Z17" s="73"/>
    </row>
    <row r="18" spans="1:26">
      <c r="A18" s="205"/>
      <c r="B18" s="408"/>
      <c r="C18" s="410"/>
      <c r="D18" s="410"/>
      <c r="E18" s="411"/>
      <c r="F18" s="203"/>
      <c r="G18" s="203"/>
      <c r="H18" s="205"/>
      <c r="I18" s="205"/>
      <c r="J18" s="205"/>
      <c r="K18" s="205"/>
      <c r="L18" s="205"/>
      <c r="M18" s="205"/>
      <c r="N18" s="73"/>
      <c r="O18" s="73"/>
      <c r="P18" s="73"/>
      <c r="Q18" s="73"/>
      <c r="R18" s="73"/>
      <c r="S18" s="73"/>
      <c r="T18" s="73"/>
      <c r="U18" s="73"/>
      <c r="V18" s="73"/>
      <c r="W18" s="73"/>
      <c r="X18" s="73"/>
      <c r="Y18" s="73"/>
      <c r="Z18" s="73"/>
    </row>
    <row r="19" spans="1:26">
      <c r="A19" s="205"/>
      <c r="B19" s="408"/>
      <c r="C19" s="410"/>
      <c r="D19" s="410"/>
      <c r="E19" s="410"/>
      <c r="F19" s="286"/>
      <c r="G19" s="205"/>
      <c r="H19" s="205"/>
      <c r="I19" s="205"/>
      <c r="J19" s="205"/>
      <c r="K19" s="205"/>
      <c r="L19" s="205"/>
      <c r="M19" s="205"/>
      <c r="N19" s="73"/>
      <c r="O19" s="73"/>
      <c r="P19" s="73"/>
      <c r="Q19" s="73"/>
      <c r="R19" s="73"/>
      <c r="S19" s="73"/>
      <c r="T19" s="73"/>
      <c r="U19" s="73"/>
      <c r="V19" s="73"/>
      <c r="W19" s="73"/>
      <c r="X19" s="73"/>
      <c r="Y19" s="73"/>
      <c r="Z19" s="73"/>
    </row>
    <row r="20" spans="1:26" ht="15" customHeight="1">
      <c r="A20" s="205"/>
      <c r="B20" s="74" t="s">
        <v>113</v>
      </c>
      <c r="C20" s="410"/>
      <c r="D20" s="410"/>
      <c r="E20" s="410"/>
      <c r="F20" s="286"/>
      <c r="G20" s="205"/>
      <c r="H20" s="205"/>
      <c r="I20" s="205"/>
      <c r="J20" s="205"/>
      <c r="K20" s="205"/>
      <c r="L20" s="205"/>
      <c r="M20" s="205"/>
      <c r="N20" s="73"/>
      <c r="O20" s="73"/>
      <c r="P20" s="73"/>
      <c r="Q20" s="73"/>
      <c r="R20" s="73"/>
      <c r="S20" s="73"/>
      <c r="T20" s="73"/>
      <c r="U20" s="73"/>
      <c r="V20" s="73"/>
      <c r="W20" s="73"/>
      <c r="X20" s="73"/>
      <c r="Y20" s="73"/>
      <c r="Z20" s="73"/>
    </row>
    <row r="21" spans="1:26">
      <c r="A21" s="205"/>
      <c r="B21" s="408"/>
      <c r="C21" s="410"/>
      <c r="D21" s="410"/>
      <c r="E21" s="410"/>
      <c r="F21" s="286"/>
      <c r="G21" s="219"/>
      <c r="H21" s="219"/>
      <c r="I21" s="219"/>
      <c r="J21" s="219"/>
      <c r="K21" s="205"/>
      <c r="L21" s="205"/>
      <c r="M21" s="205"/>
      <c r="N21" s="73"/>
      <c r="O21" s="73"/>
      <c r="P21" s="73"/>
      <c r="Q21" s="73"/>
      <c r="R21" s="73"/>
      <c r="S21" s="73"/>
      <c r="T21" s="73"/>
      <c r="U21" s="73"/>
      <c r="V21" s="73"/>
      <c r="W21" s="73"/>
      <c r="X21" s="73"/>
      <c r="Y21" s="73"/>
      <c r="Z21" s="73"/>
    </row>
    <row r="22" spans="1:26">
      <c r="A22" s="205"/>
      <c r="B22" s="412" t="s">
        <v>533</v>
      </c>
      <c r="C22" s="413" t="s">
        <v>114</v>
      </c>
      <c r="D22" s="413" t="s">
        <v>534</v>
      </c>
      <c r="E22" s="413" t="s">
        <v>535</v>
      </c>
      <c r="F22" s="218"/>
      <c r="G22" s="644" t="s">
        <v>536</v>
      </c>
      <c r="H22" s="641"/>
      <c r="I22" s="641"/>
      <c r="J22" s="625"/>
      <c r="K22" s="224"/>
      <c r="L22" s="205"/>
      <c r="M22" s="205"/>
      <c r="N22" s="73"/>
      <c r="O22" s="73"/>
      <c r="P22" s="73"/>
      <c r="Q22" s="73"/>
      <c r="R22" s="73"/>
      <c r="S22" s="73"/>
      <c r="T22" s="73"/>
      <c r="U22" s="73"/>
      <c r="V22" s="73"/>
      <c r="W22" s="73"/>
      <c r="X22" s="73"/>
      <c r="Y22" s="73"/>
      <c r="Z22" s="73"/>
    </row>
    <row r="23" spans="1:26">
      <c r="A23" s="205"/>
      <c r="B23" s="414" t="s">
        <v>537</v>
      </c>
      <c r="C23" s="415" t="s">
        <v>538</v>
      </c>
      <c r="D23" s="415" t="s">
        <v>539</v>
      </c>
      <c r="E23" s="416">
        <v>500</v>
      </c>
      <c r="F23" s="301"/>
      <c r="G23" s="637"/>
      <c r="H23" s="642"/>
      <c r="I23" s="642"/>
      <c r="J23" s="638"/>
      <c r="K23" s="224"/>
      <c r="L23" s="205"/>
      <c r="M23" s="205"/>
      <c r="N23" s="73"/>
      <c r="O23" s="73"/>
      <c r="P23" s="73"/>
      <c r="Q23" s="73"/>
      <c r="R23" s="73"/>
      <c r="S23" s="73"/>
      <c r="T23" s="73"/>
      <c r="U23" s="73"/>
      <c r="V23" s="73"/>
      <c r="W23" s="73"/>
      <c r="X23" s="73"/>
      <c r="Y23" s="73"/>
      <c r="Z23" s="73"/>
    </row>
    <row r="24" spans="1:26">
      <c r="A24" s="281"/>
      <c r="B24" s="414" t="s">
        <v>540</v>
      </c>
      <c r="C24" s="417" t="s">
        <v>538</v>
      </c>
      <c r="D24" s="417" t="s">
        <v>541</v>
      </c>
      <c r="E24" s="418">
        <v>458</v>
      </c>
      <c r="F24" s="301"/>
      <c r="G24" s="637"/>
      <c r="H24" s="642"/>
      <c r="I24" s="642"/>
      <c r="J24" s="638"/>
      <c r="K24" s="82"/>
      <c r="L24" s="73"/>
      <c r="M24" s="73"/>
      <c r="N24" s="73"/>
      <c r="O24" s="73"/>
      <c r="P24" s="73"/>
      <c r="Q24" s="73"/>
      <c r="R24" s="73"/>
      <c r="S24" s="73"/>
      <c r="T24" s="73"/>
      <c r="U24" s="73"/>
      <c r="V24" s="73"/>
      <c r="W24" s="73"/>
      <c r="X24" s="73"/>
      <c r="Y24" s="73"/>
      <c r="Z24" s="73"/>
    </row>
    <row r="25" spans="1:26">
      <c r="A25" s="281"/>
      <c r="B25" s="414" t="s">
        <v>540</v>
      </c>
      <c r="C25" s="417" t="s">
        <v>542</v>
      </c>
      <c r="D25" s="417" t="s">
        <v>541</v>
      </c>
      <c r="E25" s="418">
        <v>500</v>
      </c>
      <c r="F25" s="301"/>
      <c r="G25" s="637"/>
      <c r="H25" s="642"/>
      <c r="I25" s="642"/>
      <c r="J25" s="638"/>
      <c r="K25" s="82"/>
      <c r="L25" s="73"/>
      <c r="M25" s="73"/>
      <c r="N25" s="73"/>
      <c r="O25" s="73"/>
      <c r="P25" s="73"/>
      <c r="Q25" s="73"/>
      <c r="R25" s="73"/>
      <c r="S25" s="73"/>
      <c r="T25" s="73"/>
      <c r="U25" s="73"/>
      <c r="V25" s="73"/>
      <c r="W25" s="73"/>
      <c r="X25" s="73"/>
      <c r="Y25" s="73"/>
      <c r="Z25" s="73"/>
    </row>
    <row r="26" spans="1:26">
      <c r="A26" s="281"/>
      <c r="B26" s="414" t="s">
        <v>543</v>
      </c>
      <c r="C26" s="417" t="s">
        <v>544</v>
      </c>
      <c r="D26" s="417" t="s">
        <v>539</v>
      </c>
      <c r="E26" s="418">
        <v>950</v>
      </c>
      <c r="F26" s="218"/>
      <c r="G26" s="637"/>
      <c r="H26" s="642"/>
      <c r="I26" s="642"/>
      <c r="J26" s="638"/>
      <c r="K26" s="82"/>
      <c r="L26" s="73"/>
      <c r="M26" s="73"/>
      <c r="N26" s="73"/>
      <c r="O26" s="73"/>
      <c r="P26" s="73"/>
      <c r="Q26" s="73"/>
      <c r="R26" s="73"/>
      <c r="S26" s="73"/>
      <c r="T26" s="73"/>
      <c r="U26" s="73"/>
      <c r="V26" s="73"/>
      <c r="W26" s="73"/>
      <c r="X26" s="73"/>
      <c r="Y26" s="73"/>
      <c r="Z26" s="73"/>
    </row>
    <row r="27" spans="1:26">
      <c r="A27" s="281"/>
      <c r="B27" s="414" t="s">
        <v>537</v>
      </c>
      <c r="C27" s="419" t="s">
        <v>538</v>
      </c>
      <c r="D27" s="419" t="s">
        <v>539</v>
      </c>
      <c r="E27" s="416">
        <v>1000</v>
      </c>
      <c r="F27" s="218"/>
      <c r="G27" s="637"/>
      <c r="H27" s="642"/>
      <c r="I27" s="642"/>
      <c r="J27" s="638"/>
      <c r="K27" s="82"/>
      <c r="L27" s="73"/>
      <c r="M27" s="73"/>
      <c r="N27" s="73"/>
      <c r="O27" s="73"/>
      <c r="P27" s="73"/>
      <c r="Q27" s="73"/>
      <c r="R27" s="73"/>
      <c r="S27" s="73"/>
      <c r="T27" s="73"/>
      <c r="U27" s="73"/>
      <c r="V27" s="73"/>
      <c r="W27" s="73"/>
      <c r="X27" s="73"/>
      <c r="Y27" s="73"/>
      <c r="Z27" s="73"/>
    </row>
    <row r="28" spans="1:26">
      <c r="A28" s="281"/>
      <c r="B28" s="414" t="s">
        <v>540</v>
      </c>
      <c r="C28" s="417" t="s">
        <v>544</v>
      </c>
      <c r="D28" s="417" t="s">
        <v>541</v>
      </c>
      <c r="E28" s="418">
        <v>1500</v>
      </c>
      <c r="F28" s="218"/>
      <c r="G28" s="637"/>
      <c r="H28" s="642"/>
      <c r="I28" s="642"/>
      <c r="J28" s="638"/>
      <c r="K28" s="82"/>
      <c r="L28" s="73"/>
      <c r="M28" s="73"/>
      <c r="N28" s="73"/>
      <c r="O28" s="73"/>
      <c r="P28" s="73"/>
      <c r="Q28" s="73"/>
      <c r="R28" s="73"/>
      <c r="S28" s="73"/>
      <c r="T28" s="73"/>
      <c r="U28" s="73"/>
      <c r="V28" s="73"/>
      <c r="W28" s="73"/>
      <c r="X28" s="73"/>
      <c r="Y28" s="73"/>
      <c r="Z28" s="73"/>
    </row>
    <row r="29" spans="1:26">
      <c r="A29" s="281"/>
      <c r="B29" s="414" t="s">
        <v>543</v>
      </c>
      <c r="C29" s="417" t="s">
        <v>542</v>
      </c>
      <c r="D29" s="417" t="s">
        <v>539</v>
      </c>
      <c r="E29" s="418">
        <v>1400</v>
      </c>
      <c r="F29" s="218"/>
      <c r="G29" s="637"/>
      <c r="H29" s="642"/>
      <c r="I29" s="642"/>
      <c r="J29" s="638"/>
      <c r="K29" s="82"/>
      <c r="L29" s="73"/>
      <c r="M29" s="73"/>
      <c r="N29" s="73"/>
      <c r="O29" s="73"/>
      <c r="P29" s="73"/>
      <c r="Q29" s="73"/>
      <c r="R29" s="73"/>
      <c r="S29" s="73"/>
      <c r="T29" s="73"/>
      <c r="U29" s="73"/>
      <c r="V29" s="73"/>
      <c r="W29" s="73"/>
      <c r="X29" s="73"/>
      <c r="Y29" s="73"/>
      <c r="Z29" s="73"/>
    </row>
    <row r="30" spans="1:26">
      <c r="A30" s="281"/>
      <c r="B30" s="414" t="s">
        <v>540</v>
      </c>
      <c r="C30" s="417" t="s">
        <v>544</v>
      </c>
      <c r="D30" s="417" t="s">
        <v>541</v>
      </c>
      <c r="E30" s="418">
        <v>500</v>
      </c>
      <c r="F30" s="218"/>
      <c r="G30" s="637"/>
      <c r="H30" s="642"/>
      <c r="I30" s="642"/>
      <c r="J30" s="638"/>
      <c r="K30" s="82"/>
      <c r="L30" s="73"/>
      <c r="M30" s="73"/>
      <c r="N30" s="73"/>
      <c r="O30" s="73"/>
      <c r="P30" s="73"/>
      <c r="Q30" s="73"/>
      <c r="R30" s="73"/>
      <c r="S30" s="73"/>
      <c r="T30" s="73"/>
      <c r="U30" s="73"/>
      <c r="V30" s="73"/>
      <c r="W30" s="73"/>
      <c r="X30" s="73"/>
      <c r="Y30" s="73"/>
      <c r="Z30" s="73"/>
    </row>
    <row r="31" spans="1:26">
      <c r="A31" s="205"/>
      <c r="B31" s="414" t="s">
        <v>543</v>
      </c>
      <c r="C31" s="417" t="s">
        <v>542</v>
      </c>
      <c r="D31" s="417" t="s">
        <v>539</v>
      </c>
      <c r="E31" s="418">
        <v>500</v>
      </c>
      <c r="F31" s="218"/>
      <c r="G31" s="637"/>
      <c r="H31" s="642"/>
      <c r="I31" s="642"/>
      <c r="J31" s="638"/>
      <c r="K31" s="82"/>
      <c r="L31" s="73"/>
      <c r="M31" s="73"/>
      <c r="N31" s="73"/>
      <c r="O31" s="73"/>
      <c r="P31" s="73"/>
      <c r="Q31" s="73"/>
      <c r="R31" s="73"/>
      <c r="S31" s="73"/>
      <c r="T31" s="73"/>
      <c r="U31" s="73"/>
      <c r="V31" s="73"/>
      <c r="W31" s="73"/>
      <c r="X31" s="73"/>
      <c r="Y31" s="73"/>
      <c r="Z31" s="73"/>
    </row>
    <row r="32" spans="1:26">
      <c r="A32" s="205"/>
      <c r="B32" s="414" t="s">
        <v>537</v>
      </c>
      <c r="C32" s="419" t="s">
        <v>538</v>
      </c>
      <c r="D32" s="419" t="s">
        <v>539</v>
      </c>
      <c r="E32" s="416">
        <v>500</v>
      </c>
      <c r="F32" s="218"/>
      <c r="G32" s="637"/>
      <c r="H32" s="642"/>
      <c r="I32" s="642"/>
      <c r="J32" s="638"/>
      <c r="K32" s="82"/>
      <c r="L32" s="73"/>
      <c r="M32" s="73"/>
      <c r="N32" s="73"/>
      <c r="O32" s="73"/>
      <c r="P32" s="73"/>
      <c r="Q32" s="73"/>
      <c r="R32" s="73"/>
      <c r="S32" s="73"/>
      <c r="T32" s="73"/>
      <c r="U32" s="73"/>
      <c r="V32" s="73"/>
      <c r="W32" s="73"/>
      <c r="X32" s="73"/>
      <c r="Y32" s="73"/>
      <c r="Z32" s="73"/>
    </row>
    <row r="33" spans="1:26">
      <c r="A33" s="205"/>
      <c r="B33" s="414" t="s">
        <v>540</v>
      </c>
      <c r="C33" s="417" t="s">
        <v>538</v>
      </c>
      <c r="D33" s="417" t="s">
        <v>541</v>
      </c>
      <c r="E33" s="418">
        <v>500</v>
      </c>
      <c r="F33" s="218"/>
      <c r="G33" s="637"/>
      <c r="H33" s="642"/>
      <c r="I33" s="642"/>
      <c r="J33" s="638"/>
      <c r="K33" s="82"/>
      <c r="L33" s="73"/>
      <c r="M33" s="73"/>
      <c r="N33" s="73"/>
      <c r="O33" s="73"/>
      <c r="P33" s="73"/>
      <c r="Q33" s="73"/>
      <c r="R33" s="73"/>
      <c r="S33" s="73"/>
      <c r="T33" s="73"/>
      <c r="U33" s="73"/>
      <c r="V33" s="73"/>
      <c r="W33" s="73"/>
      <c r="X33" s="73"/>
      <c r="Y33" s="73"/>
      <c r="Z33" s="73"/>
    </row>
    <row r="34" spans="1:26">
      <c r="A34" s="205"/>
      <c r="B34" s="414" t="s">
        <v>540</v>
      </c>
      <c r="C34" s="417" t="s">
        <v>544</v>
      </c>
      <c r="D34" s="417" t="s">
        <v>541</v>
      </c>
      <c r="E34" s="418">
        <v>950</v>
      </c>
      <c r="F34" s="218"/>
      <c r="G34" s="626"/>
      <c r="H34" s="645"/>
      <c r="I34" s="645"/>
      <c r="J34" s="627"/>
      <c r="K34" s="82"/>
      <c r="L34" s="73"/>
      <c r="M34" s="73"/>
      <c r="N34" s="73"/>
      <c r="O34" s="73"/>
      <c r="P34" s="73"/>
      <c r="Q34" s="73"/>
      <c r="R34" s="73"/>
      <c r="S34" s="73"/>
      <c r="T34" s="73"/>
      <c r="U34" s="73"/>
      <c r="V34" s="73"/>
      <c r="W34" s="73"/>
      <c r="X34" s="73"/>
      <c r="Y34" s="73"/>
      <c r="Z34" s="73"/>
    </row>
    <row r="35" spans="1:26">
      <c r="A35" s="274"/>
      <c r="B35" s="414" t="s">
        <v>543</v>
      </c>
      <c r="C35" s="417" t="s">
        <v>542</v>
      </c>
      <c r="D35" s="417" t="s">
        <v>539</v>
      </c>
      <c r="E35" s="418">
        <v>950</v>
      </c>
      <c r="F35" s="218"/>
      <c r="G35" s="644" t="s">
        <v>545</v>
      </c>
      <c r="H35" s="641"/>
      <c r="I35" s="641"/>
      <c r="J35" s="625"/>
      <c r="K35" s="82"/>
      <c r="L35" s="73"/>
      <c r="M35" s="73"/>
      <c r="N35" s="73"/>
      <c r="O35" s="73"/>
      <c r="P35" s="73"/>
      <c r="Q35" s="73"/>
      <c r="R35" s="73"/>
      <c r="S35" s="73"/>
      <c r="T35" s="73"/>
      <c r="U35" s="73"/>
      <c r="V35" s="73"/>
      <c r="W35" s="73"/>
      <c r="X35" s="73"/>
      <c r="Y35" s="73"/>
      <c r="Z35" s="73"/>
    </row>
    <row r="36" spans="1:26">
      <c r="A36" s="205"/>
      <c r="B36" s="414" t="s">
        <v>537</v>
      </c>
      <c r="C36" s="419" t="s">
        <v>538</v>
      </c>
      <c r="D36" s="419" t="s">
        <v>539</v>
      </c>
      <c r="E36" s="416">
        <v>458</v>
      </c>
      <c r="F36" s="218"/>
      <c r="G36" s="626"/>
      <c r="H36" s="645"/>
      <c r="I36" s="645"/>
      <c r="J36" s="627"/>
      <c r="K36" s="82"/>
      <c r="L36" s="73"/>
      <c r="M36" s="73" t="s">
        <v>546</v>
      </c>
      <c r="N36" s="73"/>
      <c r="O36" s="73"/>
      <c r="P36" s="73"/>
      <c r="Q36" s="73"/>
      <c r="R36" s="73"/>
      <c r="S36" s="73"/>
      <c r="T36" s="73"/>
      <c r="U36" s="73"/>
      <c r="V36" s="73"/>
      <c r="W36" s="73"/>
      <c r="X36" s="73"/>
      <c r="Y36" s="73"/>
      <c r="Z36" s="73"/>
    </row>
    <row r="37" spans="1:26" ht="15.75">
      <c r="A37" s="205"/>
      <c r="B37" s="359"/>
      <c r="C37" s="359"/>
      <c r="D37" s="290"/>
      <c r="E37" s="359"/>
      <c r="F37" s="205"/>
      <c r="G37" s="420"/>
      <c r="H37" s="421"/>
      <c r="I37" s="421"/>
      <c r="J37" s="203"/>
      <c r="K37" s="73"/>
      <c r="L37" s="73"/>
      <c r="M37" s="73"/>
      <c r="N37" s="73"/>
      <c r="O37" s="73"/>
      <c r="P37" s="73"/>
      <c r="Q37" s="73"/>
      <c r="R37" s="73"/>
      <c r="S37" s="73"/>
      <c r="T37" s="73"/>
      <c r="U37" s="73"/>
      <c r="V37" s="73"/>
      <c r="W37" s="73"/>
      <c r="X37" s="73"/>
      <c r="Y37" s="73"/>
      <c r="Z37" s="73"/>
    </row>
    <row r="38" spans="1:26" ht="15.75">
      <c r="A38" s="218"/>
      <c r="B38" s="422" t="s">
        <v>315</v>
      </c>
      <c r="C38" s="423" t="s">
        <v>538</v>
      </c>
      <c r="D38" s="424"/>
      <c r="E38" s="425">
        <f>SUMIFS(E23:E36,C23:C36,C38,D23:D36,C39)</f>
        <v>2458</v>
      </c>
      <c r="F38" s="224"/>
      <c r="G38" s="285"/>
      <c r="H38" s="284"/>
      <c r="I38" s="284"/>
      <c r="J38" s="205"/>
      <c r="K38" s="73"/>
      <c r="L38" s="73"/>
      <c r="M38" s="73"/>
      <c r="N38" s="73"/>
      <c r="O38" s="73"/>
      <c r="P38" s="73"/>
      <c r="Q38" s="73"/>
      <c r="R38" s="73"/>
      <c r="S38" s="73"/>
      <c r="T38" s="73"/>
      <c r="U38" s="73"/>
      <c r="V38" s="73"/>
      <c r="W38" s="73"/>
      <c r="X38" s="73"/>
      <c r="Y38" s="73"/>
      <c r="Z38" s="73"/>
    </row>
    <row r="39" spans="1:26" ht="15.75">
      <c r="A39" s="218"/>
      <c r="B39" s="426" t="s">
        <v>547</v>
      </c>
      <c r="C39" s="423" t="s">
        <v>539</v>
      </c>
      <c r="D39" s="427"/>
      <c r="E39" s="337"/>
      <c r="F39" s="205"/>
      <c r="G39" s="293"/>
      <c r="H39" s="205"/>
      <c r="I39" s="205"/>
      <c r="J39" s="205"/>
      <c r="K39" s="73"/>
      <c r="L39" s="73"/>
      <c r="M39" s="73"/>
      <c r="N39" s="73"/>
      <c r="O39" s="73"/>
      <c r="P39" s="73"/>
      <c r="Q39" s="73"/>
      <c r="R39" s="73"/>
      <c r="S39" s="73"/>
      <c r="T39" s="73"/>
      <c r="U39" s="73"/>
      <c r="V39" s="73"/>
      <c r="W39" s="73"/>
      <c r="X39" s="73"/>
      <c r="Y39" s="73"/>
      <c r="Z39" s="73"/>
    </row>
    <row r="40" spans="1:26">
      <c r="A40" s="205"/>
      <c r="B40" s="337"/>
      <c r="C40" s="337"/>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ht="30">
      <c r="A42" s="205"/>
      <c r="B42" s="74" t="s">
        <v>198</v>
      </c>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428"/>
      <c r="I43" s="428"/>
      <c r="J43" s="219"/>
      <c r="K43" s="73"/>
      <c r="L43" s="73"/>
      <c r="M43" s="73"/>
      <c r="N43" s="73"/>
      <c r="O43" s="73"/>
      <c r="P43" s="73"/>
      <c r="Q43" s="73"/>
      <c r="R43" s="73"/>
      <c r="S43" s="73"/>
      <c r="T43" s="73"/>
      <c r="U43" s="73"/>
      <c r="V43" s="73"/>
      <c r="W43" s="73"/>
      <c r="X43" s="73"/>
      <c r="Y43" s="73"/>
      <c r="Z43" s="73"/>
    </row>
    <row r="44" spans="1:26" ht="20.25">
      <c r="A44" s="205"/>
      <c r="B44" s="412" t="s">
        <v>533</v>
      </c>
      <c r="C44" s="429" t="s">
        <v>114</v>
      </c>
      <c r="D44" s="429" t="s">
        <v>534</v>
      </c>
      <c r="E44" s="429" t="s">
        <v>535</v>
      </c>
      <c r="F44" s="205"/>
      <c r="G44" s="430"/>
      <c r="H44" s="646" t="s">
        <v>548</v>
      </c>
      <c r="I44" s="641"/>
      <c r="J44" s="625"/>
      <c r="K44" s="431"/>
      <c r="L44" s="73"/>
      <c r="M44" s="73"/>
      <c r="N44" s="73"/>
      <c r="O44" s="73"/>
      <c r="P44" s="73"/>
      <c r="Q44" s="73"/>
      <c r="R44" s="73"/>
      <c r="S44" s="73"/>
      <c r="T44" s="73"/>
      <c r="U44" s="73"/>
      <c r="V44" s="73"/>
      <c r="W44" s="73"/>
      <c r="X44" s="73"/>
      <c r="Y44" s="73"/>
      <c r="Z44" s="73"/>
    </row>
    <row r="45" spans="1:26" ht="20.25">
      <c r="A45" s="205"/>
      <c r="B45" s="414" t="s">
        <v>537</v>
      </c>
      <c r="C45" s="417" t="s">
        <v>538</v>
      </c>
      <c r="D45" s="417" t="s">
        <v>539</v>
      </c>
      <c r="E45" s="416">
        <v>500</v>
      </c>
      <c r="F45" s="205"/>
      <c r="G45" s="430"/>
      <c r="H45" s="637"/>
      <c r="I45" s="642"/>
      <c r="J45" s="638"/>
      <c r="K45" s="431"/>
      <c r="L45" s="73"/>
      <c r="M45" s="73"/>
      <c r="N45" s="73"/>
      <c r="O45" s="73"/>
      <c r="P45" s="73"/>
      <c r="Q45" s="73"/>
      <c r="R45" s="73"/>
      <c r="S45" s="73"/>
      <c r="T45" s="73"/>
      <c r="U45" s="73"/>
      <c r="V45" s="73"/>
      <c r="W45" s="73"/>
      <c r="X45" s="73"/>
      <c r="Y45" s="73"/>
      <c r="Z45" s="73"/>
    </row>
    <row r="46" spans="1:26" ht="20.25">
      <c r="A46" s="205"/>
      <c r="B46" s="414" t="s">
        <v>540</v>
      </c>
      <c r="C46" s="417" t="s">
        <v>538</v>
      </c>
      <c r="D46" s="417" t="s">
        <v>541</v>
      </c>
      <c r="E46" s="418">
        <v>458</v>
      </c>
      <c r="F46" s="205"/>
      <c r="G46" s="430"/>
      <c r="H46" s="637"/>
      <c r="I46" s="642"/>
      <c r="J46" s="638"/>
      <c r="K46" s="431"/>
      <c r="L46" s="73"/>
      <c r="M46" s="73"/>
      <c r="N46" s="73"/>
      <c r="O46" s="73"/>
      <c r="P46" s="73"/>
      <c r="Q46" s="73"/>
      <c r="R46" s="73"/>
      <c r="S46" s="73"/>
      <c r="T46" s="73"/>
      <c r="U46" s="73"/>
      <c r="V46" s="73"/>
      <c r="W46" s="73"/>
      <c r="X46" s="73"/>
      <c r="Y46" s="73"/>
      <c r="Z46" s="73"/>
    </row>
    <row r="47" spans="1:26" ht="20.25">
      <c r="A47" s="205"/>
      <c r="B47" s="414" t="s">
        <v>540</v>
      </c>
      <c r="C47" s="417" t="s">
        <v>542</v>
      </c>
      <c r="D47" s="417" t="s">
        <v>541</v>
      </c>
      <c r="E47" s="418">
        <v>500</v>
      </c>
      <c r="F47" s="205"/>
      <c r="G47" s="218"/>
      <c r="H47" s="637"/>
      <c r="I47" s="642"/>
      <c r="J47" s="638"/>
      <c r="K47" s="431"/>
      <c r="L47" s="73"/>
      <c r="M47" s="73"/>
      <c r="N47" s="73"/>
      <c r="O47" s="73"/>
      <c r="P47" s="73"/>
      <c r="Q47" s="73"/>
      <c r="R47" s="73"/>
      <c r="S47" s="73"/>
      <c r="T47" s="73"/>
      <c r="U47" s="73"/>
      <c r="V47" s="73"/>
      <c r="W47" s="73"/>
      <c r="X47" s="73"/>
      <c r="Y47" s="73"/>
      <c r="Z47" s="73"/>
    </row>
    <row r="48" spans="1:26" ht="20.25">
      <c r="A48" s="205"/>
      <c r="B48" s="414" t="s">
        <v>543</v>
      </c>
      <c r="C48" s="417" t="s">
        <v>544</v>
      </c>
      <c r="D48" s="417" t="s">
        <v>539</v>
      </c>
      <c r="E48" s="418">
        <v>950</v>
      </c>
      <c r="F48" s="205"/>
      <c r="G48" s="218"/>
      <c r="H48" s="637"/>
      <c r="I48" s="642"/>
      <c r="J48" s="638"/>
      <c r="K48" s="431"/>
      <c r="L48" s="73"/>
      <c r="M48" s="73"/>
      <c r="N48" s="73"/>
      <c r="O48" s="73"/>
      <c r="P48" s="73"/>
      <c r="Q48" s="73"/>
      <c r="R48" s="73"/>
      <c r="S48" s="73"/>
      <c r="T48" s="73"/>
      <c r="U48" s="73"/>
      <c r="V48" s="73"/>
      <c r="W48" s="73"/>
      <c r="X48" s="73"/>
      <c r="Y48" s="73"/>
      <c r="Z48" s="73"/>
    </row>
    <row r="49" spans="1:26" ht="20.25">
      <c r="A49" s="205"/>
      <c r="B49" s="414" t="s">
        <v>537</v>
      </c>
      <c r="C49" s="417" t="s">
        <v>538</v>
      </c>
      <c r="D49" s="417" t="s">
        <v>539</v>
      </c>
      <c r="E49" s="416">
        <v>1000</v>
      </c>
      <c r="F49" s="205"/>
      <c r="G49" s="218"/>
      <c r="H49" s="637"/>
      <c r="I49" s="642"/>
      <c r="J49" s="638"/>
      <c r="K49" s="431"/>
      <c r="L49" s="73"/>
      <c r="M49" s="73"/>
      <c r="N49" s="73"/>
      <c r="O49" s="73"/>
      <c r="P49" s="73"/>
      <c r="Q49" s="73"/>
      <c r="R49" s="73"/>
      <c r="S49" s="73"/>
      <c r="T49" s="73"/>
      <c r="U49" s="73"/>
      <c r="V49" s="73"/>
      <c r="W49" s="73"/>
      <c r="X49" s="73"/>
      <c r="Y49" s="73"/>
      <c r="Z49" s="73"/>
    </row>
    <row r="50" spans="1:26" ht="20.25">
      <c r="A50" s="205"/>
      <c r="B50" s="414" t="s">
        <v>540</v>
      </c>
      <c r="C50" s="417" t="s">
        <v>544</v>
      </c>
      <c r="D50" s="417" t="s">
        <v>541</v>
      </c>
      <c r="E50" s="418">
        <v>1500</v>
      </c>
      <c r="F50" s="205"/>
      <c r="G50" s="218"/>
      <c r="H50" s="637"/>
      <c r="I50" s="642"/>
      <c r="J50" s="638"/>
      <c r="K50" s="431"/>
      <c r="L50" s="73"/>
      <c r="M50" s="73"/>
      <c r="N50" s="73"/>
      <c r="O50" s="73"/>
      <c r="P50" s="73"/>
      <c r="Q50" s="73"/>
      <c r="R50" s="73"/>
      <c r="S50" s="73"/>
      <c r="T50" s="73"/>
      <c r="U50" s="73"/>
      <c r="V50" s="73"/>
      <c r="W50" s="73"/>
      <c r="X50" s="73"/>
      <c r="Y50" s="73"/>
      <c r="Z50" s="73"/>
    </row>
    <row r="51" spans="1:26" ht="20.25">
      <c r="A51" s="205"/>
      <c r="B51" s="414" t="s">
        <v>543</v>
      </c>
      <c r="C51" s="417" t="s">
        <v>542</v>
      </c>
      <c r="D51" s="417" t="s">
        <v>539</v>
      </c>
      <c r="E51" s="418">
        <v>1400</v>
      </c>
      <c r="F51" s="205"/>
      <c r="G51" s="218"/>
      <c r="H51" s="637"/>
      <c r="I51" s="642"/>
      <c r="J51" s="638"/>
      <c r="K51" s="431"/>
      <c r="L51" s="73"/>
      <c r="M51" s="73"/>
      <c r="N51" s="73"/>
      <c r="O51" s="73"/>
      <c r="P51" s="73"/>
      <c r="Q51" s="73"/>
      <c r="R51" s="73"/>
      <c r="S51" s="73"/>
      <c r="T51" s="73"/>
      <c r="U51" s="73"/>
      <c r="V51" s="73"/>
      <c r="W51" s="73"/>
      <c r="X51" s="73"/>
      <c r="Y51" s="73"/>
      <c r="Z51" s="73"/>
    </row>
    <row r="52" spans="1:26" ht="20.25">
      <c r="A52" s="205"/>
      <c r="B52" s="414" t="s">
        <v>540</v>
      </c>
      <c r="C52" s="417" t="s">
        <v>544</v>
      </c>
      <c r="D52" s="417" t="s">
        <v>541</v>
      </c>
      <c r="E52" s="418">
        <v>500</v>
      </c>
      <c r="F52" s="205"/>
      <c r="G52" s="218"/>
      <c r="H52" s="637"/>
      <c r="I52" s="642"/>
      <c r="J52" s="638"/>
      <c r="K52" s="431"/>
      <c r="L52" s="73"/>
      <c r="M52" s="73"/>
      <c r="N52" s="73"/>
      <c r="O52" s="73"/>
      <c r="P52" s="73"/>
      <c r="Q52" s="73"/>
      <c r="R52" s="73"/>
      <c r="S52" s="73"/>
      <c r="T52" s="73"/>
      <c r="U52" s="73"/>
      <c r="V52" s="73"/>
      <c r="W52" s="73"/>
      <c r="X52" s="73"/>
      <c r="Y52" s="73"/>
      <c r="Z52" s="73"/>
    </row>
    <row r="53" spans="1:26" ht="20.25">
      <c r="A53" s="205"/>
      <c r="B53" s="414" t="s">
        <v>543</v>
      </c>
      <c r="C53" s="417" t="s">
        <v>542</v>
      </c>
      <c r="D53" s="417" t="s">
        <v>539</v>
      </c>
      <c r="E53" s="418">
        <v>500</v>
      </c>
      <c r="F53" s="205"/>
      <c r="G53" s="218"/>
      <c r="H53" s="637"/>
      <c r="I53" s="642"/>
      <c r="J53" s="638"/>
      <c r="K53" s="431"/>
      <c r="L53" s="73"/>
      <c r="M53" s="73"/>
      <c r="N53" s="73"/>
      <c r="O53" s="73"/>
      <c r="P53" s="73"/>
      <c r="Q53" s="73"/>
      <c r="R53" s="73"/>
      <c r="S53" s="73"/>
      <c r="T53" s="73"/>
      <c r="U53" s="73"/>
      <c r="V53" s="73"/>
      <c r="W53" s="73"/>
      <c r="X53" s="73"/>
      <c r="Y53" s="73"/>
      <c r="Z53" s="73"/>
    </row>
    <row r="54" spans="1:26" ht="20.25">
      <c r="A54" s="205"/>
      <c r="B54" s="414" t="s">
        <v>537</v>
      </c>
      <c r="C54" s="417" t="s">
        <v>538</v>
      </c>
      <c r="D54" s="417" t="s">
        <v>539</v>
      </c>
      <c r="E54" s="416">
        <v>200</v>
      </c>
      <c r="F54" s="205"/>
      <c r="G54" s="218"/>
      <c r="H54" s="637"/>
      <c r="I54" s="642"/>
      <c r="J54" s="638"/>
      <c r="K54" s="431"/>
      <c r="L54" s="73"/>
      <c r="M54" s="73"/>
      <c r="N54" s="73"/>
      <c r="O54" s="73"/>
      <c r="P54" s="73"/>
      <c r="Q54" s="73"/>
      <c r="R54" s="73"/>
      <c r="S54" s="73"/>
      <c r="T54" s="73"/>
      <c r="U54" s="73"/>
      <c r="V54" s="73"/>
      <c r="W54" s="73"/>
      <c r="X54" s="73"/>
      <c r="Y54" s="73"/>
      <c r="Z54" s="73"/>
    </row>
    <row r="55" spans="1:26" ht="20.25">
      <c r="A55" s="73"/>
      <c r="B55" s="414" t="s">
        <v>540</v>
      </c>
      <c r="C55" s="417" t="s">
        <v>538</v>
      </c>
      <c r="D55" s="417" t="s">
        <v>541</v>
      </c>
      <c r="E55" s="418">
        <v>500</v>
      </c>
      <c r="F55" s="73"/>
      <c r="G55" s="76"/>
      <c r="H55" s="637"/>
      <c r="I55" s="642"/>
      <c r="J55" s="638"/>
      <c r="K55" s="431"/>
      <c r="L55" s="73"/>
      <c r="M55" s="73"/>
      <c r="N55" s="73"/>
      <c r="O55" s="73"/>
      <c r="P55" s="73"/>
      <c r="Q55" s="73"/>
      <c r="R55" s="73"/>
      <c r="S55" s="73"/>
      <c r="T55" s="73"/>
      <c r="U55" s="73"/>
      <c r="V55" s="73"/>
      <c r="W55" s="73"/>
      <c r="X55" s="73"/>
      <c r="Y55" s="73"/>
      <c r="Z55" s="73"/>
    </row>
    <row r="56" spans="1:26" ht="20.25">
      <c r="A56" s="73"/>
      <c r="B56" s="414" t="s">
        <v>540</v>
      </c>
      <c r="C56" s="417" t="s">
        <v>544</v>
      </c>
      <c r="D56" s="417" t="s">
        <v>541</v>
      </c>
      <c r="E56" s="418">
        <v>950</v>
      </c>
      <c r="F56" s="73"/>
      <c r="G56" s="76"/>
      <c r="H56" s="626"/>
      <c r="I56" s="645"/>
      <c r="J56" s="627"/>
      <c r="K56" s="431"/>
      <c r="L56" s="73"/>
      <c r="M56" s="73"/>
      <c r="N56" s="73"/>
      <c r="O56" s="73"/>
      <c r="P56" s="73"/>
      <c r="Q56" s="73"/>
      <c r="R56" s="73"/>
      <c r="S56" s="73"/>
      <c r="T56" s="73"/>
      <c r="U56" s="73"/>
      <c r="V56" s="73"/>
      <c r="W56" s="73"/>
      <c r="X56" s="73"/>
      <c r="Y56" s="73"/>
      <c r="Z56" s="73"/>
    </row>
    <row r="57" spans="1:26" ht="20.25">
      <c r="A57" s="73"/>
      <c r="B57" s="414" t="s">
        <v>543</v>
      </c>
      <c r="C57" s="417" t="s">
        <v>542</v>
      </c>
      <c r="D57" s="417" t="s">
        <v>539</v>
      </c>
      <c r="E57" s="418">
        <v>950</v>
      </c>
      <c r="F57" s="73"/>
      <c r="G57" s="76"/>
      <c r="H57" s="647" t="s">
        <v>549</v>
      </c>
      <c r="I57" s="641"/>
      <c r="J57" s="625"/>
      <c r="K57" s="431"/>
      <c r="L57" s="73"/>
      <c r="M57" s="73"/>
      <c r="N57" s="73"/>
      <c r="O57" s="73"/>
      <c r="P57" s="73"/>
      <c r="Q57" s="73"/>
      <c r="R57" s="73"/>
      <c r="S57" s="73"/>
      <c r="T57" s="73"/>
      <c r="U57" s="73"/>
      <c r="V57" s="73"/>
      <c r="W57" s="73"/>
      <c r="X57" s="73"/>
      <c r="Y57" s="73"/>
      <c r="Z57" s="73"/>
    </row>
    <row r="58" spans="1:26" ht="20.25">
      <c r="A58" s="73"/>
      <c r="B58" s="414" t="s">
        <v>537</v>
      </c>
      <c r="C58" s="417" t="s">
        <v>538</v>
      </c>
      <c r="D58" s="417" t="s">
        <v>539</v>
      </c>
      <c r="E58" s="416">
        <v>400</v>
      </c>
      <c r="F58" s="73"/>
      <c r="G58" s="76"/>
      <c r="H58" s="626"/>
      <c r="I58" s="645"/>
      <c r="J58" s="627"/>
      <c r="K58" s="431"/>
      <c r="L58" s="73"/>
      <c r="M58" s="73"/>
      <c r="N58" s="73"/>
      <c r="O58" s="73"/>
      <c r="P58" s="73"/>
      <c r="Q58" s="73"/>
      <c r="R58" s="73"/>
      <c r="S58" s="73"/>
      <c r="T58" s="73"/>
      <c r="U58" s="73"/>
      <c r="V58" s="73"/>
      <c r="W58" s="73"/>
      <c r="X58" s="73"/>
      <c r="Y58" s="73"/>
      <c r="Z58" s="73"/>
    </row>
    <row r="59" spans="1:26">
      <c r="A59" s="73"/>
      <c r="B59" s="73"/>
      <c r="C59" s="73"/>
      <c r="D59" s="73"/>
      <c r="E59" s="73"/>
      <c r="F59" s="73"/>
      <c r="G59" s="73"/>
      <c r="H59" s="71"/>
      <c r="I59" s="71"/>
      <c r="J59" s="71"/>
      <c r="K59" s="73"/>
      <c r="L59" s="73"/>
      <c r="M59" s="73"/>
      <c r="N59" s="73"/>
      <c r="O59" s="73"/>
      <c r="P59" s="73"/>
      <c r="Q59" s="73"/>
      <c r="R59" s="73"/>
      <c r="S59" s="73"/>
      <c r="T59" s="73"/>
      <c r="U59" s="73"/>
      <c r="V59" s="73"/>
      <c r="W59" s="73"/>
      <c r="X59" s="73"/>
      <c r="Y59" s="73"/>
      <c r="Z59" s="73"/>
    </row>
    <row r="60" spans="1:26" ht="15.75">
      <c r="A60" s="73"/>
      <c r="B60" s="422" t="s">
        <v>315</v>
      </c>
      <c r="C60" s="423" t="s">
        <v>538</v>
      </c>
      <c r="D60" s="424"/>
      <c r="E60" s="425">
        <f>SUMIFS(E45:E58,C45:C58,C60,D45:D58,C61,E45:E58,C62)</f>
        <v>1500</v>
      </c>
      <c r="F60" s="73"/>
      <c r="G60" s="73"/>
      <c r="H60" s="73"/>
      <c r="I60" s="73"/>
      <c r="J60" s="73"/>
      <c r="K60" s="73"/>
      <c r="L60" s="73"/>
      <c r="M60" s="73"/>
      <c r="N60" s="73"/>
      <c r="O60" s="73"/>
      <c r="P60" s="73"/>
      <c r="Q60" s="73"/>
      <c r="R60" s="73"/>
      <c r="S60" s="73"/>
      <c r="T60" s="73"/>
      <c r="U60" s="73"/>
      <c r="V60" s="73"/>
      <c r="W60" s="73"/>
      <c r="X60" s="73"/>
      <c r="Y60" s="73"/>
      <c r="Z60" s="73"/>
    </row>
    <row r="61" spans="1:26" ht="15.75">
      <c r="A61" s="73"/>
      <c r="B61" s="426" t="s">
        <v>547</v>
      </c>
      <c r="C61" s="423" t="s">
        <v>539</v>
      </c>
      <c r="D61" s="427"/>
      <c r="E61" s="337"/>
      <c r="F61" s="73"/>
      <c r="H61" s="73"/>
      <c r="I61" s="73"/>
      <c r="J61" s="73"/>
      <c r="K61" s="73"/>
      <c r="L61" s="73"/>
      <c r="M61" s="73"/>
      <c r="N61" s="73"/>
      <c r="O61" s="73"/>
      <c r="P61" s="73"/>
      <c r="Q61" s="73"/>
      <c r="R61" s="73"/>
      <c r="S61" s="73"/>
      <c r="T61" s="73"/>
      <c r="U61" s="73"/>
      <c r="V61" s="73"/>
      <c r="W61" s="73"/>
      <c r="X61" s="73"/>
      <c r="Y61" s="73"/>
      <c r="Z61" s="73"/>
    </row>
    <row r="62" spans="1:26">
      <c r="A62" s="76"/>
      <c r="B62" s="432">
        <v>400</v>
      </c>
      <c r="C62" s="433" t="s">
        <v>550</v>
      </c>
      <c r="D62" s="82"/>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1"/>
      <c r="C63" s="71"/>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ht="30">
      <c r="A65" s="73"/>
      <c r="B65" s="74" t="s">
        <v>201</v>
      </c>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5"/>
      <c r="C66" s="75"/>
      <c r="D66" s="75"/>
      <c r="E66" s="75"/>
      <c r="F66" s="75"/>
      <c r="G66" s="75"/>
      <c r="H66" s="73"/>
      <c r="I66" s="73"/>
      <c r="J66" s="73"/>
      <c r="K66" s="73"/>
      <c r="L66" s="73"/>
      <c r="M66" s="73"/>
      <c r="N66" s="73"/>
      <c r="O66" s="73"/>
      <c r="P66" s="73"/>
      <c r="Q66" s="73"/>
      <c r="R66" s="73"/>
      <c r="S66" s="73"/>
      <c r="T66" s="73"/>
      <c r="U66" s="73"/>
      <c r="V66" s="73"/>
      <c r="W66" s="73"/>
      <c r="X66" s="73"/>
      <c r="Y66" s="73"/>
      <c r="Z66" s="73"/>
    </row>
    <row r="67" spans="1:26" ht="18">
      <c r="A67" s="76"/>
      <c r="B67" s="648" t="s">
        <v>551</v>
      </c>
      <c r="C67" s="583"/>
      <c r="D67" s="583"/>
      <c r="E67" s="583"/>
      <c r="F67" s="583"/>
      <c r="G67" s="584"/>
      <c r="H67" s="82"/>
      <c r="I67" s="73"/>
      <c r="J67" s="73"/>
      <c r="K67" s="73"/>
      <c r="L67" s="73"/>
      <c r="M67" s="73"/>
      <c r="N67" s="73"/>
      <c r="O67" s="73"/>
      <c r="P67" s="73"/>
      <c r="Q67" s="73"/>
      <c r="R67" s="73"/>
      <c r="S67" s="73"/>
      <c r="T67" s="73"/>
      <c r="U67" s="73"/>
      <c r="V67" s="73"/>
      <c r="W67" s="73"/>
      <c r="X67" s="73"/>
      <c r="Y67" s="73"/>
      <c r="Z67" s="73"/>
    </row>
    <row r="68" spans="1:26">
      <c r="A68" s="76"/>
      <c r="B68" s="434" t="s">
        <v>552</v>
      </c>
      <c r="C68" s="434" t="s">
        <v>553</v>
      </c>
      <c r="D68" s="434" t="s">
        <v>554</v>
      </c>
      <c r="E68" s="434" t="s">
        <v>555</v>
      </c>
      <c r="F68" s="434" t="s">
        <v>556</v>
      </c>
      <c r="G68" s="434" t="s">
        <v>557</v>
      </c>
      <c r="H68" s="82"/>
      <c r="I68" s="73"/>
      <c r="J68" s="73"/>
      <c r="K68" s="73"/>
      <c r="L68" s="73"/>
      <c r="M68" s="73"/>
      <c r="N68" s="73"/>
      <c r="O68" s="73"/>
      <c r="P68" s="73"/>
      <c r="Q68" s="73"/>
      <c r="R68" s="73"/>
      <c r="S68" s="73"/>
      <c r="T68" s="73"/>
      <c r="U68" s="73"/>
      <c r="V68" s="73"/>
      <c r="W68" s="73"/>
      <c r="X68" s="73"/>
      <c r="Y68" s="73"/>
      <c r="Z68" s="73"/>
    </row>
    <row r="69" spans="1:26">
      <c r="A69" s="76"/>
      <c r="B69" s="435">
        <v>1</v>
      </c>
      <c r="C69" s="436" t="s">
        <v>558</v>
      </c>
      <c r="D69" s="435">
        <v>14</v>
      </c>
      <c r="E69" s="435">
        <v>16</v>
      </c>
      <c r="F69" s="435">
        <v>14</v>
      </c>
      <c r="G69" s="437">
        <f t="shared" ref="G69:G78" si="0">AVERAGE(D69:F69)</f>
        <v>14.666666666666666</v>
      </c>
      <c r="H69" s="82"/>
      <c r="I69" s="73"/>
      <c r="J69" s="73"/>
      <c r="K69" s="73"/>
      <c r="L69" s="73"/>
      <c r="M69" s="73"/>
      <c r="N69" s="73"/>
      <c r="O69" s="73"/>
      <c r="P69" s="73"/>
      <c r="Q69" s="73"/>
      <c r="R69" s="73"/>
      <c r="S69" s="73"/>
      <c r="T69" s="73"/>
      <c r="U69" s="73"/>
      <c r="V69" s="73"/>
      <c r="W69" s="73"/>
      <c r="X69" s="73"/>
      <c r="Y69" s="73"/>
      <c r="Z69" s="73"/>
    </row>
    <row r="70" spans="1:26">
      <c r="A70" s="73"/>
      <c r="B70" s="406">
        <v>2</v>
      </c>
      <c r="C70" s="417" t="s">
        <v>559</v>
      </c>
      <c r="D70" s="438">
        <v>5</v>
      </c>
      <c r="E70" s="438">
        <v>9</v>
      </c>
      <c r="F70" s="438">
        <v>8</v>
      </c>
      <c r="G70" s="437">
        <f t="shared" si="0"/>
        <v>7.333333333333333</v>
      </c>
      <c r="H70" s="73"/>
      <c r="I70" s="73"/>
      <c r="J70" s="73"/>
      <c r="K70" s="73"/>
      <c r="L70" s="73"/>
      <c r="M70" s="73"/>
      <c r="N70" s="73"/>
      <c r="O70" s="73"/>
      <c r="P70" s="73"/>
      <c r="Q70" s="73"/>
      <c r="R70" s="73"/>
      <c r="S70" s="73"/>
      <c r="T70" s="73"/>
      <c r="U70" s="73"/>
      <c r="V70" s="73"/>
      <c r="W70" s="73"/>
      <c r="X70" s="73"/>
      <c r="Y70" s="73"/>
      <c r="Z70" s="73"/>
    </row>
    <row r="71" spans="1:26">
      <c r="A71" s="73"/>
      <c r="B71" s="406">
        <v>3</v>
      </c>
      <c r="C71" s="417" t="s">
        <v>560</v>
      </c>
      <c r="D71" s="438">
        <v>5</v>
      </c>
      <c r="E71" s="438">
        <v>18</v>
      </c>
      <c r="F71" s="438">
        <v>17</v>
      </c>
      <c r="G71" s="437">
        <f t="shared" si="0"/>
        <v>13.333333333333334</v>
      </c>
      <c r="H71" s="73"/>
      <c r="I71" s="73"/>
      <c r="J71" s="73"/>
      <c r="K71" s="73"/>
      <c r="L71" s="73"/>
      <c r="M71" s="73"/>
      <c r="N71" s="73"/>
      <c r="O71" s="73"/>
      <c r="P71" s="73"/>
      <c r="Q71" s="73"/>
      <c r="R71" s="73"/>
      <c r="S71" s="73"/>
      <c r="T71" s="73"/>
      <c r="U71" s="73"/>
      <c r="V71" s="73"/>
      <c r="W71" s="73"/>
      <c r="X71" s="73"/>
      <c r="Y71" s="73"/>
      <c r="Z71" s="73"/>
    </row>
    <row r="72" spans="1:26">
      <c r="A72" s="73"/>
      <c r="B72" s="406">
        <v>4</v>
      </c>
      <c r="C72" s="417" t="s">
        <v>561</v>
      </c>
      <c r="D72" s="438">
        <v>10</v>
      </c>
      <c r="E72" s="438">
        <v>5</v>
      </c>
      <c r="F72" s="438">
        <v>8</v>
      </c>
      <c r="G72" s="437">
        <f t="shared" si="0"/>
        <v>7.666666666666667</v>
      </c>
      <c r="H72" s="73"/>
      <c r="I72" s="73"/>
      <c r="J72" s="73"/>
      <c r="K72" s="73"/>
      <c r="L72" s="73"/>
      <c r="M72" s="73"/>
      <c r="N72" s="73"/>
      <c r="O72" s="73"/>
      <c r="P72" s="73"/>
      <c r="Q72" s="73"/>
      <c r="R72" s="73"/>
      <c r="S72" s="73"/>
      <c r="T72" s="73"/>
      <c r="U72" s="73"/>
      <c r="V72" s="73"/>
      <c r="W72" s="73"/>
      <c r="X72" s="73"/>
      <c r="Y72" s="73"/>
      <c r="Z72" s="73"/>
    </row>
    <row r="73" spans="1:26">
      <c r="A73" s="73"/>
      <c r="B73" s="406">
        <v>5</v>
      </c>
      <c r="C73" s="417" t="s">
        <v>562</v>
      </c>
      <c r="D73" s="438">
        <v>6</v>
      </c>
      <c r="E73" s="438">
        <v>16</v>
      </c>
      <c r="F73" s="438">
        <v>19</v>
      </c>
      <c r="G73" s="437">
        <f t="shared" si="0"/>
        <v>13.666666666666666</v>
      </c>
      <c r="H73" s="73"/>
      <c r="I73" s="73"/>
      <c r="J73" s="73"/>
      <c r="K73" s="73"/>
      <c r="L73" s="73"/>
      <c r="M73" s="73"/>
      <c r="N73" s="73"/>
      <c r="O73" s="73"/>
      <c r="P73" s="73"/>
      <c r="Q73" s="73"/>
      <c r="R73" s="73"/>
      <c r="S73" s="73"/>
      <c r="T73" s="73"/>
      <c r="U73" s="73"/>
      <c r="V73" s="73"/>
      <c r="W73" s="73"/>
      <c r="X73" s="73"/>
      <c r="Y73" s="73"/>
      <c r="Z73" s="73"/>
    </row>
    <row r="74" spans="1:26">
      <c r="A74" s="73"/>
      <c r="B74" s="406">
        <v>6</v>
      </c>
      <c r="C74" s="417" t="s">
        <v>563</v>
      </c>
      <c r="D74" s="438">
        <v>19</v>
      </c>
      <c r="E74" s="438">
        <v>16</v>
      </c>
      <c r="F74" s="438">
        <v>15</v>
      </c>
      <c r="G74" s="437">
        <f t="shared" si="0"/>
        <v>16.666666666666668</v>
      </c>
      <c r="H74" s="73"/>
      <c r="I74" s="73"/>
      <c r="J74" s="73"/>
      <c r="K74" s="73"/>
      <c r="L74" s="73"/>
      <c r="M74" s="73"/>
      <c r="N74" s="73"/>
      <c r="O74" s="73"/>
      <c r="P74" s="73"/>
      <c r="Q74" s="73"/>
      <c r="R74" s="73"/>
      <c r="S74" s="73"/>
      <c r="T74" s="73"/>
      <c r="U74" s="73"/>
      <c r="V74" s="73"/>
      <c r="W74" s="73"/>
      <c r="X74" s="73"/>
      <c r="Y74" s="73"/>
      <c r="Z74" s="73"/>
    </row>
    <row r="75" spans="1:26">
      <c r="A75" s="73"/>
      <c r="B75" s="406">
        <v>7</v>
      </c>
      <c r="C75" s="417" t="s">
        <v>564</v>
      </c>
      <c r="D75" s="438">
        <v>6</v>
      </c>
      <c r="E75" s="438">
        <v>18</v>
      </c>
      <c r="F75" s="438">
        <v>14</v>
      </c>
      <c r="G75" s="437">
        <f t="shared" si="0"/>
        <v>12.666666666666666</v>
      </c>
      <c r="H75" s="73"/>
      <c r="I75" s="73"/>
      <c r="J75" s="73"/>
      <c r="K75" s="73"/>
      <c r="L75" s="73"/>
      <c r="M75" s="73"/>
      <c r="N75" s="73"/>
      <c r="O75" s="73"/>
      <c r="P75" s="73"/>
      <c r="Q75" s="73"/>
      <c r="R75" s="73"/>
      <c r="S75" s="73"/>
      <c r="T75" s="73"/>
      <c r="U75" s="73"/>
      <c r="V75" s="73"/>
      <c r="W75" s="73"/>
      <c r="X75" s="73"/>
      <c r="Y75" s="73"/>
      <c r="Z75" s="73"/>
    </row>
    <row r="76" spans="1:26">
      <c r="A76" s="73"/>
      <c r="B76" s="406">
        <v>8</v>
      </c>
      <c r="C76" s="417" t="s">
        <v>565</v>
      </c>
      <c r="D76" s="438">
        <v>14</v>
      </c>
      <c r="E76" s="438">
        <v>17</v>
      </c>
      <c r="F76" s="438">
        <v>16</v>
      </c>
      <c r="G76" s="437">
        <f t="shared" si="0"/>
        <v>15.666666666666666</v>
      </c>
      <c r="H76" s="73"/>
      <c r="I76" s="73"/>
      <c r="J76" s="73"/>
      <c r="K76" s="73"/>
      <c r="L76" s="73"/>
      <c r="M76" s="73"/>
      <c r="N76" s="73"/>
      <c r="O76" s="73"/>
      <c r="P76" s="73"/>
      <c r="Q76" s="73"/>
      <c r="R76" s="73"/>
      <c r="S76" s="73"/>
      <c r="T76" s="73"/>
      <c r="U76" s="73"/>
      <c r="V76" s="73"/>
      <c r="W76" s="73"/>
      <c r="X76" s="73"/>
      <c r="Y76" s="73"/>
      <c r="Z76" s="73"/>
    </row>
    <row r="77" spans="1:26">
      <c r="A77" s="73"/>
      <c r="B77" s="406">
        <v>9</v>
      </c>
      <c r="C77" s="417" t="s">
        <v>566</v>
      </c>
      <c r="D77" s="438">
        <v>18</v>
      </c>
      <c r="E77" s="438">
        <v>16</v>
      </c>
      <c r="F77" s="438">
        <v>19</v>
      </c>
      <c r="G77" s="437">
        <f t="shared" si="0"/>
        <v>17.666666666666668</v>
      </c>
      <c r="H77" s="73"/>
      <c r="I77" s="73"/>
      <c r="J77" s="73"/>
      <c r="K77" s="73"/>
      <c r="L77" s="73"/>
      <c r="M77" s="73"/>
      <c r="N77" s="73"/>
      <c r="O77" s="73"/>
      <c r="P77" s="73"/>
      <c r="Q77" s="73"/>
      <c r="R77" s="73"/>
      <c r="S77" s="73"/>
      <c r="T77" s="73"/>
      <c r="U77" s="73"/>
      <c r="V77" s="73"/>
      <c r="W77" s="73"/>
      <c r="X77" s="73"/>
      <c r="Y77" s="73"/>
      <c r="Z77" s="73"/>
    </row>
    <row r="78" spans="1:26">
      <c r="A78" s="73"/>
      <c r="B78" s="406">
        <v>10</v>
      </c>
      <c r="C78" s="417" t="s">
        <v>567</v>
      </c>
      <c r="D78" s="438">
        <v>5</v>
      </c>
      <c r="E78" s="438">
        <v>15</v>
      </c>
      <c r="F78" s="438">
        <v>8</v>
      </c>
      <c r="G78" s="437">
        <f t="shared" si="0"/>
        <v>9.3333333333333339</v>
      </c>
      <c r="H78" s="73"/>
      <c r="I78" s="73"/>
      <c r="J78" s="73"/>
      <c r="K78" s="73"/>
      <c r="L78" s="73"/>
      <c r="M78" s="73"/>
      <c r="N78" s="73"/>
      <c r="O78" s="73"/>
      <c r="P78" s="73"/>
      <c r="Q78" s="73"/>
      <c r="R78" s="73"/>
      <c r="S78" s="73"/>
      <c r="T78" s="73"/>
      <c r="U78" s="73"/>
      <c r="V78" s="73"/>
      <c r="W78" s="73"/>
      <c r="X78" s="73"/>
      <c r="Y78" s="73"/>
      <c r="Z78" s="73"/>
    </row>
    <row r="79" spans="1:26">
      <c r="A79" s="73"/>
      <c r="B79" s="75"/>
      <c r="C79" s="75"/>
      <c r="D79" s="75"/>
      <c r="E79" s="75"/>
      <c r="F79" s="75"/>
      <c r="G79" s="75"/>
      <c r="H79" s="75"/>
      <c r="I79" s="73"/>
      <c r="J79" s="73"/>
      <c r="K79" s="73"/>
      <c r="L79" s="73"/>
      <c r="M79" s="73"/>
      <c r="N79" s="73"/>
      <c r="O79" s="73"/>
      <c r="P79" s="73"/>
      <c r="Q79" s="73"/>
      <c r="R79" s="73"/>
      <c r="S79" s="73"/>
      <c r="T79" s="73"/>
      <c r="U79" s="73"/>
      <c r="V79" s="73"/>
      <c r="W79" s="73"/>
      <c r="X79" s="73"/>
      <c r="Y79" s="73"/>
      <c r="Z79" s="73"/>
    </row>
    <row r="80" spans="1:26" ht="15.75">
      <c r="A80" s="76"/>
      <c r="B80" s="649" t="s">
        <v>568</v>
      </c>
      <c r="C80" s="583"/>
      <c r="D80" s="583"/>
      <c r="E80" s="583"/>
      <c r="F80" s="584"/>
      <c r="G80" s="439" t="s">
        <v>569</v>
      </c>
      <c r="H80" s="82"/>
      <c r="I80" s="73"/>
      <c r="J80" s="73"/>
      <c r="K80" s="73"/>
      <c r="L80" s="73"/>
      <c r="M80" s="73"/>
      <c r="N80" s="73"/>
      <c r="O80" s="73"/>
      <c r="P80" s="73"/>
      <c r="Q80" s="73"/>
      <c r="R80" s="73"/>
      <c r="S80" s="73"/>
      <c r="T80" s="73"/>
      <c r="U80" s="73"/>
      <c r="V80" s="73"/>
      <c r="W80" s="73"/>
      <c r="X80" s="73"/>
      <c r="Y80" s="73"/>
      <c r="Z80" s="73"/>
    </row>
    <row r="81" spans="1:26">
      <c r="A81" s="76"/>
      <c r="B81" s="440">
        <v>6</v>
      </c>
      <c r="C81" s="650" t="s">
        <v>570</v>
      </c>
      <c r="D81" s="583"/>
      <c r="E81" s="583"/>
      <c r="F81" s="584"/>
      <c r="G81" s="441">
        <f>SUMIF(D69:D78,"6",D69:D78)</f>
        <v>12</v>
      </c>
      <c r="H81" s="82"/>
      <c r="I81" s="73"/>
      <c r="J81" s="73"/>
      <c r="K81" s="73"/>
      <c r="L81" s="73"/>
      <c r="M81" s="73"/>
      <c r="N81" s="73"/>
      <c r="O81" s="73"/>
      <c r="P81" s="73"/>
      <c r="Q81" s="73"/>
      <c r="R81" s="73"/>
      <c r="S81" s="73"/>
      <c r="T81" s="73"/>
      <c r="U81" s="73"/>
      <c r="V81" s="73"/>
      <c r="W81" s="73"/>
      <c r="X81" s="73"/>
      <c r="Y81" s="73"/>
      <c r="Z81" s="73"/>
    </row>
    <row r="82" spans="1:26">
      <c r="A82" s="76"/>
      <c r="B82" s="440">
        <v>7</v>
      </c>
      <c r="C82" s="650" t="s">
        <v>571</v>
      </c>
      <c r="D82" s="583"/>
      <c r="E82" s="583"/>
      <c r="F82" s="584"/>
      <c r="G82" s="441">
        <f>SUMIF(E69:E78,"&gt;8",E69:E78)</f>
        <v>141</v>
      </c>
      <c r="H82" s="82"/>
      <c r="I82" s="73"/>
      <c r="J82" s="73"/>
      <c r="K82" s="73"/>
      <c r="L82" s="73"/>
      <c r="M82" s="73"/>
      <c r="N82" s="73"/>
      <c r="O82" s="73"/>
      <c r="P82" s="73"/>
      <c r="Q82" s="73"/>
      <c r="R82" s="73"/>
      <c r="S82" s="73"/>
      <c r="T82" s="73"/>
      <c r="U82" s="73"/>
      <c r="V82" s="73"/>
      <c r="W82" s="73"/>
      <c r="X82" s="73"/>
      <c r="Y82" s="73"/>
      <c r="Z82" s="73"/>
    </row>
    <row r="83" spans="1:26">
      <c r="A83" s="76"/>
      <c r="B83" s="440">
        <v>8</v>
      </c>
      <c r="C83" s="650" t="s">
        <v>572</v>
      </c>
      <c r="D83" s="583"/>
      <c r="E83" s="583"/>
      <c r="F83" s="584"/>
      <c r="G83" s="441">
        <f>SUMIF(F69:F78,"&lt;15",F69:F78)</f>
        <v>52</v>
      </c>
      <c r="H83" s="82"/>
      <c r="I83" s="73"/>
      <c r="J83" s="73"/>
      <c r="K83" s="73"/>
      <c r="L83" s="73"/>
      <c r="M83" s="73"/>
      <c r="N83" s="73"/>
      <c r="O83" s="73"/>
      <c r="P83" s="73"/>
      <c r="Q83" s="73"/>
      <c r="R83" s="73"/>
      <c r="S83" s="73"/>
      <c r="T83" s="73"/>
      <c r="U83" s="73"/>
      <c r="V83" s="73"/>
      <c r="W83" s="73"/>
      <c r="X83" s="73"/>
      <c r="Y83" s="73"/>
      <c r="Z83" s="73"/>
    </row>
    <row r="84" spans="1:26">
      <c r="A84" s="73"/>
      <c r="B84" s="442">
        <v>9</v>
      </c>
      <c r="C84" s="650" t="s">
        <v>573</v>
      </c>
      <c r="D84" s="583"/>
      <c r="E84" s="583"/>
      <c r="F84" s="584"/>
      <c r="G84" s="443">
        <f>SUMIF(G69:G78,"&gt;10",G69:G78)</f>
        <v>104.33333333333334</v>
      </c>
      <c r="H84" s="82"/>
      <c r="I84" s="73"/>
      <c r="J84" s="73"/>
      <c r="K84" s="73"/>
      <c r="L84" s="73"/>
      <c r="M84" s="73"/>
      <c r="N84" s="73"/>
      <c r="O84" s="73"/>
      <c r="P84" s="73"/>
      <c r="Q84" s="73"/>
      <c r="R84" s="73"/>
      <c r="S84" s="73"/>
      <c r="T84" s="73"/>
      <c r="U84" s="73"/>
      <c r="V84" s="73"/>
      <c r="W84" s="73"/>
      <c r="X84" s="73"/>
      <c r="Y84" s="73"/>
      <c r="Z84" s="73"/>
    </row>
    <row r="85" spans="1:26">
      <c r="A85" s="73"/>
      <c r="B85" s="73"/>
      <c r="C85" s="71"/>
      <c r="D85" s="71"/>
      <c r="E85" s="71"/>
      <c r="F85" s="71"/>
      <c r="G85" s="71"/>
      <c r="H85" s="71"/>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652" t="s">
        <v>574</v>
      </c>
      <c r="F87" s="625"/>
      <c r="G87" s="439" t="s">
        <v>569</v>
      </c>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637"/>
      <c r="F88" s="638"/>
      <c r="G88" s="436">
        <f>SUMIFS(D69:D78,D69:D78,"6")</f>
        <v>12</v>
      </c>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637"/>
      <c r="F89" s="638"/>
      <c r="G89" s="436">
        <f>SUMIFS(E69:E78,E69:E78,"&gt;8")</f>
        <v>141</v>
      </c>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637"/>
      <c r="F90" s="638"/>
      <c r="G90" s="436">
        <f>SUMIFS(F69:F78,F69:F78,"&lt;15")</f>
        <v>52</v>
      </c>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626"/>
      <c r="F91" s="627"/>
      <c r="G91" s="444">
        <f>SUMIFS(G69:G78,G69:G78,"&gt;10")</f>
        <v>104.33333333333334</v>
      </c>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ht="30">
      <c r="A94" s="73"/>
      <c r="B94" s="74" t="s">
        <v>575</v>
      </c>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5"/>
      <c r="C95" s="75"/>
      <c r="D95" s="75"/>
      <c r="E95" s="75"/>
      <c r="F95" s="75"/>
      <c r="G95" s="75"/>
      <c r="H95" s="75"/>
      <c r="I95" s="75"/>
      <c r="J95" s="73"/>
      <c r="K95" s="73"/>
      <c r="L95" s="73"/>
      <c r="M95" s="73"/>
      <c r="N95" s="73"/>
      <c r="O95" s="73"/>
      <c r="P95" s="73"/>
      <c r="Q95" s="73"/>
      <c r="R95" s="73"/>
      <c r="S95" s="73"/>
      <c r="T95" s="73"/>
      <c r="U95" s="73"/>
      <c r="V95" s="73"/>
      <c r="W95" s="73"/>
      <c r="X95" s="73"/>
      <c r="Y95" s="73"/>
      <c r="Z95" s="73"/>
    </row>
    <row r="96" spans="1:26">
      <c r="A96" s="76"/>
      <c r="B96" s="653" t="s">
        <v>576</v>
      </c>
      <c r="C96" s="641"/>
      <c r="D96" s="641"/>
      <c r="E96" s="641"/>
      <c r="F96" s="641"/>
      <c r="G96" s="641"/>
      <c r="H96" s="641"/>
      <c r="I96" s="625"/>
      <c r="J96" s="82"/>
      <c r="K96" s="73"/>
      <c r="L96" s="73"/>
      <c r="M96" s="73"/>
      <c r="N96" s="73"/>
      <c r="O96" s="73"/>
      <c r="P96" s="73"/>
      <c r="Q96" s="73"/>
      <c r="R96" s="73"/>
      <c r="S96" s="73"/>
      <c r="T96" s="73"/>
      <c r="U96" s="73"/>
      <c r="V96" s="73"/>
      <c r="W96" s="73"/>
      <c r="X96" s="73"/>
      <c r="Y96" s="73"/>
      <c r="Z96" s="73"/>
    </row>
    <row r="97" spans="1:26">
      <c r="A97" s="76"/>
      <c r="B97" s="626"/>
      <c r="C97" s="645"/>
      <c r="D97" s="645"/>
      <c r="E97" s="645"/>
      <c r="F97" s="645"/>
      <c r="G97" s="645"/>
      <c r="H97" s="645"/>
      <c r="I97" s="627"/>
      <c r="J97" s="82"/>
      <c r="K97" s="73"/>
      <c r="L97" s="73"/>
      <c r="M97" s="73"/>
      <c r="N97" s="73"/>
      <c r="O97" s="73"/>
      <c r="P97" s="73"/>
      <c r="Q97" s="73"/>
      <c r="R97" s="73"/>
      <c r="S97" s="73"/>
      <c r="T97" s="73"/>
      <c r="U97" s="73"/>
      <c r="V97" s="73"/>
      <c r="W97" s="73"/>
      <c r="X97" s="73"/>
      <c r="Y97" s="73"/>
      <c r="Z97" s="73"/>
    </row>
    <row r="98" spans="1:26">
      <c r="A98" s="76"/>
      <c r="B98" s="445" t="s">
        <v>552</v>
      </c>
      <c r="C98" s="445" t="s">
        <v>553</v>
      </c>
      <c r="D98" s="445" t="s">
        <v>577</v>
      </c>
      <c r="E98" s="445" t="s">
        <v>578</v>
      </c>
      <c r="F98" s="445" t="s">
        <v>579</v>
      </c>
      <c r="G98" s="445" t="s">
        <v>580</v>
      </c>
      <c r="H98" s="445" t="s">
        <v>581</v>
      </c>
      <c r="I98" s="445" t="s">
        <v>582</v>
      </c>
      <c r="J98" s="82"/>
      <c r="K98" s="73"/>
      <c r="L98" s="73"/>
      <c r="M98" s="73"/>
      <c r="N98" s="73"/>
      <c r="O98" s="73"/>
      <c r="P98" s="73"/>
      <c r="Q98" s="73"/>
      <c r="R98" s="73"/>
      <c r="S98" s="73"/>
      <c r="T98" s="73"/>
      <c r="U98" s="73"/>
      <c r="V98" s="73"/>
      <c r="W98" s="73"/>
      <c r="X98" s="73"/>
      <c r="Y98" s="73"/>
      <c r="Z98" s="73"/>
    </row>
    <row r="99" spans="1:26">
      <c r="A99" s="76"/>
      <c r="B99" s="446">
        <v>1</v>
      </c>
      <c r="C99" s="447" t="s">
        <v>583</v>
      </c>
      <c r="D99" s="446">
        <v>19</v>
      </c>
      <c r="E99" s="446" t="s">
        <v>584</v>
      </c>
      <c r="F99" s="446">
        <v>1600</v>
      </c>
      <c r="G99" s="448">
        <v>2</v>
      </c>
      <c r="H99" s="446" t="s">
        <v>585</v>
      </c>
      <c r="I99" s="446">
        <v>1600</v>
      </c>
      <c r="J99" s="82"/>
      <c r="K99" s="73"/>
      <c r="L99" s="73"/>
      <c r="M99" s="73"/>
      <c r="N99" s="73"/>
      <c r="O99" s="73"/>
      <c r="P99" s="73"/>
      <c r="Q99" s="73"/>
      <c r="R99" s="73"/>
      <c r="S99" s="73"/>
      <c r="T99" s="73"/>
      <c r="U99" s="73"/>
      <c r="V99" s="73"/>
      <c r="W99" s="73"/>
      <c r="X99" s="73"/>
      <c r="Y99" s="73"/>
      <c r="Z99" s="73"/>
    </row>
    <row r="100" spans="1:26">
      <c r="A100" s="76"/>
      <c r="B100" s="446">
        <v>2</v>
      </c>
      <c r="C100" s="447" t="s">
        <v>586</v>
      </c>
      <c r="D100" s="446">
        <v>20</v>
      </c>
      <c r="E100" s="446" t="s">
        <v>584</v>
      </c>
      <c r="F100" s="446">
        <v>1501</v>
      </c>
      <c r="G100" s="448">
        <v>1</v>
      </c>
      <c r="H100" s="446" t="s">
        <v>587</v>
      </c>
      <c r="I100" s="446">
        <v>1800</v>
      </c>
      <c r="J100" s="82"/>
      <c r="K100" s="73"/>
      <c r="L100" s="73"/>
      <c r="M100" s="73"/>
      <c r="N100" s="73"/>
      <c r="O100" s="73"/>
      <c r="P100" s="73"/>
      <c r="Q100" s="73"/>
      <c r="R100" s="73"/>
      <c r="S100" s="73"/>
      <c r="T100" s="73"/>
      <c r="U100" s="73"/>
      <c r="V100" s="73"/>
      <c r="W100" s="73"/>
      <c r="X100" s="73"/>
      <c r="Y100" s="73"/>
      <c r="Z100" s="73"/>
    </row>
    <row r="101" spans="1:26">
      <c r="A101" s="76"/>
      <c r="B101" s="435">
        <v>3</v>
      </c>
      <c r="C101" s="436" t="s">
        <v>588</v>
      </c>
      <c r="D101" s="435">
        <v>19</v>
      </c>
      <c r="E101" s="435" t="s">
        <v>589</v>
      </c>
      <c r="F101" s="435">
        <v>1200</v>
      </c>
      <c r="G101" s="449">
        <v>4</v>
      </c>
      <c r="H101" s="435" t="s">
        <v>590</v>
      </c>
      <c r="I101" s="435">
        <v>1200</v>
      </c>
      <c r="J101" s="82"/>
      <c r="K101" s="73"/>
      <c r="L101" s="73"/>
      <c r="M101" s="73"/>
      <c r="N101" s="73"/>
      <c r="O101" s="73"/>
      <c r="P101" s="73"/>
      <c r="Q101" s="73"/>
      <c r="R101" s="73"/>
      <c r="S101" s="73"/>
      <c r="T101" s="73"/>
      <c r="U101" s="73"/>
      <c r="V101" s="73"/>
      <c r="W101" s="73"/>
      <c r="X101" s="73"/>
      <c r="Y101" s="73"/>
      <c r="Z101" s="73"/>
    </row>
    <row r="102" spans="1:26">
      <c r="A102" s="76"/>
      <c r="B102" s="450">
        <v>4</v>
      </c>
      <c r="C102" s="451" t="s">
        <v>591</v>
      </c>
      <c r="D102" s="450">
        <v>26</v>
      </c>
      <c r="E102" s="450" t="s">
        <v>592</v>
      </c>
      <c r="F102" s="450">
        <v>1500</v>
      </c>
      <c r="G102" s="452">
        <v>0</v>
      </c>
      <c r="H102" s="450" t="s">
        <v>587</v>
      </c>
      <c r="I102" s="450">
        <v>1800</v>
      </c>
      <c r="J102" s="82"/>
      <c r="K102" s="73"/>
      <c r="L102" s="73"/>
      <c r="M102" s="73"/>
      <c r="N102" s="73"/>
      <c r="O102" s="73"/>
      <c r="P102" s="73"/>
      <c r="Q102" s="73"/>
      <c r="R102" s="73"/>
      <c r="S102" s="73"/>
      <c r="T102" s="73"/>
      <c r="U102" s="73"/>
      <c r="V102" s="73"/>
      <c r="W102" s="73"/>
      <c r="X102" s="73"/>
      <c r="Y102" s="73"/>
      <c r="Z102" s="73"/>
    </row>
    <row r="103" spans="1:26">
      <c r="A103" s="76"/>
      <c r="B103" s="435">
        <v>5</v>
      </c>
      <c r="C103" s="436" t="s">
        <v>593</v>
      </c>
      <c r="D103" s="435">
        <v>30</v>
      </c>
      <c r="E103" s="435" t="s">
        <v>589</v>
      </c>
      <c r="F103" s="435">
        <v>1200</v>
      </c>
      <c r="G103" s="449">
        <v>4</v>
      </c>
      <c r="H103" s="435" t="s">
        <v>587</v>
      </c>
      <c r="I103" s="435">
        <v>1500</v>
      </c>
      <c r="J103" s="82"/>
      <c r="K103" s="73"/>
      <c r="L103" s="73"/>
      <c r="M103" s="73"/>
      <c r="N103" s="73"/>
      <c r="O103" s="73"/>
      <c r="P103" s="73"/>
      <c r="Q103" s="73"/>
      <c r="R103" s="73"/>
      <c r="S103" s="73"/>
      <c r="T103" s="73"/>
      <c r="U103" s="73"/>
      <c r="V103" s="73"/>
      <c r="W103" s="73"/>
      <c r="X103" s="73"/>
      <c r="Y103" s="73"/>
      <c r="Z103" s="73"/>
    </row>
    <row r="104" spans="1:26">
      <c r="A104" s="76"/>
      <c r="B104" s="435">
        <v>6</v>
      </c>
      <c r="C104" s="436" t="s">
        <v>594</v>
      </c>
      <c r="D104" s="435">
        <v>14</v>
      </c>
      <c r="E104" s="435" t="s">
        <v>595</v>
      </c>
      <c r="F104" s="435">
        <v>1200</v>
      </c>
      <c r="G104" s="449">
        <v>5</v>
      </c>
      <c r="H104" s="435" t="s">
        <v>587</v>
      </c>
      <c r="I104" s="435">
        <v>1200</v>
      </c>
      <c r="J104" s="82"/>
      <c r="K104" s="73"/>
      <c r="L104" s="73"/>
      <c r="M104" s="73"/>
      <c r="N104" s="73"/>
      <c r="O104" s="73"/>
      <c r="P104" s="73"/>
      <c r="Q104" s="73"/>
      <c r="R104" s="73"/>
      <c r="S104" s="73"/>
      <c r="T104" s="73"/>
      <c r="U104" s="73"/>
      <c r="V104" s="73"/>
      <c r="W104" s="73"/>
      <c r="X104" s="73"/>
      <c r="Y104" s="73"/>
      <c r="Z104" s="73"/>
    </row>
    <row r="105" spans="1:26">
      <c r="A105" s="76"/>
      <c r="B105" s="450">
        <v>7</v>
      </c>
      <c r="C105" s="451" t="s">
        <v>596</v>
      </c>
      <c r="D105" s="450">
        <v>19</v>
      </c>
      <c r="E105" s="450" t="s">
        <v>592</v>
      </c>
      <c r="F105" s="450">
        <v>1600</v>
      </c>
      <c r="G105" s="452">
        <v>0</v>
      </c>
      <c r="H105" s="450" t="s">
        <v>585</v>
      </c>
      <c r="I105" s="450">
        <v>1600</v>
      </c>
      <c r="J105" s="82"/>
      <c r="K105" s="73"/>
      <c r="L105" s="73"/>
      <c r="M105" s="73"/>
      <c r="N105" s="73"/>
      <c r="O105" s="73"/>
      <c r="P105" s="73"/>
      <c r="Q105" s="73"/>
      <c r="R105" s="73"/>
      <c r="S105" s="73"/>
      <c r="T105" s="73"/>
      <c r="U105" s="73"/>
      <c r="V105" s="73"/>
      <c r="W105" s="73"/>
      <c r="X105" s="73"/>
      <c r="Y105" s="73"/>
      <c r="Z105" s="73"/>
    </row>
    <row r="106" spans="1:26">
      <c r="A106" s="76"/>
      <c r="B106" s="446">
        <v>8</v>
      </c>
      <c r="C106" s="447" t="s">
        <v>597</v>
      </c>
      <c r="D106" s="446">
        <v>21</v>
      </c>
      <c r="E106" s="446" t="s">
        <v>584</v>
      </c>
      <c r="F106" s="446">
        <v>1500</v>
      </c>
      <c r="G106" s="448">
        <v>0</v>
      </c>
      <c r="H106" s="446" t="s">
        <v>585</v>
      </c>
      <c r="I106" s="446">
        <v>1800</v>
      </c>
      <c r="J106" s="82"/>
      <c r="K106" s="73"/>
      <c r="L106" s="73"/>
      <c r="M106" s="73"/>
      <c r="N106" s="73"/>
      <c r="O106" s="73"/>
      <c r="P106" s="73"/>
      <c r="Q106" s="73"/>
      <c r="R106" s="73"/>
      <c r="S106" s="73"/>
      <c r="T106" s="73"/>
      <c r="U106" s="73"/>
      <c r="V106" s="73"/>
      <c r="W106" s="73"/>
      <c r="X106" s="73"/>
      <c r="Y106" s="73"/>
      <c r="Z106" s="73"/>
    </row>
    <row r="107" spans="1:26">
      <c r="A107" s="76"/>
      <c r="B107" s="450">
        <v>9</v>
      </c>
      <c r="C107" s="451" t="s">
        <v>598</v>
      </c>
      <c r="D107" s="450">
        <v>17</v>
      </c>
      <c r="E107" s="450" t="s">
        <v>592</v>
      </c>
      <c r="F107" s="450">
        <v>1500</v>
      </c>
      <c r="G107" s="452">
        <v>2</v>
      </c>
      <c r="H107" s="450" t="s">
        <v>587</v>
      </c>
      <c r="I107" s="450">
        <v>1500</v>
      </c>
      <c r="J107" s="82"/>
      <c r="K107" s="73"/>
      <c r="L107" s="73"/>
      <c r="M107" s="73"/>
      <c r="N107" s="73"/>
      <c r="O107" s="73"/>
      <c r="P107" s="73"/>
      <c r="Q107" s="73"/>
      <c r="R107" s="73"/>
      <c r="S107" s="73"/>
      <c r="T107" s="73"/>
      <c r="U107" s="73"/>
      <c r="V107" s="73"/>
      <c r="W107" s="73"/>
      <c r="X107" s="73"/>
      <c r="Y107" s="73"/>
      <c r="Z107" s="73"/>
    </row>
    <row r="108" spans="1:26">
      <c r="A108" s="76"/>
      <c r="B108" s="435">
        <v>10</v>
      </c>
      <c r="C108" s="436" t="s">
        <v>599</v>
      </c>
      <c r="D108" s="435">
        <v>19</v>
      </c>
      <c r="E108" s="435" t="s">
        <v>589</v>
      </c>
      <c r="F108" s="435">
        <v>1200</v>
      </c>
      <c r="G108" s="449">
        <v>5</v>
      </c>
      <c r="H108" s="435" t="s">
        <v>587</v>
      </c>
      <c r="I108" s="435">
        <v>1200</v>
      </c>
      <c r="J108" s="82"/>
      <c r="K108" s="73"/>
      <c r="L108" s="73"/>
      <c r="M108" s="73"/>
      <c r="N108" s="73"/>
      <c r="O108" s="73"/>
      <c r="P108" s="73"/>
      <c r="Q108" s="73"/>
      <c r="R108" s="73"/>
      <c r="S108" s="73"/>
      <c r="T108" s="73"/>
      <c r="U108" s="73"/>
      <c r="V108" s="73"/>
      <c r="W108" s="73"/>
      <c r="X108" s="73"/>
      <c r="Y108" s="73"/>
      <c r="Z108" s="73"/>
    </row>
    <row r="109" spans="1:26">
      <c r="A109" s="73"/>
      <c r="B109" s="132"/>
      <c r="C109" s="132"/>
      <c r="D109" s="132"/>
      <c r="E109" s="132"/>
      <c r="F109" s="132"/>
      <c r="G109" s="132"/>
      <c r="H109" s="132"/>
      <c r="I109" s="132"/>
      <c r="J109" s="73"/>
      <c r="K109" s="73"/>
      <c r="L109" s="73"/>
      <c r="M109" s="73"/>
      <c r="N109" s="73"/>
      <c r="O109" s="73"/>
      <c r="P109" s="73"/>
      <c r="Q109" s="73"/>
      <c r="R109" s="73"/>
      <c r="S109" s="73"/>
      <c r="T109" s="73"/>
      <c r="U109" s="73"/>
      <c r="V109" s="73"/>
      <c r="W109" s="73"/>
      <c r="X109" s="73"/>
      <c r="Y109" s="73"/>
      <c r="Z109" s="73"/>
    </row>
    <row r="110" spans="1:26">
      <c r="A110" s="76"/>
      <c r="B110" s="654" t="s">
        <v>600</v>
      </c>
      <c r="C110" s="583"/>
      <c r="D110" s="583"/>
      <c r="E110" s="583"/>
      <c r="F110" s="583"/>
      <c r="G110" s="583"/>
      <c r="H110" s="584"/>
      <c r="I110" s="453" t="s">
        <v>96</v>
      </c>
      <c r="J110" s="82"/>
      <c r="K110" s="73"/>
      <c r="L110" s="73"/>
      <c r="M110" s="73"/>
      <c r="N110" s="73"/>
      <c r="O110" s="73"/>
      <c r="P110" s="73"/>
      <c r="Q110" s="73"/>
      <c r="R110" s="73"/>
      <c r="S110" s="73"/>
      <c r="T110" s="73"/>
      <c r="U110" s="73"/>
      <c r="V110" s="73"/>
      <c r="W110" s="73"/>
      <c r="X110" s="73"/>
      <c r="Y110" s="73"/>
      <c r="Z110" s="73"/>
    </row>
    <row r="111" spans="1:26">
      <c r="A111" s="76"/>
      <c r="B111" s="436">
        <v>1</v>
      </c>
      <c r="C111" s="651" t="s">
        <v>601</v>
      </c>
      <c r="D111" s="583"/>
      <c r="E111" s="583"/>
      <c r="F111" s="583"/>
      <c r="G111" s="583"/>
      <c r="H111" s="584"/>
      <c r="I111" s="454">
        <f>SUMIFS(I99:I108,E99:E108,"ADMINISTRADOR",G99:G108,"&gt;1")</f>
        <v>1500</v>
      </c>
      <c r="J111" s="82"/>
      <c r="K111" s="73"/>
      <c r="L111" s="73"/>
      <c r="M111" s="73"/>
      <c r="N111" s="73"/>
      <c r="O111" s="73"/>
      <c r="P111" s="73"/>
      <c r="Q111" s="73"/>
      <c r="R111" s="73"/>
      <c r="S111" s="73"/>
      <c r="T111" s="73"/>
      <c r="U111" s="73"/>
      <c r="V111" s="73"/>
      <c r="W111" s="73"/>
      <c r="X111" s="73"/>
      <c r="Y111" s="73"/>
      <c r="Z111" s="73"/>
    </row>
    <row r="112" spans="1:26" ht="15.75">
      <c r="A112" s="76"/>
      <c r="B112" s="455">
        <v>2</v>
      </c>
      <c r="C112" s="655" t="s">
        <v>602</v>
      </c>
      <c r="D112" s="641"/>
      <c r="E112" s="641"/>
      <c r="F112" s="641"/>
      <c r="G112" s="641"/>
      <c r="H112" s="625"/>
      <c r="I112" s="456">
        <f>SUMIFS(I99:I108,E99:E108,"CONTADOR",F99:F108,"&gt;1500",G99:G108,"&gt;1")</f>
        <v>1600</v>
      </c>
      <c r="J112" s="111"/>
      <c r="K112" s="286" t="s">
        <v>603</v>
      </c>
      <c r="L112" s="73"/>
      <c r="M112" s="73"/>
      <c r="N112" s="73"/>
      <c r="O112" s="73"/>
      <c r="P112" s="73"/>
      <c r="Q112" s="73"/>
      <c r="R112" s="73"/>
      <c r="S112" s="73"/>
      <c r="T112" s="73"/>
      <c r="U112" s="73"/>
      <c r="V112" s="73"/>
      <c r="W112" s="73"/>
      <c r="X112" s="73"/>
      <c r="Y112" s="73"/>
      <c r="Z112" s="73"/>
    </row>
    <row r="113" spans="1:26" ht="15.75">
      <c r="A113" s="76"/>
      <c r="B113" s="156">
        <v>3</v>
      </c>
      <c r="C113" s="651" t="s">
        <v>604</v>
      </c>
      <c r="D113" s="583"/>
      <c r="E113" s="583"/>
      <c r="F113" s="583"/>
      <c r="G113" s="583"/>
      <c r="H113" s="584"/>
      <c r="I113" s="27">
        <f>SUMIFS(I99:I108,C99:C108,"S* C*")</f>
        <v>1800</v>
      </c>
      <c r="J113" s="82"/>
      <c r="K113" s="299" t="s">
        <v>605</v>
      </c>
      <c r="L113" s="82"/>
      <c r="M113" s="73"/>
      <c r="N113" s="73"/>
      <c r="O113" s="73"/>
      <c r="P113" s="73"/>
      <c r="Q113" s="73"/>
      <c r="R113" s="73"/>
      <c r="S113" s="73"/>
      <c r="T113" s="73"/>
      <c r="U113" s="73"/>
      <c r="V113" s="73"/>
      <c r="W113" s="73"/>
      <c r="X113" s="73"/>
      <c r="Y113" s="73"/>
      <c r="Z113" s="73"/>
    </row>
    <row r="114" spans="1:26">
      <c r="A114" s="76"/>
      <c r="B114" s="414">
        <v>4</v>
      </c>
      <c r="C114" s="651" t="s">
        <v>606</v>
      </c>
      <c r="D114" s="583"/>
      <c r="E114" s="583"/>
      <c r="F114" s="583"/>
      <c r="G114" s="583"/>
      <c r="H114" s="584"/>
      <c r="I114" s="454">
        <f>SUMIFS(I99:I108,C99:C108,"S*")+SUMIFS(I99:I108,C99:C108,"C*")</f>
        <v>6900</v>
      </c>
      <c r="J114" s="111"/>
      <c r="L114" s="73"/>
      <c r="M114" s="73"/>
      <c r="N114" s="73"/>
      <c r="O114" s="73"/>
      <c r="P114" s="73"/>
      <c r="Q114" s="73"/>
      <c r="R114" s="73"/>
      <c r="S114" s="73"/>
      <c r="T114" s="73"/>
      <c r="U114" s="73"/>
      <c r="V114" s="73"/>
      <c r="W114" s="73"/>
      <c r="X114" s="73"/>
      <c r="Y114" s="73"/>
      <c r="Z114" s="73"/>
    </row>
    <row r="115" spans="1:26" ht="15.75">
      <c r="A115" s="76"/>
      <c r="B115" s="414">
        <v>5</v>
      </c>
      <c r="C115" s="651" t="s">
        <v>607</v>
      </c>
      <c r="D115" s="583"/>
      <c r="E115" s="583"/>
      <c r="F115" s="583"/>
      <c r="G115" s="583"/>
      <c r="H115" s="584"/>
      <c r="I115" s="454">
        <f>SUMIFS(I100:I109,C100:C109,"S*")</f>
        <v>3600</v>
      </c>
      <c r="J115" s="82"/>
      <c r="K115" s="299" t="s">
        <v>608</v>
      </c>
      <c r="L115" s="73"/>
      <c r="M115" s="73"/>
      <c r="N115" s="73"/>
      <c r="O115" s="73"/>
      <c r="P115" s="73"/>
      <c r="Q115" s="73"/>
      <c r="R115" s="73"/>
      <c r="S115" s="73"/>
      <c r="T115" s="73"/>
      <c r="U115" s="73"/>
      <c r="V115" s="73"/>
      <c r="W115" s="73"/>
      <c r="X115" s="73"/>
      <c r="Y115" s="73"/>
      <c r="Z115" s="73"/>
    </row>
    <row r="116" spans="1:26" ht="15.75">
      <c r="A116" s="73"/>
      <c r="B116" s="436">
        <v>6</v>
      </c>
      <c r="C116" s="651" t="s">
        <v>609</v>
      </c>
      <c r="D116" s="583"/>
      <c r="E116" s="583"/>
      <c r="F116" s="583"/>
      <c r="G116" s="583"/>
      <c r="H116" s="584"/>
      <c r="I116" s="27">
        <f>SUMIFS(I100:I109,C100:C109,"S*")+SUMIFS(I100:I109,C100:C109,"* S*,*")</f>
        <v>4800</v>
      </c>
      <c r="J116" s="71"/>
      <c r="K116" s="299" t="s">
        <v>610</v>
      </c>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ht="30">
      <c r="A119" s="73"/>
      <c r="B119" s="74" t="s">
        <v>611</v>
      </c>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5"/>
      <c r="I120" s="73"/>
      <c r="J120" s="73"/>
      <c r="K120" s="73"/>
      <c r="L120" s="73"/>
      <c r="M120" s="73"/>
      <c r="N120" s="73"/>
      <c r="O120" s="73"/>
      <c r="P120" s="73"/>
      <c r="Q120" s="73"/>
      <c r="R120" s="73"/>
      <c r="S120" s="73"/>
      <c r="T120" s="73"/>
      <c r="U120" s="73"/>
      <c r="V120" s="73"/>
      <c r="W120" s="73"/>
      <c r="X120" s="73"/>
      <c r="Y120" s="73"/>
      <c r="Z120" s="73"/>
    </row>
    <row r="121" spans="1:26">
      <c r="A121" s="73"/>
      <c r="B121" s="457" t="s">
        <v>612</v>
      </c>
      <c r="C121" s="458" t="s">
        <v>613</v>
      </c>
      <c r="D121" s="458" t="s">
        <v>533</v>
      </c>
      <c r="E121" s="458" t="s">
        <v>614</v>
      </c>
      <c r="F121" s="458" t="s">
        <v>80</v>
      </c>
      <c r="G121" s="76"/>
      <c r="H121" s="459" t="s">
        <v>615</v>
      </c>
      <c r="I121" s="460" t="s">
        <v>613</v>
      </c>
      <c r="J121" s="460" t="s">
        <v>616</v>
      </c>
      <c r="K121" s="73"/>
      <c r="L121" s="73"/>
      <c r="M121" s="73"/>
      <c r="N121" s="73"/>
      <c r="O121" s="73"/>
      <c r="P121" s="73"/>
      <c r="Q121" s="73"/>
      <c r="R121" s="73"/>
      <c r="S121" s="73"/>
      <c r="T121" s="73"/>
      <c r="U121" s="73"/>
      <c r="V121" s="73"/>
      <c r="W121" s="73"/>
      <c r="X121" s="73"/>
      <c r="Y121" s="73"/>
      <c r="Z121" s="73"/>
    </row>
    <row r="122" spans="1:26">
      <c r="A122" s="73"/>
      <c r="B122" s="461" t="s">
        <v>617</v>
      </c>
      <c r="C122" s="462" t="s">
        <v>618</v>
      </c>
      <c r="D122" s="462" t="s">
        <v>619</v>
      </c>
      <c r="E122" s="463" t="s">
        <v>620</v>
      </c>
      <c r="F122" s="464">
        <v>2.5</v>
      </c>
      <c r="G122" s="73"/>
      <c r="H122" s="465" t="s">
        <v>621</v>
      </c>
      <c r="I122" s="466" t="s">
        <v>618</v>
      </c>
      <c r="J122" s="466">
        <f t="shared" ref="J122:J131" si="1">SUMIFS($F$122:$F$137,$C$122:$C$137,I122,$B$122:$B$137,H122)</f>
        <v>24.8</v>
      </c>
      <c r="K122" s="73"/>
      <c r="L122" s="73"/>
      <c r="M122" s="73"/>
      <c r="N122" s="73"/>
      <c r="O122" s="73"/>
      <c r="P122" s="73"/>
      <c r="Q122" s="73"/>
      <c r="R122" s="73"/>
      <c r="S122" s="73"/>
      <c r="T122" s="73"/>
      <c r="U122" s="73"/>
      <c r="V122" s="73"/>
      <c r="W122" s="73"/>
      <c r="X122" s="73"/>
      <c r="Y122" s="73"/>
      <c r="Z122" s="73"/>
    </row>
    <row r="123" spans="1:26">
      <c r="A123" s="73"/>
      <c r="B123" s="461" t="s">
        <v>617</v>
      </c>
      <c r="C123" s="462" t="s">
        <v>622</v>
      </c>
      <c r="D123" s="462" t="s">
        <v>623</v>
      </c>
      <c r="E123" s="463" t="s">
        <v>620</v>
      </c>
      <c r="F123" s="463">
        <v>12</v>
      </c>
      <c r="G123" s="73"/>
      <c r="H123" s="461" t="s">
        <v>617</v>
      </c>
      <c r="I123" s="462" t="s">
        <v>622</v>
      </c>
      <c r="J123" s="467">
        <f t="shared" si="1"/>
        <v>24.8</v>
      </c>
      <c r="K123" s="73"/>
      <c r="L123" s="73"/>
      <c r="M123" s="73"/>
      <c r="N123" s="73"/>
      <c r="O123" s="73"/>
      <c r="P123" s="73"/>
      <c r="Q123" s="73"/>
      <c r="R123" s="73"/>
      <c r="S123" s="73"/>
      <c r="T123" s="73"/>
      <c r="U123" s="73"/>
      <c r="V123" s="73"/>
      <c r="W123" s="73"/>
      <c r="X123" s="73"/>
      <c r="Y123" s="73"/>
      <c r="Z123" s="73"/>
    </row>
    <row r="124" spans="1:26">
      <c r="A124" s="73"/>
      <c r="B124" s="461" t="s">
        <v>624</v>
      </c>
      <c r="C124" s="462" t="s">
        <v>625</v>
      </c>
      <c r="D124" s="462" t="s">
        <v>626</v>
      </c>
      <c r="E124" s="463" t="s">
        <v>627</v>
      </c>
      <c r="F124" s="463">
        <v>1.4</v>
      </c>
      <c r="G124" s="73"/>
      <c r="H124" s="461" t="s">
        <v>624</v>
      </c>
      <c r="I124" s="462" t="s">
        <v>625</v>
      </c>
      <c r="J124" s="467">
        <f t="shared" si="1"/>
        <v>3.9</v>
      </c>
      <c r="K124" s="73"/>
      <c r="L124" s="73"/>
      <c r="M124" s="73"/>
      <c r="N124" s="73"/>
      <c r="O124" s="73"/>
      <c r="P124" s="73"/>
      <c r="Q124" s="73"/>
      <c r="R124" s="73"/>
      <c r="S124" s="73"/>
      <c r="T124" s="73"/>
      <c r="U124" s="73"/>
      <c r="V124" s="73"/>
      <c r="W124" s="73"/>
      <c r="X124" s="73"/>
      <c r="Y124" s="73"/>
      <c r="Z124" s="73"/>
    </row>
    <row r="125" spans="1:26">
      <c r="A125" s="73"/>
      <c r="B125" s="468" t="s">
        <v>621</v>
      </c>
      <c r="C125" s="469" t="s">
        <v>618</v>
      </c>
      <c r="D125" s="469" t="s">
        <v>628</v>
      </c>
      <c r="E125" s="470" t="s">
        <v>629</v>
      </c>
      <c r="F125" s="470">
        <v>0.8</v>
      </c>
      <c r="G125" s="73"/>
      <c r="H125" s="461" t="s">
        <v>630</v>
      </c>
      <c r="I125" s="462" t="s">
        <v>365</v>
      </c>
      <c r="J125" s="467">
        <f t="shared" si="1"/>
        <v>12.8</v>
      </c>
      <c r="K125" s="73"/>
      <c r="L125" s="73"/>
      <c r="M125" s="73"/>
      <c r="N125" s="73"/>
      <c r="O125" s="73"/>
      <c r="P125" s="73"/>
      <c r="Q125" s="73"/>
      <c r="R125" s="73"/>
      <c r="S125" s="73"/>
      <c r="T125" s="73"/>
      <c r="U125" s="73"/>
      <c r="V125" s="73"/>
      <c r="W125" s="73"/>
      <c r="X125" s="73"/>
      <c r="Y125" s="73"/>
      <c r="Z125" s="73"/>
    </row>
    <row r="126" spans="1:26">
      <c r="A126" s="73"/>
      <c r="B126" s="461" t="s">
        <v>624</v>
      </c>
      <c r="C126" s="462" t="s">
        <v>625</v>
      </c>
      <c r="D126" s="462" t="s">
        <v>619</v>
      </c>
      <c r="E126" s="463" t="s">
        <v>631</v>
      </c>
      <c r="F126" s="463">
        <v>2.5</v>
      </c>
      <c r="G126" s="73"/>
      <c r="H126" s="461" t="s">
        <v>632</v>
      </c>
      <c r="I126" s="462" t="s">
        <v>633</v>
      </c>
      <c r="J126" s="467">
        <f t="shared" si="1"/>
        <v>3.9</v>
      </c>
      <c r="K126" s="73"/>
      <c r="L126" s="73"/>
      <c r="M126" s="73"/>
      <c r="N126" s="73"/>
      <c r="O126" s="73"/>
      <c r="P126" s="73"/>
      <c r="Q126" s="73"/>
      <c r="R126" s="73"/>
      <c r="S126" s="73"/>
      <c r="T126" s="73"/>
      <c r="U126" s="73"/>
      <c r="V126" s="73"/>
      <c r="W126" s="73"/>
      <c r="X126" s="73"/>
      <c r="Y126" s="73"/>
      <c r="Z126" s="73"/>
    </row>
    <row r="127" spans="1:26">
      <c r="A127" s="73"/>
      <c r="B127" s="461" t="s">
        <v>630</v>
      </c>
      <c r="C127" s="462" t="s">
        <v>365</v>
      </c>
      <c r="D127" s="462" t="s">
        <v>628</v>
      </c>
      <c r="E127" s="463" t="s">
        <v>631</v>
      </c>
      <c r="F127" s="463">
        <v>0.8</v>
      </c>
      <c r="G127" s="73"/>
      <c r="H127" s="461" t="s">
        <v>634</v>
      </c>
      <c r="I127" s="462" t="s">
        <v>635</v>
      </c>
      <c r="J127" s="467">
        <f t="shared" si="1"/>
        <v>0.8</v>
      </c>
      <c r="K127" s="73"/>
      <c r="L127" s="73"/>
      <c r="M127" s="73"/>
      <c r="N127" s="73"/>
      <c r="O127" s="73"/>
      <c r="P127" s="73"/>
      <c r="Q127" s="73"/>
      <c r="R127" s="73"/>
      <c r="S127" s="73"/>
      <c r="T127" s="73"/>
      <c r="U127" s="73"/>
      <c r="V127" s="73"/>
      <c r="W127" s="73"/>
      <c r="X127" s="73"/>
      <c r="Y127" s="73"/>
      <c r="Z127" s="73"/>
    </row>
    <row r="128" spans="1:26">
      <c r="A128" s="73"/>
      <c r="B128" s="461" t="s">
        <v>630</v>
      </c>
      <c r="C128" s="462" t="s">
        <v>365</v>
      </c>
      <c r="D128" s="462" t="s">
        <v>623</v>
      </c>
      <c r="E128" s="463" t="s">
        <v>636</v>
      </c>
      <c r="F128" s="463">
        <v>12</v>
      </c>
      <c r="G128" s="73"/>
      <c r="H128" s="461" t="s">
        <v>637</v>
      </c>
      <c r="I128" s="462" t="s">
        <v>638</v>
      </c>
      <c r="J128" s="467">
        <f t="shared" si="1"/>
        <v>1.4</v>
      </c>
      <c r="K128" s="73"/>
      <c r="L128" s="73"/>
      <c r="M128" s="73"/>
      <c r="N128" s="73"/>
      <c r="O128" s="73"/>
      <c r="P128" s="73"/>
      <c r="Q128" s="73"/>
      <c r="R128" s="73"/>
      <c r="S128" s="73"/>
      <c r="T128" s="73"/>
      <c r="U128" s="73"/>
      <c r="V128" s="73"/>
      <c r="W128" s="73"/>
      <c r="X128" s="73"/>
      <c r="Y128" s="73"/>
      <c r="Z128" s="73"/>
    </row>
    <row r="129" spans="1:26">
      <c r="A129" s="73"/>
      <c r="B129" s="461" t="s">
        <v>617</v>
      </c>
      <c r="C129" s="462" t="s">
        <v>622</v>
      </c>
      <c r="D129" s="462" t="s">
        <v>628</v>
      </c>
      <c r="E129" s="463" t="s">
        <v>639</v>
      </c>
      <c r="F129" s="463">
        <v>0.8</v>
      </c>
      <c r="G129" s="73"/>
      <c r="H129" s="461" t="s">
        <v>640</v>
      </c>
      <c r="I129" s="462" t="s">
        <v>641</v>
      </c>
      <c r="J129" s="467">
        <f t="shared" si="1"/>
        <v>2.5</v>
      </c>
      <c r="K129" s="73"/>
      <c r="L129" s="73"/>
      <c r="M129" s="73"/>
      <c r="N129" s="73"/>
      <c r="O129" s="73"/>
      <c r="P129" s="73"/>
      <c r="Q129" s="73"/>
      <c r="R129" s="73"/>
      <c r="S129" s="73"/>
      <c r="T129" s="73"/>
      <c r="U129" s="73"/>
      <c r="V129" s="73"/>
      <c r="W129" s="73"/>
      <c r="X129" s="73"/>
      <c r="Y129" s="73"/>
      <c r="Z129" s="73"/>
    </row>
    <row r="130" spans="1:26">
      <c r="A130" s="73"/>
      <c r="B130" s="468" t="s">
        <v>621</v>
      </c>
      <c r="C130" s="469" t="s">
        <v>618</v>
      </c>
      <c r="D130" s="469" t="s">
        <v>623</v>
      </c>
      <c r="E130" s="470" t="s">
        <v>642</v>
      </c>
      <c r="F130" s="470">
        <v>12</v>
      </c>
      <c r="G130" s="73"/>
      <c r="H130" s="461" t="s">
        <v>643</v>
      </c>
      <c r="I130" s="462" t="s">
        <v>644</v>
      </c>
      <c r="J130" s="467">
        <f t="shared" si="1"/>
        <v>0</v>
      </c>
      <c r="K130" s="73"/>
      <c r="L130" s="73"/>
      <c r="M130" s="73"/>
      <c r="N130" s="73"/>
      <c r="O130" s="73"/>
      <c r="P130" s="73"/>
      <c r="Q130" s="73"/>
      <c r="R130" s="73"/>
      <c r="S130" s="73"/>
      <c r="T130" s="73"/>
      <c r="U130" s="73"/>
      <c r="V130" s="73"/>
      <c r="W130" s="73"/>
      <c r="X130" s="73"/>
      <c r="Y130" s="73"/>
      <c r="Z130" s="73"/>
    </row>
    <row r="131" spans="1:26">
      <c r="A131" s="73"/>
      <c r="B131" s="461" t="s">
        <v>632</v>
      </c>
      <c r="C131" s="462" t="s">
        <v>633</v>
      </c>
      <c r="D131" s="462" t="s">
        <v>626</v>
      </c>
      <c r="E131" s="463" t="s">
        <v>645</v>
      </c>
      <c r="F131" s="463">
        <v>1.4</v>
      </c>
      <c r="G131" s="73"/>
      <c r="H131" s="461" t="s">
        <v>646</v>
      </c>
      <c r="I131" s="462" t="s">
        <v>647</v>
      </c>
      <c r="J131" s="467">
        <f t="shared" si="1"/>
        <v>0</v>
      </c>
      <c r="K131" s="73"/>
      <c r="L131" s="73"/>
      <c r="M131" s="73"/>
      <c r="N131" s="73"/>
      <c r="O131" s="73"/>
      <c r="P131" s="73"/>
      <c r="Q131" s="73"/>
      <c r="R131" s="73"/>
      <c r="S131" s="73"/>
      <c r="T131" s="73"/>
      <c r="U131" s="73"/>
      <c r="V131" s="73"/>
      <c r="W131" s="73"/>
      <c r="X131" s="73"/>
      <c r="Y131" s="73"/>
      <c r="Z131" s="73"/>
    </row>
    <row r="132" spans="1:26">
      <c r="A132" s="73"/>
      <c r="B132" s="461" t="s">
        <v>632</v>
      </c>
      <c r="C132" s="462" t="s">
        <v>633</v>
      </c>
      <c r="D132" s="462" t="s">
        <v>619</v>
      </c>
      <c r="E132" s="463" t="s">
        <v>645</v>
      </c>
      <c r="F132" s="463">
        <v>2.5</v>
      </c>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461" t="s">
        <v>617</v>
      </c>
      <c r="C133" s="462" t="s">
        <v>622</v>
      </c>
      <c r="D133" s="462" t="s">
        <v>623</v>
      </c>
      <c r="E133" s="463" t="s">
        <v>636</v>
      </c>
      <c r="F133" s="463">
        <v>12</v>
      </c>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461" t="s">
        <v>634</v>
      </c>
      <c r="C134" s="462" t="s">
        <v>635</v>
      </c>
      <c r="D134" s="462" t="s">
        <v>628</v>
      </c>
      <c r="E134" s="463" t="s">
        <v>639</v>
      </c>
      <c r="F134" s="463">
        <v>0.8</v>
      </c>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468" t="s">
        <v>621</v>
      </c>
      <c r="C135" s="469" t="s">
        <v>618</v>
      </c>
      <c r="D135" s="469" t="s">
        <v>623</v>
      </c>
      <c r="E135" s="470" t="s">
        <v>642</v>
      </c>
      <c r="F135" s="470">
        <v>12</v>
      </c>
      <c r="G135" s="73"/>
      <c r="H135" s="471"/>
      <c r="I135" s="73"/>
      <c r="J135" s="73"/>
      <c r="K135" s="73"/>
      <c r="L135" s="73"/>
      <c r="M135" s="73"/>
      <c r="N135" s="73"/>
      <c r="O135" s="73"/>
      <c r="P135" s="73"/>
      <c r="Q135" s="73"/>
      <c r="R135" s="73"/>
      <c r="S135" s="73"/>
      <c r="T135" s="73"/>
      <c r="U135" s="73"/>
      <c r="V135" s="73"/>
      <c r="W135" s="73"/>
      <c r="X135" s="73"/>
      <c r="Y135" s="73"/>
      <c r="Z135" s="73"/>
    </row>
    <row r="136" spans="1:26">
      <c r="A136" s="73"/>
      <c r="B136" s="461" t="s">
        <v>637</v>
      </c>
      <c r="C136" s="462" t="s">
        <v>638</v>
      </c>
      <c r="D136" s="462" t="s">
        <v>626</v>
      </c>
      <c r="E136" s="463" t="s">
        <v>645</v>
      </c>
      <c r="F136" s="463">
        <v>1.4</v>
      </c>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461" t="s">
        <v>640</v>
      </c>
      <c r="C137" s="462" t="s">
        <v>641</v>
      </c>
      <c r="D137" s="462" t="s">
        <v>619</v>
      </c>
      <c r="E137" s="463" t="s">
        <v>645</v>
      </c>
      <c r="F137" s="463">
        <v>2.5</v>
      </c>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25">
    <mergeCell ref="C114:H114"/>
    <mergeCell ref="C115:H115"/>
    <mergeCell ref="C116:H116"/>
    <mergeCell ref="C83:F83"/>
    <mergeCell ref="C84:F84"/>
    <mergeCell ref="E87:F91"/>
    <mergeCell ref="B96:I97"/>
    <mergeCell ref="B110:H110"/>
    <mergeCell ref="C111:H111"/>
    <mergeCell ref="C112:H112"/>
    <mergeCell ref="B67:G67"/>
    <mergeCell ref="B80:F80"/>
    <mergeCell ref="C81:F81"/>
    <mergeCell ref="C82:F82"/>
    <mergeCell ref="C113:H113"/>
    <mergeCell ref="E17:G17"/>
    <mergeCell ref="G22:J34"/>
    <mergeCell ref="G35:J36"/>
    <mergeCell ref="H44:J56"/>
    <mergeCell ref="H57:J58"/>
    <mergeCell ref="B1:K1"/>
    <mergeCell ref="A2:E2"/>
    <mergeCell ref="E5:G5"/>
    <mergeCell ref="E6:G6"/>
    <mergeCell ref="E8:G16"/>
  </mergeCells>
  <dataValidations count="4">
    <dataValidation type="list" allowBlank="1" showErrorMessage="1" sqref="C39" xr:uid="{00000000-0002-0000-0C00-000000000000}">
      <formula1>$D$23:$D$36</formula1>
    </dataValidation>
    <dataValidation type="list" allowBlank="1" showErrorMessage="1" sqref="C60" xr:uid="{00000000-0002-0000-0C00-000001000000}">
      <formula1>$C$45:$C$58</formula1>
    </dataValidation>
    <dataValidation type="list" allowBlank="1" showErrorMessage="1" sqref="C61" xr:uid="{00000000-0002-0000-0C00-000002000000}">
      <formula1>$D$45:$D$58</formula1>
    </dataValidation>
    <dataValidation type="list" allowBlank="1" showErrorMessage="1" sqref="C38" xr:uid="{00000000-0002-0000-0C00-000003000000}">
      <formula1>$C$23:$C$36</formula1>
    </dataValidation>
  </dataValidations>
  <hyperlinks>
    <hyperlink ref="C4" r:id="rId1" xr:uid="{00000000-0004-0000-0C00-00000000000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4"/>
  <sheetViews>
    <sheetView workbookViewId="0">
      <pane ySplit="1" topLeftCell="A95"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14.140625" customWidth="1"/>
    <col min="7" max="7" width="16.7109375" customWidth="1"/>
    <col min="8" max="8" width="12.42578125" customWidth="1"/>
    <col min="9" max="9" width="11.28515625" customWidth="1"/>
    <col min="10" max="10" width="15.42578125" customWidth="1"/>
  </cols>
  <sheetData>
    <row r="1" spans="1:26" ht="15" customHeight="1">
      <c r="A1" s="197"/>
      <c r="B1" s="603" t="s">
        <v>648</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43</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19"/>
      <c r="F7" s="219"/>
      <c r="G7" s="219"/>
      <c r="H7" s="205"/>
      <c r="I7" s="205"/>
      <c r="J7" s="205"/>
      <c r="K7" s="205"/>
      <c r="L7" s="205"/>
      <c r="M7" s="205"/>
      <c r="N7" s="73"/>
      <c r="O7" s="73"/>
      <c r="P7" s="73"/>
      <c r="Q7" s="73"/>
      <c r="R7" s="73"/>
      <c r="S7" s="73"/>
      <c r="T7" s="73"/>
      <c r="U7" s="73"/>
      <c r="V7" s="73"/>
      <c r="W7" s="73"/>
      <c r="X7" s="73"/>
      <c r="Y7" s="73"/>
      <c r="Z7" s="73"/>
    </row>
    <row r="8" spans="1:26">
      <c r="A8" s="205"/>
      <c r="B8" s="400" t="s">
        <v>530</v>
      </c>
      <c r="C8" s="401" t="s">
        <v>80</v>
      </c>
      <c r="D8" s="150"/>
      <c r="E8" s="656" t="s">
        <v>649</v>
      </c>
      <c r="F8" s="625"/>
      <c r="G8" s="472"/>
      <c r="H8" s="224"/>
      <c r="I8" s="205"/>
      <c r="J8" s="205"/>
      <c r="K8" s="286"/>
      <c r="L8" s="205"/>
      <c r="M8" s="205"/>
      <c r="N8" s="73"/>
      <c r="O8" s="73"/>
      <c r="P8" s="73"/>
      <c r="Q8" s="73"/>
      <c r="R8" s="73"/>
      <c r="S8" s="73"/>
      <c r="T8" s="73"/>
      <c r="U8" s="73"/>
      <c r="V8" s="73"/>
      <c r="W8" s="73"/>
      <c r="X8" s="73"/>
      <c r="Y8" s="73"/>
      <c r="Z8" s="73"/>
    </row>
    <row r="9" spans="1:26">
      <c r="A9" s="205"/>
      <c r="B9" s="473" t="s">
        <v>209</v>
      </c>
      <c r="C9" s="474">
        <v>500</v>
      </c>
      <c r="D9" s="404"/>
      <c r="E9" s="637"/>
      <c r="F9" s="638"/>
      <c r="G9" s="472"/>
      <c r="H9" s="405"/>
      <c r="I9" s="205"/>
      <c r="J9" s="205"/>
      <c r="K9" s="286"/>
      <c r="L9" s="205"/>
      <c r="M9" s="205"/>
      <c r="N9" s="73"/>
      <c r="O9" s="73"/>
      <c r="P9" s="73"/>
      <c r="Q9" s="73"/>
      <c r="R9" s="73"/>
      <c r="S9" s="73"/>
      <c r="T9" s="73"/>
      <c r="U9" s="73"/>
      <c r="V9" s="73"/>
      <c r="W9" s="73"/>
      <c r="X9" s="73"/>
      <c r="Y9" s="73"/>
      <c r="Z9" s="73"/>
    </row>
    <row r="10" spans="1:26">
      <c r="A10" s="294"/>
      <c r="B10" s="406" t="s">
        <v>211</v>
      </c>
      <c r="C10" s="407">
        <v>458</v>
      </c>
      <c r="D10" s="404"/>
      <c r="E10" s="637"/>
      <c r="F10" s="638"/>
      <c r="G10" s="472"/>
      <c r="H10" s="224"/>
      <c r="I10" s="205"/>
      <c r="J10" s="205"/>
      <c r="K10" s="205"/>
      <c r="L10" s="205"/>
      <c r="M10" s="205"/>
      <c r="N10" s="73"/>
      <c r="O10" s="73"/>
      <c r="P10" s="73"/>
      <c r="Q10" s="73"/>
      <c r="R10" s="73"/>
      <c r="S10" s="73"/>
      <c r="T10" s="73"/>
      <c r="U10" s="73"/>
      <c r="V10" s="73"/>
      <c r="W10" s="73"/>
      <c r="X10" s="73"/>
      <c r="Y10" s="73"/>
      <c r="Z10" s="73"/>
    </row>
    <row r="11" spans="1:26">
      <c r="A11" s="205"/>
      <c r="B11" s="473" t="s">
        <v>209</v>
      </c>
      <c r="C11" s="474">
        <v>500</v>
      </c>
      <c r="D11" s="404"/>
      <c r="E11" s="637"/>
      <c r="F11" s="638"/>
      <c r="G11" s="472"/>
      <c r="H11" s="224"/>
      <c r="I11" s="205"/>
      <c r="J11" s="205"/>
      <c r="K11" s="205"/>
      <c r="L11" s="205"/>
      <c r="M11" s="205"/>
      <c r="N11" s="73"/>
      <c r="O11" s="73"/>
      <c r="P11" s="73"/>
      <c r="Q11" s="73"/>
      <c r="R11" s="73"/>
      <c r="S11" s="73"/>
      <c r="T11" s="73"/>
      <c r="U11" s="73"/>
      <c r="V11" s="73"/>
      <c r="W11" s="73"/>
      <c r="X11" s="73"/>
      <c r="Y11" s="73"/>
      <c r="Z11" s="73"/>
    </row>
    <row r="12" spans="1:26">
      <c r="A12" s="205"/>
      <c r="B12" s="406" t="s">
        <v>211</v>
      </c>
      <c r="C12" s="407">
        <v>950</v>
      </c>
      <c r="D12" s="404"/>
      <c r="E12" s="637"/>
      <c r="F12" s="638"/>
      <c r="G12" s="472"/>
      <c r="H12" s="224"/>
      <c r="I12" s="205"/>
      <c r="J12" s="205"/>
      <c r="K12" s="205"/>
      <c r="L12" s="205"/>
      <c r="M12" s="205"/>
      <c r="N12" s="73"/>
      <c r="O12" s="73"/>
      <c r="P12" s="73"/>
      <c r="Q12" s="73"/>
      <c r="R12" s="73"/>
      <c r="S12" s="73"/>
      <c r="T12" s="73"/>
      <c r="U12" s="73"/>
      <c r="V12" s="73"/>
      <c r="W12" s="73"/>
      <c r="X12" s="73"/>
      <c r="Y12" s="73"/>
      <c r="Z12" s="73"/>
    </row>
    <row r="13" spans="1:26">
      <c r="A13" s="205"/>
      <c r="B13" s="406" t="s">
        <v>213</v>
      </c>
      <c r="C13" s="407">
        <v>1000</v>
      </c>
      <c r="D13" s="404"/>
      <c r="E13" s="637"/>
      <c r="F13" s="638"/>
      <c r="G13" s="472"/>
      <c r="H13" s="224"/>
      <c r="I13" s="205"/>
      <c r="J13" s="205"/>
      <c r="K13" s="205"/>
      <c r="L13" s="205"/>
      <c r="M13" s="205"/>
      <c r="N13" s="73"/>
      <c r="O13" s="73"/>
      <c r="P13" s="73"/>
      <c r="Q13" s="73"/>
      <c r="R13" s="73"/>
      <c r="S13" s="73"/>
      <c r="T13" s="73"/>
      <c r="U13" s="73"/>
      <c r="V13" s="73"/>
      <c r="W13" s="73"/>
      <c r="X13" s="73"/>
      <c r="Y13" s="73"/>
      <c r="Z13" s="73"/>
    </row>
    <row r="14" spans="1:26">
      <c r="A14" s="205"/>
      <c r="B14" s="406" t="s">
        <v>213</v>
      </c>
      <c r="C14" s="407">
        <v>1500</v>
      </c>
      <c r="D14" s="404"/>
      <c r="E14" s="637"/>
      <c r="F14" s="638"/>
      <c r="G14" s="472"/>
      <c r="H14" s="224"/>
      <c r="I14" s="205"/>
      <c r="J14" s="205"/>
      <c r="K14" s="205"/>
      <c r="L14" s="205"/>
      <c r="M14" s="205"/>
      <c r="N14" s="73"/>
      <c r="O14" s="73"/>
      <c r="P14" s="73"/>
      <c r="Q14" s="73"/>
      <c r="R14" s="73"/>
      <c r="S14" s="73"/>
      <c r="T14" s="73"/>
      <c r="U14" s="73"/>
      <c r="V14" s="73"/>
      <c r="W14" s="73"/>
      <c r="X14" s="73"/>
      <c r="Y14" s="73"/>
      <c r="Z14" s="73"/>
    </row>
    <row r="15" spans="1:26">
      <c r="A15" s="205"/>
      <c r="B15" s="406" t="s">
        <v>213</v>
      </c>
      <c r="C15" s="407">
        <v>1400</v>
      </c>
      <c r="D15" s="404"/>
      <c r="E15" s="637"/>
      <c r="F15" s="638"/>
      <c r="G15" s="472"/>
      <c r="H15" s="224"/>
      <c r="I15" s="205"/>
      <c r="J15" s="205"/>
      <c r="K15" s="205"/>
      <c r="L15" s="286"/>
      <c r="M15" s="205"/>
      <c r="N15" s="73"/>
      <c r="O15" s="73"/>
      <c r="P15" s="73"/>
      <c r="Q15" s="73"/>
      <c r="R15" s="73"/>
      <c r="S15" s="73"/>
      <c r="T15" s="73"/>
      <c r="U15" s="73"/>
      <c r="V15" s="73"/>
      <c r="W15" s="73"/>
      <c r="X15" s="73"/>
      <c r="Y15" s="73"/>
      <c r="Z15" s="73"/>
    </row>
    <row r="16" spans="1:26">
      <c r="A16" s="205"/>
      <c r="B16" s="473" t="s">
        <v>209</v>
      </c>
      <c r="C16" s="474">
        <v>500</v>
      </c>
      <c r="D16" s="404"/>
      <c r="E16" s="637"/>
      <c r="F16" s="638"/>
      <c r="G16" s="472"/>
      <c r="H16" s="224"/>
      <c r="I16" s="205"/>
      <c r="J16" s="205"/>
      <c r="K16" s="205"/>
      <c r="L16" s="286"/>
      <c r="M16" s="205"/>
      <c r="N16" s="73"/>
      <c r="O16" s="73"/>
      <c r="P16" s="73"/>
      <c r="Q16" s="73"/>
      <c r="R16" s="73"/>
      <c r="S16" s="73"/>
      <c r="T16" s="73"/>
      <c r="U16" s="73"/>
      <c r="V16" s="73"/>
      <c r="W16" s="73"/>
      <c r="X16" s="73"/>
      <c r="Y16" s="73"/>
      <c r="Z16" s="73"/>
    </row>
    <row r="17" spans="1:26" ht="15" customHeight="1">
      <c r="A17" s="205"/>
      <c r="B17" s="408"/>
      <c r="C17" s="475">
        <f>COUNTIF(B9:B16,"A")</f>
        <v>3</v>
      </c>
      <c r="D17" s="404"/>
      <c r="E17" s="657" t="s">
        <v>650</v>
      </c>
      <c r="F17" s="584"/>
      <c r="G17" s="472"/>
      <c r="H17" s="224"/>
      <c r="I17" s="205"/>
      <c r="J17" s="205"/>
      <c r="K17" s="205"/>
      <c r="L17" s="205"/>
      <c r="M17" s="205"/>
      <c r="N17" s="73"/>
      <c r="O17" s="73"/>
      <c r="P17" s="73"/>
      <c r="Q17" s="73"/>
      <c r="R17" s="73"/>
      <c r="S17" s="73"/>
      <c r="T17" s="73"/>
      <c r="U17" s="73"/>
      <c r="V17" s="73"/>
      <c r="W17" s="73"/>
      <c r="X17" s="73"/>
      <c r="Y17" s="73"/>
      <c r="Z17" s="73"/>
    </row>
    <row r="18" spans="1:26">
      <c r="A18" s="205"/>
      <c r="B18" s="408"/>
      <c r="C18" s="410"/>
      <c r="D18" s="410"/>
      <c r="E18" s="411"/>
      <c r="F18" s="203"/>
      <c r="G18" s="203"/>
      <c r="H18" s="205" t="s">
        <v>651</v>
      </c>
      <c r="I18" s="205"/>
      <c r="J18" s="205"/>
      <c r="K18" s="205"/>
      <c r="L18" s="205"/>
      <c r="M18" s="205"/>
      <c r="N18" s="73"/>
      <c r="O18" s="73"/>
      <c r="P18" s="73"/>
      <c r="Q18" s="73"/>
      <c r="R18" s="73"/>
      <c r="S18" s="73"/>
      <c r="T18" s="73"/>
      <c r="U18" s="73"/>
      <c r="V18" s="73"/>
      <c r="W18" s="73"/>
      <c r="X18" s="73"/>
      <c r="Y18" s="73"/>
      <c r="Z18" s="73"/>
    </row>
    <row r="19" spans="1:26">
      <c r="A19" s="205"/>
      <c r="B19" s="408"/>
      <c r="C19" s="410"/>
      <c r="D19" s="410"/>
      <c r="E19" s="410"/>
      <c r="F19" s="286"/>
      <c r="G19" s="205"/>
      <c r="H19" s="205"/>
      <c r="I19" s="205"/>
      <c r="J19" s="205"/>
      <c r="K19" s="205"/>
      <c r="L19" s="205"/>
      <c r="M19" s="205"/>
      <c r="N19" s="73"/>
      <c r="O19" s="73"/>
      <c r="P19" s="73"/>
      <c r="Q19" s="73"/>
      <c r="R19" s="73"/>
      <c r="S19" s="73"/>
      <c r="T19" s="73"/>
      <c r="U19" s="73"/>
      <c r="V19" s="73"/>
      <c r="W19" s="73"/>
      <c r="X19" s="73"/>
      <c r="Y19" s="73"/>
      <c r="Z19" s="73"/>
    </row>
    <row r="20" spans="1:26" ht="15" customHeight="1">
      <c r="A20" s="205"/>
      <c r="B20" s="74" t="s">
        <v>113</v>
      </c>
      <c r="C20" s="410"/>
      <c r="D20" s="410"/>
      <c r="E20" s="410"/>
      <c r="F20" s="286"/>
      <c r="G20" s="205"/>
      <c r="H20" s="205"/>
      <c r="I20" s="205"/>
      <c r="J20" s="205"/>
      <c r="K20" s="205"/>
      <c r="L20" s="205"/>
      <c r="M20" s="205"/>
      <c r="N20" s="73"/>
      <c r="O20" s="73"/>
      <c r="P20" s="73"/>
      <c r="Q20" s="73"/>
      <c r="R20" s="73"/>
      <c r="S20" s="73"/>
      <c r="T20" s="73"/>
      <c r="U20" s="73"/>
      <c r="V20" s="73"/>
      <c r="W20" s="73"/>
      <c r="X20" s="73"/>
      <c r="Y20" s="73"/>
      <c r="Z20" s="73"/>
    </row>
    <row r="21" spans="1:26">
      <c r="A21" s="205"/>
      <c r="B21" s="408"/>
      <c r="C21" s="410"/>
      <c r="D21" s="410"/>
      <c r="E21" s="410"/>
      <c r="F21" s="286"/>
      <c r="G21" s="219"/>
      <c r="H21" s="219"/>
      <c r="I21" s="219"/>
      <c r="J21" s="205"/>
      <c r="K21" s="205"/>
      <c r="L21" s="205"/>
      <c r="M21" s="205"/>
      <c r="N21" s="73"/>
      <c r="O21" s="73"/>
      <c r="P21" s="73"/>
      <c r="Q21" s="73"/>
      <c r="R21" s="73"/>
      <c r="S21" s="73"/>
      <c r="T21" s="73"/>
      <c r="U21" s="73"/>
      <c r="V21" s="73"/>
      <c r="W21" s="73"/>
      <c r="X21" s="73"/>
      <c r="Y21" s="73"/>
      <c r="Z21" s="73"/>
    </row>
    <row r="22" spans="1:26" ht="15" customHeight="1">
      <c r="A22" s="205"/>
      <c r="B22" s="412" t="s">
        <v>533</v>
      </c>
      <c r="C22" s="413" t="s">
        <v>114</v>
      </c>
      <c r="D22" s="413" t="s">
        <v>534</v>
      </c>
      <c r="E22" s="413" t="s">
        <v>535</v>
      </c>
      <c r="F22" s="218"/>
      <c r="G22" s="658" t="s">
        <v>652</v>
      </c>
      <c r="H22" s="641"/>
      <c r="I22" s="625"/>
      <c r="J22" s="476"/>
      <c r="K22" s="477"/>
      <c r="L22" s="205"/>
      <c r="M22" s="205"/>
      <c r="N22" s="73"/>
      <c r="O22" s="73"/>
      <c r="P22" s="73"/>
      <c r="Q22" s="73"/>
      <c r="R22" s="73"/>
      <c r="S22" s="73"/>
      <c r="T22" s="73"/>
      <c r="U22" s="73"/>
      <c r="V22" s="73"/>
      <c r="W22" s="73"/>
      <c r="X22" s="73"/>
      <c r="Y22" s="73"/>
      <c r="Z22" s="73"/>
    </row>
    <row r="23" spans="1:26" ht="15" customHeight="1">
      <c r="A23" s="205"/>
      <c r="B23" s="478" t="s">
        <v>537</v>
      </c>
      <c r="C23" s="479" t="s">
        <v>538</v>
      </c>
      <c r="D23" s="479" t="s">
        <v>539</v>
      </c>
      <c r="E23" s="480">
        <v>400</v>
      </c>
      <c r="F23" s="301"/>
      <c r="G23" s="637"/>
      <c r="H23" s="642"/>
      <c r="I23" s="638"/>
      <c r="J23" s="476"/>
      <c r="K23" s="477"/>
      <c r="L23" s="205"/>
      <c r="M23" s="205"/>
      <c r="N23" s="73"/>
      <c r="O23" s="73"/>
      <c r="P23" s="73"/>
      <c r="Q23" s="73"/>
      <c r="R23" s="73"/>
      <c r="S23" s="73"/>
      <c r="T23" s="73"/>
      <c r="U23" s="73"/>
      <c r="V23" s="73"/>
      <c r="W23" s="73"/>
      <c r="X23" s="73"/>
      <c r="Y23" s="73"/>
      <c r="Z23" s="73"/>
    </row>
    <row r="24" spans="1:26" ht="15" customHeight="1">
      <c r="A24" s="281"/>
      <c r="B24" s="414" t="s">
        <v>540</v>
      </c>
      <c r="C24" s="417" t="s">
        <v>538</v>
      </c>
      <c r="D24" s="417" t="s">
        <v>653</v>
      </c>
      <c r="E24" s="481">
        <v>500</v>
      </c>
      <c r="F24" s="301"/>
      <c r="G24" s="637"/>
      <c r="H24" s="642"/>
      <c r="I24" s="638"/>
      <c r="J24" s="476"/>
      <c r="K24" s="477"/>
      <c r="L24" s="73"/>
      <c r="M24" s="73"/>
      <c r="N24" s="73"/>
      <c r="O24" s="73"/>
      <c r="P24" s="73"/>
      <c r="Q24" s="73"/>
      <c r="R24" s="73"/>
      <c r="S24" s="73"/>
      <c r="T24" s="73"/>
      <c r="U24" s="73"/>
      <c r="V24" s="73"/>
      <c r="W24" s="73"/>
      <c r="X24" s="73"/>
      <c r="Y24" s="73"/>
      <c r="Z24" s="73"/>
    </row>
    <row r="25" spans="1:26" ht="15" customHeight="1">
      <c r="A25" s="281"/>
      <c r="B25" s="414" t="s">
        <v>540</v>
      </c>
      <c r="C25" s="417" t="s">
        <v>542</v>
      </c>
      <c r="D25" s="417" t="s">
        <v>541</v>
      </c>
      <c r="E25" s="481">
        <v>300</v>
      </c>
      <c r="F25" s="301"/>
      <c r="G25" s="637"/>
      <c r="H25" s="642"/>
      <c r="I25" s="638"/>
      <c r="J25" s="476"/>
      <c r="K25" s="477"/>
      <c r="L25" s="73"/>
      <c r="M25" s="73"/>
      <c r="N25" s="73"/>
      <c r="O25" s="73"/>
      <c r="P25" s="73"/>
      <c r="Q25" s="73"/>
      <c r="R25" s="73"/>
      <c r="S25" s="73"/>
      <c r="T25" s="73"/>
      <c r="U25" s="73"/>
      <c r="V25" s="73"/>
      <c r="W25" s="73"/>
      <c r="X25" s="73"/>
      <c r="Y25" s="73"/>
      <c r="Z25" s="73"/>
    </row>
    <row r="26" spans="1:26" ht="23.25">
      <c r="A26" s="281"/>
      <c r="B26" s="414" t="s">
        <v>543</v>
      </c>
      <c r="C26" s="417" t="s">
        <v>544</v>
      </c>
      <c r="D26" s="417" t="s">
        <v>539</v>
      </c>
      <c r="E26" s="481">
        <v>450</v>
      </c>
      <c r="F26" s="218"/>
      <c r="G26" s="637"/>
      <c r="H26" s="642"/>
      <c r="I26" s="638"/>
      <c r="J26" s="476"/>
      <c r="K26" s="477"/>
      <c r="L26" s="73"/>
      <c r="M26" s="73"/>
      <c r="N26" s="73"/>
      <c r="O26" s="73"/>
      <c r="P26" s="73"/>
      <c r="Q26" s="73"/>
      <c r="R26" s="73"/>
      <c r="S26" s="73"/>
      <c r="T26" s="73"/>
      <c r="U26" s="73"/>
      <c r="V26" s="73"/>
      <c r="W26" s="73"/>
      <c r="X26" s="73"/>
      <c r="Y26" s="73"/>
      <c r="Z26" s="73"/>
    </row>
    <row r="27" spans="1:26" ht="23.25">
      <c r="A27" s="281"/>
      <c r="B27" s="478" t="s">
        <v>537</v>
      </c>
      <c r="C27" s="482" t="s">
        <v>538</v>
      </c>
      <c r="D27" s="482" t="s">
        <v>539</v>
      </c>
      <c r="E27" s="480">
        <v>350</v>
      </c>
      <c r="F27" s="218"/>
      <c r="G27" s="637"/>
      <c r="H27" s="642"/>
      <c r="I27" s="638"/>
      <c r="J27" s="476"/>
      <c r="K27" s="477"/>
      <c r="L27" s="73"/>
      <c r="M27" s="73"/>
      <c r="N27" s="73"/>
      <c r="O27" s="73"/>
      <c r="P27" s="73"/>
      <c r="Q27" s="73"/>
      <c r="R27" s="73"/>
      <c r="S27" s="73"/>
      <c r="T27" s="73"/>
      <c r="U27" s="73"/>
      <c r="V27" s="73"/>
      <c r="W27" s="73"/>
      <c r="X27" s="73"/>
      <c r="Y27" s="73"/>
      <c r="Z27" s="73"/>
    </row>
    <row r="28" spans="1:26" ht="23.25">
      <c r="A28" s="281"/>
      <c r="B28" s="414" t="s">
        <v>540</v>
      </c>
      <c r="C28" s="417" t="s">
        <v>544</v>
      </c>
      <c r="D28" s="417" t="s">
        <v>541</v>
      </c>
      <c r="E28" s="481">
        <v>254</v>
      </c>
      <c r="F28" s="218"/>
      <c r="G28" s="637"/>
      <c r="H28" s="642"/>
      <c r="I28" s="638"/>
      <c r="J28" s="476"/>
      <c r="K28" s="477"/>
      <c r="L28" s="73"/>
      <c r="M28" s="73"/>
      <c r="N28" s="73"/>
      <c r="O28" s="73"/>
      <c r="P28" s="73"/>
      <c r="Q28" s="73"/>
      <c r="R28" s="73"/>
      <c r="S28" s="73"/>
      <c r="T28" s="73"/>
      <c r="U28" s="73"/>
      <c r="V28" s="73"/>
      <c r="W28" s="73"/>
      <c r="X28" s="73"/>
      <c r="Y28" s="73"/>
      <c r="Z28" s="73"/>
    </row>
    <row r="29" spans="1:26" ht="23.25">
      <c r="A29" s="281"/>
      <c r="B29" s="414" t="s">
        <v>543</v>
      </c>
      <c r="C29" s="417" t="s">
        <v>542</v>
      </c>
      <c r="D29" s="417" t="s">
        <v>539</v>
      </c>
      <c r="E29" s="481">
        <v>500</v>
      </c>
      <c r="F29" s="218"/>
      <c r="G29" s="637"/>
      <c r="H29" s="642"/>
      <c r="I29" s="638"/>
      <c r="J29" s="476"/>
      <c r="K29" s="477"/>
      <c r="L29" s="73"/>
      <c r="M29" s="73"/>
      <c r="N29" s="73"/>
      <c r="O29" s="73"/>
      <c r="P29" s="73"/>
      <c r="Q29" s="73"/>
      <c r="R29" s="73"/>
      <c r="S29" s="73"/>
      <c r="T29" s="73"/>
      <c r="U29" s="73"/>
      <c r="V29" s="73"/>
      <c r="W29" s="73"/>
      <c r="X29" s="73"/>
      <c r="Y29" s="73"/>
      <c r="Z29" s="73"/>
    </row>
    <row r="30" spans="1:26" ht="23.25">
      <c r="A30" s="281"/>
      <c r="B30" s="414" t="s">
        <v>540</v>
      </c>
      <c r="C30" s="417" t="s">
        <v>544</v>
      </c>
      <c r="D30" s="417" t="s">
        <v>541</v>
      </c>
      <c r="E30" s="481">
        <v>400</v>
      </c>
      <c r="F30" s="218"/>
      <c r="G30" s="637"/>
      <c r="H30" s="642"/>
      <c r="I30" s="638"/>
      <c r="J30" s="476"/>
      <c r="K30" s="477"/>
      <c r="L30" s="73"/>
      <c r="M30" s="73"/>
      <c r="N30" s="73"/>
      <c r="O30" s="73"/>
      <c r="P30" s="73"/>
      <c r="Q30" s="73"/>
      <c r="R30" s="73"/>
      <c r="S30" s="73"/>
      <c r="T30" s="73"/>
      <c r="U30" s="73"/>
      <c r="V30" s="73"/>
      <c r="W30" s="73"/>
      <c r="X30" s="73"/>
      <c r="Y30" s="73"/>
      <c r="Z30" s="73"/>
    </row>
    <row r="31" spans="1:26" ht="23.25">
      <c r="A31" s="205"/>
      <c r="B31" s="414" t="s">
        <v>543</v>
      </c>
      <c r="C31" s="417" t="s">
        <v>542</v>
      </c>
      <c r="D31" s="417" t="s">
        <v>539</v>
      </c>
      <c r="E31" s="481">
        <v>555</v>
      </c>
      <c r="F31" s="218"/>
      <c r="G31" s="637"/>
      <c r="H31" s="642"/>
      <c r="I31" s="638"/>
      <c r="J31" s="476"/>
      <c r="K31" s="477"/>
      <c r="L31" s="73"/>
      <c r="M31" s="73"/>
      <c r="N31" s="73"/>
      <c r="O31" s="73"/>
      <c r="P31" s="73"/>
      <c r="Q31" s="73"/>
      <c r="R31" s="73"/>
      <c r="S31" s="73"/>
      <c r="T31" s="73"/>
      <c r="U31" s="73"/>
      <c r="V31" s="73"/>
      <c r="W31" s="73"/>
      <c r="X31" s="73"/>
      <c r="Y31" s="73"/>
      <c r="Z31" s="73"/>
    </row>
    <row r="32" spans="1:26" ht="23.25">
      <c r="A32" s="205"/>
      <c r="B32" s="478" t="s">
        <v>537</v>
      </c>
      <c r="C32" s="482" t="s">
        <v>538</v>
      </c>
      <c r="D32" s="482" t="s">
        <v>539</v>
      </c>
      <c r="E32" s="480">
        <v>850</v>
      </c>
      <c r="F32" s="218"/>
      <c r="G32" s="637"/>
      <c r="H32" s="642"/>
      <c r="I32" s="638"/>
      <c r="J32" s="476"/>
      <c r="K32" s="477"/>
      <c r="L32" s="73"/>
      <c r="M32" s="73"/>
      <c r="N32" s="73"/>
      <c r="O32" s="73"/>
      <c r="P32" s="73"/>
      <c r="Q32" s="73"/>
      <c r="R32" s="73"/>
      <c r="S32" s="73"/>
      <c r="T32" s="73"/>
      <c r="U32" s="73"/>
      <c r="V32" s="73"/>
      <c r="W32" s="73"/>
      <c r="X32" s="73"/>
      <c r="Y32" s="73"/>
      <c r="Z32" s="73"/>
    </row>
    <row r="33" spans="1:26" ht="23.25">
      <c r="A33" s="205"/>
      <c r="B33" s="414" t="s">
        <v>540</v>
      </c>
      <c r="C33" s="417" t="s">
        <v>538</v>
      </c>
      <c r="D33" s="417" t="s">
        <v>541</v>
      </c>
      <c r="E33" s="481">
        <v>900</v>
      </c>
      <c r="F33" s="218"/>
      <c r="G33" s="637"/>
      <c r="H33" s="642"/>
      <c r="I33" s="638"/>
      <c r="J33" s="476"/>
      <c r="K33" s="477"/>
      <c r="L33" s="73"/>
      <c r="M33" s="73"/>
      <c r="N33" s="73"/>
      <c r="O33" s="73"/>
      <c r="P33" s="73"/>
      <c r="Q33" s="73"/>
      <c r="R33" s="73"/>
      <c r="S33" s="73"/>
      <c r="T33" s="73"/>
      <c r="U33" s="73"/>
      <c r="V33" s="73"/>
      <c r="W33" s="73"/>
      <c r="X33" s="73"/>
      <c r="Y33" s="73"/>
      <c r="Z33" s="73"/>
    </row>
    <row r="34" spans="1:26" ht="23.25">
      <c r="A34" s="205"/>
      <c r="B34" s="414" t="s">
        <v>540</v>
      </c>
      <c r="C34" s="417" t="s">
        <v>544</v>
      </c>
      <c r="D34" s="417" t="s">
        <v>541</v>
      </c>
      <c r="E34" s="481">
        <v>900</v>
      </c>
      <c r="F34" s="218"/>
      <c r="G34" s="626"/>
      <c r="H34" s="645"/>
      <c r="I34" s="627"/>
      <c r="J34" s="476"/>
      <c r="K34" s="477"/>
      <c r="L34" s="73"/>
      <c r="M34" s="73"/>
      <c r="N34" s="73"/>
      <c r="O34" s="73"/>
      <c r="P34" s="73"/>
      <c r="Q34" s="73"/>
      <c r="R34" s="73"/>
      <c r="S34" s="73"/>
      <c r="T34" s="73"/>
      <c r="U34" s="73"/>
      <c r="V34" s="73"/>
      <c r="W34" s="73"/>
      <c r="X34" s="73"/>
      <c r="Y34" s="73"/>
      <c r="Z34" s="73"/>
    </row>
    <row r="35" spans="1:26" ht="23.25">
      <c r="A35" s="274"/>
      <c r="B35" s="414" t="s">
        <v>543</v>
      </c>
      <c r="C35" s="417" t="s">
        <v>542</v>
      </c>
      <c r="D35" s="417" t="s">
        <v>539</v>
      </c>
      <c r="E35" s="481">
        <v>470</v>
      </c>
      <c r="F35" s="218"/>
      <c r="G35" s="662" t="s">
        <v>654</v>
      </c>
      <c r="H35" s="641"/>
      <c r="I35" s="625"/>
      <c r="J35" s="476"/>
      <c r="K35" s="477"/>
      <c r="L35" s="73"/>
      <c r="M35" s="73"/>
      <c r="N35" s="73"/>
      <c r="O35" s="73"/>
      <c r="P35" s="73"/>
      <c r="Q35" s="73"/>
      <c r="R35" s="73"/>
      <c r="S35" s="73"/>
      <c r="T35" s="73"/>
      <c r="U35" s="73"/>
      <c r="V35" s="73"/>
      <c r="W35" s="73"/>
      <c r="X35" s="73"/>
      <c r="Y35" s="73"/>
      <c r="Z35" s="73"/>
    </row>
    <row r="36" spans="1:26" ht="23.25">
      <c r="A36" s="205"/>
      <c r="B36" s="478" t="s">
        <v>537</v>
      </c>
      <c r="C36" s="482" t="s">
        <v>538</v>
      </c>
      <c r="D36" s="482" t="s">
        <v>539</v>
      </c>
      <c r="E36" s="480">
        <v>400</v>
      </c>
      <c r="F36" s="218"/>
      <c r="G36" s="626"/>
      <c r="H36" s="645"/>
      <c r="I36" s="627"/>
      <c r="J36" s="476"/>
      <c r="K36" s="477"/>
      <c r="L36" s="73"/>
      <c r="M36" s="73"/>
      <c r="N36" s="73"/>
      <c r="O36" s="73"/>
      <c r="P36" s="73"/>
      <c r="Q36" s="73"/>
      <c r="R36" s="73"/>
      <c r="S36" s="73"/>
      <c r="T36" s="73"/>
      <c r="U36" s="73"/>
      <c r="V36" s="73"/>
      <c r="W36" s="73"/>
      <c r="X36" s="73"/>
      <c r="Y36" s="73"/>
      <c r="Z36" s="73"/>
    </row>
    <row r="37" spans="1:26" ht="15.75">
      <c r="A37" s="205"/>
      <c r="B37" s="359"/>
      <c r="C37" s="359"/>
      <c r="D37" s="290"/>
      <c r="E37" s="359"/>
      <c r="F37" s="205"/>
      <c r="G37" s="420"/>
      <c r="H37" s="421"/>
      <c r="I37" s="421"/>
      <c r="J37" s="205"/>
      <c r="K37" s="73"/>
      <c r="L37" s="73"/>
      <c r="M37" s="73"/>
      <c r="N37" s="73"/>
      <c r="O37" s="73"/>
      <c r="P37" s="73"/>
      <c r="Q37" s="73"/>
      <c r="R37" s="73"/>
      <c r="S37" s="73"/>
      <c r="T37" s="73"/>
      <c r="U37" s="73"/>
      <c r="V37" s="73"/>
      <c r="W37" s="73"/>
      <c r="X37" s="73"/>
      <c r="Y37" s="73"/>
      <c r="Z37" s="73"/>
    </row>
    <row r="38" spans="1:26" ht="15.75">
      <c r="A38" s="218"/>
      <c r="B38" s="483" t="s">
        <v>114</v>
      </c>
      <c r="C38" s="484" t="s">
        <v>538</v>
      </c>
      <c r="D38" s="424"/>
      <c r="E38" s="422" t="s">
        <v>417</v>
      </c>
      <c r="F38" s="224"/>
      <c r="G38" s="285"/>
      <c r="H38" s="284"/>
      <c r="I38" s="284"/>
      <c r="J38" s="205"/>
      <c r="K38" s="73"/>
      <c r="L38" s="73"/>
      <c r="M38" s="73"/>
      <c r="N38" s="73"/>
      <c r="O38" s="73"/>
      <c r="P38" s="73"/>
      <c r="Q38" s="73"/>
      <c r="R38" s="73"/>
      <c r="S38" s="73"/>
      <c r="T38" s="73"/>
      <c r="U38" s="73"/>
      <c r="V38" s="73"/>
      <c r="W38" s="73"/>
      <c r="X38" s="73"/>
      <c r="Y38" s="73"/>
      <c r="Z38" s="73"/>
    </row>
    <row r="39" spans="1:26" ht="15.75">
      <c r="A39" s="218"/>
      <c r="B39" s="485" t="s">
        <v>655</v>
      </c>
      <c r="C39" s="484" t="s">
        <v>539</v>
      </c>
      <c r="D39" s="424"/>
      <c r="E39" s="484">
        <f>COUNTIFS(C23:C36,C38,D23:D36,C39)</f>
        <v>4</v>
      </c>
      <c r="F39" s="486"/>
      <c r="G39" s="293"/>
      <c r="H39" s="205"/>
      <c r="I39" s="205"/>
      <c r="J39" s="205"/>
      <c r="K39" s="73"/>
      <c r="L39" s="73"/>
      <c r="M39" s="73"/>
      <c r="N39" s="73"/>
      <c r="O39" s="73"/>
      <c r="P39" s="73"/>
      <c r="Q39" s="73"/>
      <c r="R39" s="73"/>
      <c r="S39" s="73"/>
      <c r="T39" s="73"/>
      <c r="U39" s="73"/>
      <c r="V39" s="73"/>
      <c r="W39" s="73"/>
      <c r="X39" s="73"/>
      <c r="Y39" s="73"/>
      <c r="Z39" s="73"/>
    </row>
    <row r="40" spans="1:26">
      <c r="A40" s="205"/>
      <c r="B40" s="337"/>
      <c r="C40" s="337"/>
      <c r="D40" s="290"/>
      <c r="E40" s="337"/>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ht="30">
      <c r="A42" s="205"/>
      <c r="B42" s="74" t="s">
        <v>198</v>
      </c>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428"/>
      <c r="H43" s="428"/>
      <c r="I43" s="428"/>
      <c r="J43" s="205"/>
      <c r="K43" s="73"/>
      <c r="L43" s="73"/>
      <c r="M43" s="73"/>
      <c r="N43" s="73"/>
      <c r="O43" s="73"/>
      <c r="P43" s="73"/>
      <c r="Q43" s="73"/>
      <c r="R43" s="73"/>
      <c r="S43" s="73"/>
      <c r="T43" s="73"/>
      <c r="U43" s="73"/>
      <c r="V43" s="73"/>
      <c r="W43" s="73"/>
      <c r="X43" s="73"/>
      <c r="Y43" s="73"/>
      <c r="Z43" s="73"/>
    </row>
    <row r="44" spans="1:26" ht="20.25">
      <c r="A44" s="205"/>
      <c r="B44" s="412" t="s">
        <v>533</v>
      </c>
      <c r="C44" s="429" t="s">
        <v>114</v>
      </c>
      <c r="D44" s="429" t="s">
        <v>534</v>
      </c>
      <c r="E44" s="429" t="s">
        <v>535</v>
      </c>
      <c r="F44" s="218"/>
      <c r="G44" s="663" t="s">
        <v>656</v>
      </c>
      <c r="H44" s="641"/>
      <c r="I44" s="625"/>
      <c r="J44" s="487"/>
      <c r="K44" s="73"/>
      <c r="L44" s="73"/>
      <c r="M44" s="73"/>
      <c r="N44" s="73"/>
      <c r="O44" s="73"/>
      <c r="P44" s="73"/>
      <c r="Q44" s="73"/>
      <c r="R44" s="73"/>
      <c r="S44" s="73"/>
      <c r="T44" s="73"/>
      <c r="U44" s="73"/>
      <c r="V44" s="73"/>
      <c r="W44" s="73"/>
      <c r="X44" s="73"/>
      <c r="Y44" s="73"/>
      <c r="Z44" s="73"/>
    </row>
    <row r="45" spans="1:26" ht="20.25">
      <c r="A45" s="205"/>
      <c r="B45" s="414" t="s">
        <v>537</v>
      </c>
      <c r="C45" s="417" t="s">
        <v>538</v>
      </c>
      <c r="D45" s="417" t="s">
        <v>539</v>
      </c>
      <c r="E45" s="481">
        <v>400</v>
      </c>
      <c r="F45" s="218"/>
      <c r="G45" s="637"/>
      <c r="H45" s="642"/>
      <c r="I45" s="638"/>
      <c r="J45" s="487"/>
      <c r="K45" s="73"/>
      <c r="L45" s="73"/>
      <c r="M45" s="73"/>
      <c r="N45" s="73"/>
      <c r="O45" s="73"/>
      <c r="P45" s="73"/>
      <c r="Q45" s="73"/>
      <c r="R45" s="73"/>
      <c r="S45" s="73"/>
      <c r="T45" s="73"/>
      <c r="U45" s="73"/>
      <c r="V45" s="73"/>
      <c r="W45" s="73"/>
      <c r="X45" s="73"/>
      <c r="Y45" s="73"/>
      <c r="Z45" s="73"/>
    </row>
    <row r="46" spans="1:26" ht="20.25">
      <c r="A46" s="205"/>
      <c r="B46" s="414" t="s">
        <v>540</v>
      </c>
      <c r="C46" s="417" t="s">
        <v>538</v>
      </c>
      <c r="D46" s="417" t="s">
        <v>541</v>
      </c>
      <c r="E46" s="481">
        <v>500</v>
      </c>
      <c r="F46" s="218"/>
      <c r="G46" s="637"/>
      <c r="H46" s="642"/>
      <c r="I46" s="638"/>
      <c r="J46" s="487"/>
      <c r="K46" s="73"/>
      <c r="L46" s="73"/>
      <c r="M46" s="73"/>
      <c r="N46" s="73"/>
      <c r="O46" s="73"/>
      <c r="P46" s="73"/>
      <c r="Q46" s="73"/>
      <c r="R46" s="73"/>
      <c r="S46" s="73"/>
      <c r="T46" s="73"/>
      <c r="U46" s="73"/>
      <c r="V46" s="73"/>
      <c r="W46" s="73"/>
      <c r="X46" s="73"/>
      <c r="Y46" s="73"/>
      <c r="Z46" s="73"/>
    </row>
    <row r="47" spans="1:26" ht="20.25">
      <c r="A47" s="205"/>
      <c r="B47" s="414" t="s">
        <v>540</v>
      </c>
      <c r="C47" s="417" t="s">
        <v>542</v>
      </c>
      <c r="D47" s="417" t="s">
        <v>541</v>
      </c>
      <c r="E47" s="481">
        <v>300</v>
      </c>
      <c r="F47" s="218"/>
      <c r="G47" s="637"/>
      <c r="H47" s="642"/>
      <c r="I47" s="638"/>
      <c r="J47" s="487"/>
      <c r="K47" s="73"/>
      <c r="L47" s="73"/>
      <c r="M47" s="73"/>
      <c r="N47" s="73"/>
      <c r="O47" s="73"/>
      <c r="P47" s="73"/>
      <c r="Q47" s="73"/>
      <c r="R47" s="73"/>
      <c r="S47" s="73"/>
      <c r="T47" s="73"/>
      <c r="U47" s="73"/>
      <c r="V47" s="73"/>
      <c r="W47" s="73"/>
      <c r="X47" s="73"/>
      <c r="Y47" s="73"/>
      <c r="Z47" s="73"/>
    </row>
    <row r="48" spans="1:26" ht="20.25">
      <c r="A48" s="205"/>
      <c r="B48" s="414" t="s">
        <v>543</v>
      </c>
      <c r="C48" s="417" t="s">
        <v>544</v>
      </c>
      <c r="D48" s="417" t="s">
        <v>539</v>
      </c>
      <c r="E48" s="481">
        <v>450</v>
      </c>
      <c r="F48" s="218"/>
      <c r="G48" s="637"/>
      <c r="H48" s="642"/>
      <c r="I48" s="638"/>
      <c r="J48" s="487"/>
      <c r="K48" s="73"/>
      <c r="L48" s="73"/>
      <c r="M48" s="73"/>
      <c r="N48" s="73"/>
      <c r="O48" s="73"/>
      <c r="P48" s="73"/>
      <c r="Q48" s="73"/>
      <c r="R48" s="73"/>
      <c r="S48" s="73"/>
      <c r="T48" s="73"/>
      <c r="U48" s="73"/>
      <c r="V48" s="73"/>
      <c r="W48" s="73"/>
      <c r="X48" s="73"/>
      <c r="Y48" s="73"/>
      <c r="Z48" s="73"/>
    </row>
    <row r="49" spans="1:26" ht="20.25">
      <c r="A49" s="205"/>
      <c r="B49" s="478" t="s">
        <v>537</v>
      </c>
      <c r="C49" s="482" t="s">
        <v>538</v>
      </c>
      <c r="D49" s="482" t="s">
        <v>539</v>
      </c>
      <c r="E49" s="480">
        <v>540</v>
      </c>
      <c r="F49" s="218"/>
      <c r="G49" s="637"/>
      <c r="H49" s="642"/>
      <c r="I49" s="638"/>
      <c r="J49" s="487"/>
      <c r="K49" s="73"/>
      <c r="L49" s="73"/>
      <c r="M49" s="73"/>
      <c r="N49" s="73"/>
      <c r="O49" s="73"/>
      <c r="P49" s="73"/>
      <c r="Q49" s="73"/>
      <c r="R49" s="73"/>
      <c r="S49" s="73"/>
      <c r="T49" s="73"/>
      <c r="U49" s="73"/>
      <c r="V49" s="73"/>
      <c r="W49" s="73"/>
      <c r="X49" s="73"/>
      <c r="Y49" s="73"/>
      <c r="Z49" s="73"/>
    </row>
    <row r="50" spans="1:26" ht="20.25">
      <c r="A50" s="205"/>
      <c r="B50" s="414" t="s">
        <v>540</v>
      </c>
      <c r="C50" s="417" t="s">
        <v>544</v>
      </c>
      <c r="D50" s="417" t="s">
        <v>541</v>
      </c>
      <c r="E50" s="481">
        <v>254</v>
      </c>
      <c r="F50" s="218"/>
      <c r="G50" s="637"/>
      <c r="H50" s="642"/>
      <c r="I50" s="638"/>
      <c r="J50" s="487"/>
      <c r="K50" s="73"/>
      <c r="L50" s="73"/>
      <c r="M50" s="73"/>
      <c r="N50" s="73"/>
      <c r="O50" s="73"/>
      <c r="P50" s="73"/>
      <c r="Q50" s="73"/>
      <c r="R50" s="73"/>
      <c r="S50" s="73"/>
      <c r="T50" s="73"/>
      <c r="U50" s="73"/>
      <c r="V50" s="73"/>
      <c r="W50" s="73"/>
      <c r="X50" s="73"/>
      <c r="Y50" s="73"/>
      <c r="Z50" s="73"/>
    </row>
    <row r="51" spans="1:26" ht="20.25">
      <c r="A51" s="205"/>
      <c r="B51" s="414" t="s">
        <v>543</v>
      </c>
      <c r="C51" s="417" t="s">
        <v>542</v>
      </c>
      <c r="D51" s="417" t="s">
        <v>539</v>
      </c>
      <c r="E51" s="481">
        <v>500</v>
      </c>
      <c r="F51" s="218"/>
      <c r="G51" s="637"/>
      <c r="H51" s="642"/>
      <c r="I51" s="638"/>
      <c r="J51" s="487"/>
      <c r="K51" s="73"/>
      <c r="L51" s="73"/>
      <c r="M51" s="73"/>
      <c r="N51" s="73"/>
      <c r="O51" s="73"/>
      <c r="P51" s="73"/>
      <c r="Q51" s="73"/>
      <c r="R51" s="73"/>
      <c r="S51" s="73"/>
      <c r="T51" s="73"/>
      <c r="U51" s="73"/>
      <c r="V51" s="73"/>
      <c r="W51" s="73"/>
      <c r="X51" s="73"/>
      <c r="Y51" s="73"/>
      <c r="Z51" s="73"/>
    </row>
    <row r="52" spans="1:26" ht="20.25">
      <c r="A52" s="205"/>
      <c r="B52" s="414" t="s">
        <v>540</v>
      </c>
      <c r="C52" s="417" t="s">
        <v>544</v>
      </c>
      <c r="D52" s="417" t="s">
        <v>541</v>
      </c>
      <c r="E52" s="481">
        <v>400</v>
      </c>
      <c r="F52" s="218"/>
      <c r="G52" s="637"/>
      <c r="H52" s="642"/>
      <c r="I52" s="638"/>
      <c r="J52" s="487"/>
      <c r="K52" s="73"/>
      <c r="L52" s="73"/>
      <c r="M52" s="73"/>
      <c r="N52" s="73"/>
      <c r="O52" s="73"/>
      <c r="P52" s="73"/>
      <c r="Q52" s="73"/>
      <c r="R52" s="73"/>
      <c r="S52" s="73"/>
      <c r="T52" s="73"/>
      <c r="U52" s="73"/>
      <c r="V52" s="73"/>
      <c r="W52" s="73"/>
      <c r="X52" s="73"/>
      <c r="Y52" s="73"/>
      <c r="Z52" s="73"/>
    </row>
    <row r="53" spans="1:26" ht="20.25">
      <c r="A53" s="205"/>
      <c r="B53" s="414" t="s">
        <v>543</v>
      </c>
      <c r="C53" s="417" t="s">
        <v>542</v>
      </c>
      <c r="D53" s="417" t="s">
        <v>539</v>
      </c>
      <c r="E53" s="481">
        <v>555</v>
      </c>
      <c r="F53" s="218"/>
      <c r="G53" s="637"/>
      <c r="H53" s="642"/>
      <c r="I53" s="638"/>
      <c r="J53" s="487"/>
      <c r="K53" s="73"/>
      <c r="L53" s="73"/>
      <c r="M53" s="73"/>
      <c r="N53" s="73"/>
      <c r="O53" s="73"/>
      <c r="P53" s="73"/>
      <c r="Q53" s="73"/>
      <c r="R53" s="73"/>
      <c r="S53" s="73"/>
      <c r="T53" s="73"/>
      <c r="U53" s="73"/>
      <c r="V53" s="73"/>
      <c r="W53" s="73"/>
      <c r="X53" s="73"/>
      <c r="Y53" s="73"/>
      <c r="Z53" s="73"/>
    </row>
    <row r="54" spans="1:26" ht="20.25">
      <c r="A54" s="205"/>
      <c r="B54" s="478" t="s">
        <v>537</v>
      </c>
      <c r="C54" s="482" t="s">
        <v>538</v>
      </c>
      <c r="D54" s="482" t="s">
        <v>539</v>
      </c>
      <c r="E54" s="480">
        <v>850</v>
      </c>
      <c r="F54" s="218"/>
      <c r="G54" s="637"/>
      <c r="H54" s="642"/>
      <c r="I54" s="638"/>
      <c r="J54" s="487"/>
      <c r="K54" s="73"/>
      <c r="L54" s="73"/>
      <c r="M54" s="73"/>
      <c r="N54" s="73"/>
      <c r="O54" s="73"/>
      <c r="P54" s="73"/>
      <c r="Q54" s="73"/>
      <c r="R54" s="73"/>
      <c r="S54" s="73"/>
      <c r="T54" s="73"/>
      <c r="U54" s="73"/>
      <c r="V54" s="73"/>
      <c r="W54" s="73"/>
      <c r="X54" s="73"/>
      <c r="Y54" s="73"/>
      <c r="Z54" s="73"/>
    </row>
    <row r="55" spans="1:26" ht="20.25">
      <c r="A55" s="73"/>
      <c r="B55" s="414" t="s">
        <v>540</v>
      </c>
      <c r="C55" s="417" t="s">
        <v>538</v>
      </c>
      <c r="D55" s="417" t="s">
        <v>541</v>
      </c>
      <c r="E55" s="481">
        <v>900</v>
      </c>
      <c r="F55" s="76"/>
      <c r="G55" s="637"/>
      <c r="H55" s="642"/>
      <c r="I55" s="638"/>
      <c r="J55" s="487"/>
      <c r="K55" s="73"/>
      <c r="L55" s="73"/>
      <c r="M55" s="73"/>
      <c r="N55" s="73"/>
      <c r="O55" s="73"/>
      <c r="P55" s="73"/>
      <c r="Q55" s="73"/>
      <c r="R55" s="73"/>
      <c r="S55" s="73"/>
      <c r="T55" s="73"/>
      <c r="U55" s="73"/>
      <c r="V55" s="73"/>
      <c r="W55" s="73"/>
      <c r="X55" s="73"/>
      <c r="Y55" s="73"/>
      <c r="Z55" s="73"/>
    </row>
    <row r="56" spans="1:26" ht="20.25">
      <c r="A56" s="73"/>
      <c r="B56" s="414" t="s">
        <v>540</v>
      </c>
      <c r="C56" s="417" t="s">
        <v>544</v>
      </c>
      <c r="D56" s="417" t="s">
        <v>541</v>
      </c>
      <c r="E56" s="481">
        <v>900</v>
      </c>
      <c r="F56" s="76"/>
      <c r="G56" s="626"/>
      <c r="H56" s="645"/>
      <c r="I56" s="627"/>
      <c r="J56" s="487"/>
      <c r="K56" s="73"/>
      <c r="L56" s="73"/>
      <c r="M56" s="73"/>
      <c r="N56" s="73"/>
      <c r="O56" s="73"/>
      <c r="P56" s="73"/>
      <c r="Q56" s="73"/>
      <c r="R56" s="73"/>
      <c r="S56" s="73"/>
      <c r="T56" s="73"/>
      <c r="U56" s="73"/>
      <c r="V56" s="73"/>
      <c r="W56" s="73"/>
      <c r="X56" s="73"/>
      <c r="Y56" s="73"/>
      <c r="Z56" s="73"/>
    </row>
    <row r="57" spans="1:26" ht="20.25">
      <c r="A57" s="73"/>
      <c r="B57" s="414" t="s">
        <v>543</v>
      </c>
      <c r="C57" s="417" t="s">
        <v>542</v>
      </c>
      <c r="D57" s="417" t="s">
        <v>539</v>
      </c>
      <c r="E57" s="481">
        <v>470</v>
      </c>
      <c r="F57" s="76"/>
      <c r="G57" s="664" t="s">
        <v>654</v>
      </c>
      <c r="H57" s="641"/>
      <c r="I57" s="625"/>
      <c r="J57" s="487"/>
      <c r="K57" s="73"/>
      <c r="L57" s="73"/>
      <c r="M57" s="73"/>
      <c r="N57" s="73"/>
      <c r="O57" s="73"/>
      <c r="P57" s="73"/>
      <c r="Q57" s="73"/>
      <c r="R57" s="73"/>
      <c r="S57" s="73"/>
      <c r="T57" s="73"/>
      <c r="U57" s="73"/>
      <c r="V57" s="73"/>
      <c r="W57" s="73"/>
      <c r="X57" s="73"/>
      <c r="Y57" s="73"/>
      <c r="Z57" s="73"/>
    </row>
    <row r="58" spans="1:26" ht="20.25">
      <c r="A58" s="73"/>
      <c r="B58" s="414" t="s">
        <v>537</v>
      </c>
      <c r="C58" s="417" t="s">
        <v>538</v>
      </c>
      <c r="D58" s="417" t="s">
        <v>539</v>
      </c>
      <c r="E58" s="481">
        <v>400</v>
      </c>
      <c r="F58" s="76"/>
      <c r="G58" s="626"/>
      <c r="H58" s="645"/>
      <c r="I58" s="627"/>
      <c r="J58" s="487"/>
      <c r="K58" s="73"/>
      <c r="L58" s="73"/>
      <c r="M58" s="73"/>
      <c r="N58" s="73"/>
      <c r="O58" s="73"/>
      <c r="P58" s="73"/>
      <c r="Q58" s="73"/>
      <c r="R58" s="73"/>
      <c r="S58" s="73"/>
      <c r="T58" s="73"/>
      <c r="U58" s="73"/>
      <c r="V58" s="73"/>
      <c r="W58" s="73"/>
      <c r="X58" s="73"/>
      <c r="Y58" s="73"/>
      <c r="Z58" s="73"/>
    </row>
    <row r="59" spans="1:26">
      <c r="A59" s="73"/>
      <c r="B59" s="73"/>
      <c r="C59" s="73"/>
      <c r="D59" s="73"/>
      <c r="E59" s="73"/>
      <c r="F59" s="73"/>
      <c r="G59" s="71"/>
      <c r="H59" s="71"/>
      <c r="I59" s="71"/>
      <c r="J59" s="73"/>
      <c r="K59" s="73"/>
      <c r="L59" s="73"/>
      <c r="M59" s="73"/>
      <c r="N59" s="73"/>
      <c r="O59" s="73"/>
      <c r="P59" s="73"/>
      <c r="Q59" s="73"/>
      <c r="R59" s="73"/>
      <c r="S59" s="73"/>
      <c r="T59" s="73"/>
      <c r="U59" s="73"/>
      <c r="V59" s="73"/>
      <c r="W59" s="73"/>
      <c r="X59" s="73"/>
      <c r="Y59" s="73"/>
      <c r="Z59" s="73"/>
    </row>
    <row r="60" spans="1:26" ht="15.75">
      <c r="A60" s="73"/>
      <c r="B60" s="483" t="s">
        <v>114</v>
      </c>
      <c r="C60" s="484" t="s">
        <v>538</v>
      </c>
      <c r="D60" s="424"/>
      <c r="E60" s="422" t="s">
        <v>417</v>
      </c>
      <c r="F60" s="73"/>
      <c r="G60" s="73"/>
      <c r="H60" s="73"/>
      <c r="I60" s="73"/>
      <c r="J60" s="73"/>
      <c r="K60" s="73"/>
      <c r="L60" s="73"/>
      <c r="M60" s="73"/>
      <c r="N60" s="73"/>
      <c r="O60" s="73"/>
      <c r="P60" s="73"/>
      <c r="Q60" s="73"/>
      <c r="R60" s="73"/>
      <c r="S60" s="73"/>
      <c r="T60" s="73"/>
      <c r="U60" s="73"/>
      <c r="V60" s="73"/>
      <c r="W60" s="73"/>
      <c r="X60" s="73"/>
      <c r="Y60" s="73"/>
      <c r="Z60" s="73"/>
    </row>
    <row r="61" spans="1:26" ht="15.75">
      <c r="A61" s="73"/>
      <c r="B61" s="485" t="s">
        <v>655</v>
      </c>
      <c r="C61" s="484" t="s">
        <v>539</v>
      </c>
      <c r="D61" s="424"/>
      <c r="E61" s="484">
        <f>COUNTIFS(C45:C58,C60,D45:D58,C61,E45:E58,C62)</f>
        <v>2</v>
      </c>
      <c r="F61" s="73"/>
      <c r="H61" s="73"/>
      <c r="I61" s="73"/>
      <c r="J61" s="73"/>
      <c r="K61" s="73"/>
      <c r="L61" s="73"/>
      <c r="M61" s="73"/>
      <c r="N61" s="73"/>
      <c r="O61" s="73"/>
      <c r="P61" s="73"/>
      <c r="Q61" s="73"/>
      <c r="R61" s="73"/>
      <c r="S61" s="73"/>
      <c r="T61" s="73"/>
      <c r="U61" s="73"/>
      <c r="V61" s="73"/>
      <c r="W61" s="73"/>
      <c r="X61" s="73"/>
      <c r="Y61" s="73"/>
      <c r="Z61" s="73"/>
    </row>
    <row r="62" spans="1:26" ht="15.75">
      <c r="A62" s="76"/>
      <c r="B62" s="488" t="s">
        <v>657</v>
      </c>
      <c r="C62" s="489" t="s">
        <v>550</v>
      </c>
      <c r="D62" s="82"/>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1"/>
      <c r="C63" s="71"/>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ht="30">
      <c r="A65" s="73"/>
      <c r="B65" s="74" t="s">
        <v>201</v>
      </c>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5"/>
      <c r="E66" s="75"/>
      <c r="F66" s="75"/>
      <c r="G66" s="75"/>
      <c r="H66" s="75"/>
      <c r="I66" s="73"/>
      <c r="J66" s="73"/>
      <c r="K66" s="73"/>
      <c r="L66" s="73"/>
      <c r="M66" s="73"/>
      <c r="N66" s="73"/>
      <c r="O66" s="73"/>
      <c r="P66" s="73"/>
      <c r="Q66" s="73"/>
      <c r="R66" s="73"/>
      <c r="S66" s="73"/>
      <c r="T66" s="73"/>
      <c r="U66" s="73"/>
      <c r="V66" s="73"/>
      <c r="W66" s="73"/>
      <c r="X66" s="73"/>
      <c r="Y66" s="73"/>
      <c r="Z66" s="73"/>
    </row>
    <row r="67" spans="1:26">
      <c r="A67" s="73"/>
      <c r="B67" s="490">
        <v>1</v>
      </c>
      <c r="C67" s="76"/>
      <c r="D67" s="665" t="s">
        <v>658</v>
      </c>
      <c r="E67" s="641"/>
      <c r="F67" s="641"/>
      <c r="G67" s="641"/>
      <c r="H67" s="625"/>
      <c r="I67" s="82"/>
      <c r="J67" s="73"/>
      <c r="K67" s="73"/>
      <c r="L67" s="73"/>
      <c r="M67" s="73"/>
      <c r="N67" s="73"/>
      <c r="O67" s="73"/>
      <c r="P67" s="73"/>
      <c r="Q67" s="73"/>
      <c r="R67" s="73"/>
      <c r="S67" s="73"/>
      <c r="T67" s="73"/>
      <c r="U67" s="73"/>
      <c r="V67" s="73"/>
      <c r="W67" s="73"/>
      <c r="X67" s="73"/>
      <c r="Y67" s="73"/>
      <c r="Z67" s="73"/>
    </row>
    <row r="68" spans="1:26">
      <c r="A68" s="73"/>
      <c r="B68" s="491">
        <v>2</v>
      </c>
      <c r="C68" s="76"/>
      <c r="D68" s="637"/>
      <c r="E68" s="642"/>
      <c r="F68" s="642"/>
      <c r="G68" s="642"/>
      <c r="H68" s="638"/>
      <c r="I68" s="82"/>
      <c r="J68" s="73"/>
      <c r="K68" s="73"/>
      <c r="L68" s="73"/>
      <c r="M68" s="73"/>
      <c r="N68" s="73"/>
      <c r="O68" s="73"/>
      <c r="P68" s="73"/>
      <c r="Q68" s="73"/>
      <c r="R68" s="73"/>
      <c r="S68" s="73"/>
      <c r="T68" s="73"/>
      <c r="U68" s="73"/>
      <c r="V68" s="73"/>
      <c r="W68" s="73"/>
      <c r="X68" s="73"/>
      <c r="Y68" s="73"/>
      <c r="Z68" s="73"/>
    </row>
    <row r="69" spans="1:26">
      <c r="A69" s="73"/>
      <c r="B69" s="491">
        <v>3</v>
      </c>
      <c r="C69" s="76"/>
      <c r="D69" s="637"/>
      <c r="E69" s="642"/>
      <c r="F69" s="642"/>
      <c r="G69" s="642"/>
      <c r="H69" s="638"/>
      <c r="I69" s="82"/>
      <c r="J69" s="73"/>
      <c r="K69" s="73"/>
      <c r="L69" s="73"/>
      <c r="M69" s="73"/>
      <c r="N69" s="73"/>
      <c r="O69" s="73"/>
      <c r="P69" s="73"/>
      <c r="Q69" s="73"/>
      <c r="R69" s="73"/>
      <c r="S69" s="73"/>
      <c r="T69" s="73"/>
      <c r="U69" s="73"/>
      <c r="V69" s="73"/>
      <c r="W69" s="73"/>
      <c r="X69" s="73"/>
      <c r="Y69" s="73"/>
      <c r="Z69" s="73"/>
    </row>
    <row r="70" spans="1:26">
      <c r="A70" s="73"/>
      <c r="B70" s="491">
        <v>4</v>
      </c>
      <c r="C70" s="76"/>
      <c r="D70" s="626"/>
      <c r="E70" s="645"/>
      <c r="F70" s="645"/>
      <c r="G70" s="645"/>
      <c r="H70" s="627"/>
      <c r="I70" s="82"/>
      <c r="J70" s="73"/>
      <c r="K70" s="73"/>
      <c r="L70" s="73"/>
      <c r="M70" s="73"/>
      <c r="N70" s="73"/>
      <c r="O70" s="73"/>
      <c r="P70" s="73"/>
      <c r="Q70" s="73"/>
      <c r="R70" s="73"/>
      <c r="S70" s="73"/>
      <c r="T70" s="73"/>
      <c r="U70" s="73"/>
      <c r="V70" s="73"/>
      <c r="W70" s="73"/>
      <c r="X70" s="73"/>
      <c r="Y70" s="73"/>
      <c r="Z70" s="73"/>
    </row>
    <row r="71" spans="1:26" ht="18">
      <c r="A71" s="73"/>
      <c r="B71" s="491">
        <v>5</v>
      </c>
      <c r="C71" s="76"/>
      <c r="D71" s="492"/>
      <c r="E71" s="493"/>
      <c r="F71" s="493"/>
      <c r="G71" s="493"/>
      <c r="H71" s="493"/>
      <c r="I71" s="73"/>
      <c r="J71" s="73"/>
      <c r="K71" s="73"/>
      <c r="L71" s="73"/>
      <c r="M71" s="73"/>
      <c r="N71" s="73"/>
      <c r="O71" s="73"/>
      <c r="P71" s="73"/>
      <c r="Q71" s="73"/>
      <c r="R71" s="73"/>
      <c r="S71" s="73"/>
      <c r="T71" s="73"/>
      <c r="U71" s="73"/>
      <c r="V71" s="73"/>
      <c r="W71" s="73"/>
      <c r="X71" s="73"/>
      <c r="Y71" s="73"/>
      <c r="Z71" s="73"/>
    </row>
    <row r="72" spans="1:26" ht="18">
      <c r="A72" s="73"/>
      <c r="B72" s="491">
        <v>6</v>
      </c>
      <c r="C72" s="76"/>
      <c r="D72" s="494">
        <f>COUNTIFS(B67:B81,"&gt;1",B67:B81,"&lt;15")</f>
        <v>13</v>
      </c>
      <c r="E72" s="495"/>
      <c r="F72" s="496"/>
      <c r="G72" s="496"/>
      <c r="H72" s="496"/>
      <c r="I72" s="73"/>
      <c r="J72" s="73"/>
      <c r="K72" s="73"/>
      <c r="L72" s="73"/>
      <c r="M72" s="73"/>
      <c r="N72" s="73"/>
      <c r="O72" s="73"/>
      <c r="P72" s="73"/>
      <c r="Q72" s="73"/>
      <c r="R72" s="73"/>
      <c r="S72" s="73"/>
      <c r="T72" s="73"/>
      <c r="U72" s="73"/>
      <c r="V72" s="73"/>
      <c r="W72" s="73"/>
      <c r="X72" s="73"/>
      <c r="Y72" s="73"/>
      <c r="Z72" s="73"/>
    </row>
    <row r="73" spans="1:26" ht="18">
      <c r="A73" s="73"/>
      <c r="B73" s="491">
        <v>7</v>
      </c>
      <c r="C73" s="76"/>
      <c r="D73" s="493"/>
      <c r="E73" s="496"/>
      <c r="F73" s="496"/>
      <c r="G73" s="496"/>
      <c r="H73" s="496"/>
      <c r="I73" s="73"/>
      <c r="J73" s="73"/>
      <c r="K73" s="73"/>
      <c r="L73" s="73"/>
      <c r="M73" s="73"/>
      <c r="N73" s="73"/>
      <c r="O73" s="73"/>
      <c r="P73" s="73"/>
      <c r="Q73" s="73"/>
      <c r="R73" s="73"/>
      <c r="S73" s="73"/>
      <c r="T73" s="73"/>
      <c r="U73" s="73"/>
      <c r="V73" s="73"/>
      <c r="W73" s="73"/>
      <c r="X73" s="73"/>
      <c r="Y73" s="73"/>
      <c r="Z73" s="73"/>
    </row>
    <row r="74" spans="1:26" ht="18">
      <c r="A74" s="73"/>
      <c r="B74" s="491">
        <v>8</v>
      </c>
      <c r="C74" s="76"/>
      <c r="D74" s="496"/>
      <c r="E74" s="496"/>
      <c r="F74" s="496"/>
      <c r="G74" s="496"/>
      <c r="H74" s="496"/>
      <c r="I74" s="73"/>
      <c r="J74" s="73"/>
      <c r="K74" s="73"/>
      <c r="L74" s="73"/>
      <c r="M74" s="73"/>
      <c r="N74" s="73"/>
      <c r="O74" s="73"/>
      <c r="P74" s="73"/>
      <c r="Q74" s="73"/>
      <c r="R74" s="73"/>
      <c r="S74" s="73"/>
      <c r="T74" s="73"/>
      <c r="U74" s="73"/>
      <c r="V74" s="73"/>
      <c r="W74" s="73"/>
      <c r="X74" s="73"/>
      <c r="Y74" s="73"/>
      <c r="Z74" s="73"/>
    </row>
    <row r="75" spans="1:26" ht="18">
      <c r="A75" s="73"/>
      <c r="B75" s="491">
        <v>9</v>
      </c>
      <c r="C75" s="76"/>
      <c r="D75" s="286" t="s">
        <v>659</v>
      </c>
      <c r="E75" s="73"/>
      <c r="F75" s="496"/>
      <c r="G75" s="496"/>
      <c r="H75" s="496"/>
      <c r="I75" s="73"/>
      <c r="J75" s="73"/>
      <c r="K75" s="73"/>
      <c r="L75" s="73"/>
      <c r="M75" s="73"/>
      <c r="N75" s="73"/>
      <c r="O75" s="73"/>
      <c r="P75" s="73"/>
      <c r="Q75" s="73"/>
      <c r="R75" s="73"/>
      <c r="S75" s="73"/>
      <c r="T75" s="73"/>
      <c r="U75" s="73"/>
      <c r="V75" s="73"/>
      <c r="W75" s="73"/>
      <c r="X75" s="73"/>
      <c r="Y75" s="73"/>
      <c r="Z75" s="73"/>
    </row>
    <row r="76" spans="1:26" ht="15.75">
      <c r="A76" s="73"/>
      <c r="B76" s="491">
        <v>10</v>
      </c>
      <c r="C76" s="73"/>
      <c r="D76" s="299" t="s">
        <v>605</v>
      </c>
      <c r="E76" s="82"/>
      <c r="F76" s="73"/>
      <c r="G76" s="73"/>
      <c r="H76" s="73"/>
      <c r="I76" s="73"/>
      <c r="J76" s="73"/>
      <c r="K76" s="73"/>
      <c r="L76" s="73"/>
      <c r="M76" s="73"/>
      <c r="N76" s="73"/>
      <c r="O76" s="73"/>
      <c r="P76" s="73"/>
      <c r="Q76" s="73"/>
      <c r="R76" s="73"/>
      <c r="S76" s="73"/>
      <c r="T76" s="73"/>
      <c r="U76" s="73"/>
      <c r="V76" s="73"/>
      <c r="W76" s="73"/>
      <c r="X76" s="73"/>
      <c r="Y76" s="73"/>
      <c r="Z76" s="73"/>
    </row>
    <row r="77" spans="1:26">
      <c r="A77" s="73"/>
      <c r="B77" s="491">
        <v>11</v>
      </c>
      <c r="C77" s="73"/>
      <c r="E77" s="73"/>
      <c r="F77" s="73"/>
      <c r="G77" s="73"/>
      <c r="H77" s="73"/>
      <c r="I77" s="73"/>
      <c r="J77" s="73"/>
      <c r="K77" s="73"/>
      <c r="L77" s="73"/>
      <c r="M77" s="73"/>
      <c r="N77" s="73"/>
      <c r="O77" s="73"/>
      <c r="P77" s="73"/>
      <c r="Q77" s="73"/>
      <c r="R77" s="73"/>
      <c r="S77" s="73"/>
      <c r="T77" s="73"/>
      <c r="U77" s="73"/>
      <c r="V77" s="73"/>
      <c r="W77" s="73"/>
      <c r="X77" s="73"/>
      <c r="Y77" s="73"/>
      <c r="Z77" s="73"/>
    </row>
    <row r="78" spans="1:26" ht="15.75">
      <c r="A78" s="73"/>
      <c r="B78" s="491">
        <v>12</v>
      </c>
      <c r="C78" s="73"/>
      <c r="D78" s="299" t="s">
        <v>660</v>
      </c>
      <c r="E78" s="73"/>
      <c r="F78" s="73"/>
      <c r="G78" s="73"/>
      <c r="H78" s="73"/>
      <c r="I78" s="73"/>
      <c r="J78" s="73"/>
      <c r="K78" s="73"/>
      <c r="L78" s="73"/>
      <c r="M78" s="73"/>
      <c r="N78" s="73"/>
      <c r="O78" s="73"/>
      <c r="P78" s="73"/>
      <c r="Q78" s="73"/>
      <c r="R78" s="73"/>
      <c r="S78" s="73"/>
      <c r="T78" s="73"/>
      <c r="U78" s="73"/>
      <c r="V78" s="73"/>
      <c r="W78" s="73"/>
      <c r="X78" s="73"/>
      <c r="Y78" s="73"/>
      <c r="Z78" s="73"/>
    </row>
    <row r="79" spans="1:26" ht="15.75">
      <c r="A79" s="73"/>
      <c r="B79" s="491">
        <v>13</v>
      </c>
      <c r="C79" s="73"/>
      <c r="D79" s="299" t="s">
        <v>661</v>
      </c>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491">
        <v>14</v>
      </c>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491">
        <v>15</v>
      </c>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ht="30">
      <c r="A84" s="73"/>
      <c r="B84" s="74" t="s">
        <v>575</v>
      </c>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ht="18">
      <c r="A86" s="73"/>
      <c r="B86" s="666" t="s">
        <v>551</v>
      </c>
      <c r="C86" s="667"/>
      <c r="D86" s="667"/>
      <c r="E86" s="667"/>
      <c r="F86" s="667"/>
      <c r="G86" s="668"/>
      <c r="H86" s="73"/>
      <c r="I86" s="73"/>
      <c r="J86" s="73"/>
      <c r="K86" s="73"/>
      <c r="L86" s="73"/>
      <c r="M86" s="73"/>
      <c r="N86" s="73"/>
      <c r="O86" s="73"/>
      <c r="P86" s="73"/>
      <c r="Q86" s="73"/>
      <c r="R86" s="73"/>
      <c r="S86" s="73"/>
      <c r="T86" s="73"/>
      <c r="U86" s="73"/>
      <c r="V86" s="73"/>
      <c r="W86" s="73"/>
      <c r="X86" s="73"/>
      <c r="Y86" s="73"/>
      <c r="Z86" s="73"/>
    </row>
    <row r="87" spans="1:26">
      <c r="A87" s="73"/>
      <c r="B87" s="497" t="s">
        <v>552</v>
      </c>
      <c r="C87" s="498" t="s">
        <v>553</v>
      </c>
      <c r="D87" s="498" t="s">
        <v>554</v>
      </c>
      <c r="E87" s="498" t="s">
        <v>555</v>
      </c>
      <c r="F87" s="498" t="s">
        <v>556</v>
      </c>
      <c r="G87" s="499" t="s">
        <v>557</v>
      </c>
      <c r="H87" s="73"/>
      <c r="I87" s="73"/>
      <c r="J87" s="73"/>
      <c r="K87" s="73"/>
      <c r="L87" s="73"/>
      <c r="M87" s="73"/>
      <c r="N87" s="73"/>
      <c r="O87" s="73"/>
      <c r="P87" s="73"/>
      <c r="Q87" s="73"/>
      <c r="R87" s="73"/>
      <c r="S87" s="73"/>
      <c r="T87" s="73"/>
      <c r="U87" s="73"/>
      <c r="V87" s="73"/>
      <c r="W87" s="73"/>
      <c r="X87" s="73"/>
      <c r="Y87" s="73"/>
      <c r="Z87" s="73"/>
    </row>
    <row r="88" spans="1:26">
      <c r="A88" s="73"/>
      <c r="B88" s="406">
        <v>1</v>
      </c>
      <c r="C88" s="417" t="s">
        <v>558</v>
      </c>
      <c r="D88" s="438">
        <v>14</v>
      </c>
      <c r="E88" s="438">
        <v>16</v>
      </c>
      <c r="F88" s="438">
        <v>14</v>
      </c>
      <c r="G88" s="438" t="s">
        <v>662</v>
      </c>
      <c r="H88" s="73"/>
      <c r="I88" s="73"/>
      <c r="J88" s="73"/>
      <c r="K88" s="73"/>
      <c r="L88" s="73"/>
      <c r="M88" s="73"/>
      <c r="N88" s="73"/>
      <c r="O88" s="73"/>
      <c r="P88" s="73"/>
      <c r="Q88" s="73"/>
      <c r="R88" s="73"/>
      <c r="S88" s="73"/>
      <c r="T88" s="73"/>
      <c r="U88" s="73"/>
      <c r="V88" s="73"/>
      <c r="W88" s="73"/>
      <c r="X88" s="73"/>
      <c r="Y88" s="73"/>
      <c r="Z88" s="73"/>
    </row>
    <row r="89" spans="1:26">
      <c r="A89" s="73"/>
      <c r="B89" s="406">
        <v>2</v>
      </c>
      <c r="C89" s="417" t="s">
        <v>559</v>
      </c>
      <c r="D89" s="438">
        <v>5</v>
      </c>
      <c r="E89" s="438">
        <v>9</v>
      </c>
      <c r="F89" s="438">
        <v>8</v>
      </c>
      <c r="G89" s="438" t="s">
        <v>663</v>
      </c>
      <c r="H89" s="73"/>
      <c r="I89" s="73"/>
      <c r="J89" s="73"/>
      <c r="K89" s="73"/>
      <c r="L89" s="73"/>
      <c r="M89" s="73"/>
      <c r="N89" s="73"/>
      <c r="O89" s="73"/>
      <c r="P89" s="73"/>
      <c r="Q89" s="73"/>
      <c r="R89" s="73"/>
      <c r="S89" s="73"/>
      <c r="T89" s="73"/>
      <c r="U89" s="73"/>
      <c r="V89" s="73"/>
      <c r="W89" s="73"/>
      <c r="X89" s="73"/>
      <c r="Y89" s="73"/>
      <c r="Z89" s="73"/>
    </row>
    <row r="90" spans="1:26">
      <c r="A90" s="73"/>
      <c r="B90" s="406">
        <v>3</v>
      </c>
      <c r="C90" s="417" t="s">
        <v>560</v>
      </c>
      <c r="D90" s="438">
        <v>5</v>
      </c>
      <c r="E90" s="438">
        <v>18</v>
      </c>
      <c r="F90" s="438">
        <v>17</v>
      </c>
      <c r="G90" s="438" t="s">
        <v>664</v>
      </c>
      <c r="H90" s="73"/>
      <c r="I90" s="73"/>
      <c r="J90" s="73"/>
      <c r="K90" s="73"/>
      <c r="L90" s="73"/>
      <c r="M90" s="73"/>
      <c r="N90" s="73"/>
      <c r="O90" s="73"/>
      <c r="P90" s="73"/>
      <c r="Q90" s="73"/>
      <c r="R90" s="73"/>
      <c r="S90" s="73"/>
      <c r="T90" s="73"/>
      <c r="U90" s="73"/>
      <c r="V90" s="73"/>
      <c r="W90" s="73"/>
      <c r="X90" s="73"/>
      <c r="Y90" s="73"/>
      <c r="Z90" s="73"/>
    </row>
    <row r="91" spans="1:26">
      <c r="A91" s="73"/>
      <c r="B91" s="406">
        <v>4</v>
      </c>
      <c r="C91" s="417" t="s">
        <v>561</v>
      </c>
      <c r="D91" s="438">
        <v>10</v>
      </c>
      <c r="E91" s="438">
        <v>5</v>
      </c>
      <c r="F91" s="438">
        <v>8</v>
      </c>
      <c r="G91" s="438" t="s">
        <v>665</v>
      </c>
      <c r="H91" s="73"/>
      <c r="I91" s="73"/>
      <c r="J91" s="73"/>
      <c r="K91" s="73"/>
      <c r="L91" s="73"/>
      <c r="M91" s="73"/>
      <c r="N91" s="73"/>
      <c r="O91" s="73"/>
      <c r="P91" s="73"/>
      <c r="Q91" s="73"/>
      <c r="R91" s="73"/>
      <c r="S91" s="73"/>
      <c r="T91" s="73"/>
      <c r="U91" s="73"/>
      <c r="V91" s="73"/>
      <c r="W91" s="73"/>
      <c r="X91" s="73"/>
      <c r="Y91" s="73"/>
      <c r="Z91" s="73"/>
    </row>
    <row r="92" spans="1:26">
      <c r="A92" s="73"/>
      <c r="B92" s="406">
        <v>5</v>
      </c>
      <c r="C92" s="417" t="s">
        <v>562</v>
      </c>
      <c r="D92" s="438">
        <v>6</v>
      </c>
      <c r="E92" s="438">
        <v>16</v>
      </c>
      <c r="F92" s="438">
        <v>19</v>
      </c>
      <c r="G92" s="438" t="s">
        <v>666</v>
      </c>
      <c r="H92" s="73"/>
      <c r="I92" s="73"/>
      <c r="J92" s="73"/>
      <c r="K92" s="73"/>
      <c r="L92" s="73"/>
      <c r="M92" s="73"/>
      <c r="N92" s="73"/>
      <c r="O92" s="73"/>
      <c r="P92" s="73"/>
      <c r="Q92" s="73"/>
      <c r="R92" s="73"/>
      <c r="S92" s="73"/>
      <c r="T92" s="73"/>
      <c r="U92" s="73"/>
      <c r="V92" s="73"/>
      <c r="W92" s="73"/>
      <c r="X92" s="73"/>
      <c r="Y92" s="73"/>
      <c r="Z92" s="73"/>
    </row>
    <row r="93" spans="1:26">
      <c r="A93" s="73"/>
      <c r="B93" s="406">
        <v>6</v>
      </c>
      <c r="C93" s="417" t="s">
        <v>563</v>
      </c>
      <c r="D93" s="438">
        <v>19</v>
      </c>
      <c r="E93" s="438">
        <v>16</v>
      </c>
      <c r="F93" s="438">
        <v>15</v>
      </c>
      <c r="G93" s="438" t="s">
        <v>667</v>
      </c>
      <c r="H93" s="73"/>
      <c r="I93" s="73"/>
      <c r="J93" s="73"/>
      <c r="K93" s="73"/>
      <c r="L93" s="73"/>
      <c r="M93" s="73"/>
      <c r="N93" s="73"/>
      <c r="O93" s="73"/>
      <c r="P93" s="73"/>
      <c r="Q93" s="73"/>
      <c r="R93" s="73"/>
      <c r="S93" s="73"/>
      <c r="T93" s="73"/>
      <c r="U93" s="73"/>
      <c r="V93" s="73"/>
      <c r="W93" s="73"/>
      <c r="X93" s="73"/>
      <c r="Y93" s="73"/>
      <c r="Z93" s="73"/>
    </row>
    <row r="94" spans="1:26">
      <c r="A94" s="73"/>
      <c r="B94" s="406">
        <v>7</v>
      </c>
      <c r="C94" s="417" t="s">
        <v>564</v>
      </c>
      <c r="D94" s="438">
        <v>6</v>
      </c>
      <c r="E94" s="438">
        <v>18</v>
      </c>
      <c r="F94" s="438">
        <v>14</v>
      </c>
      <c r="G94" s="438" t="s">
        <v>668</v>
      </c>
      <c r="H94" s="73"/>
      <c r="I94" s="73"/>
      <c r="J94" s="73"/>
      <c r="K94" s="73"/>
      <c r="L94" s="73"/>
      <c r="M94" s="73"/>
      <c r="N94" s="73"/>
      <c r="O94" s="73"/>
      <c r="P94" s="73"/>
      <c r="Q94" s="73"/>
      <c r="R94" s="73"/>
      <c r="S94" s="73"/>
      <c r="T94" s="73"/>
      <c r="U94" s="73"/>
      <c r="V94" s="73"/>
      <c r="W94" s="73"/>
      <c r="X94" s="73"/>
      <c r="Y94" s="73"/>
      <c r="Z94" s="73"/>
    </row>
    <row r="95" spans="1:26">
      <c r="A95" s="73"/>
      <c r="B95" s="406">
        <v>8</v>
      </c>
      <c r="C95" s="417" t="s">
        <v>565</v>
      </c>
      <c r="D95" s="438">
        <v>14</v>
      </c>
      <c r="E95" s="438">
        <v>17</v>
      </c>
      <c r="F95" s="438">
        <v>16</v>
      </c>
      <c r="G95" s="438" t="s">
        <v>669</v>
      </c>
      <c r="H95" s="73"/>
      <c r="I95" s="73"/>
      <c r="J95" s="73"/>
      <c r="K95" s="73"/>
      <c r="L95" s="73"/>
      <c r="M95" s="73"/>
      <c r="N95" s="73"/>
      <c r="O95" s="73"/>
      <c r="P95" s="73"/>
      <c r="Q95" s="73"/>
      <c r="R95" s="73"/>
      <c r="S95" s="73"/>
      <c r="T95" s="73"/>
      <c r="U95" s="73"/>
      <c r="V95" s="73"/>
      <c r="W95" s="73"/>
      <c r="X95" s="73"/>
      <c r="Y95" s="73"/>
      <c r="Z95" s="73"/>
    </row>
    <row r="96" spans="1:26">
      <c r="A96" s="73"/>
      <c r="B96" s="406">
        <v>9</v>
      </c>
      <c r="C96" s="417" t="s">
        <v>566</v>
      </c>
      <c r="D96" s="438">
        <v>18</v>
      </c>
      <c r="E96" s="438">
        <v>16</v>
      </c>
      <c r="F96" s="438">
        <v>19</v>
      </c>
      <c r="G96" s="438" t="s">
        <v>670</v>
      </c>
      <c r="H96" s="73"/>
      <c r="I96" s="73"/>
      <c r="J96" s="73"/>
      <c r="K96" s="73"/>
      <c r="L96" s="73"/>
      <c r="M96" s="73"/>
      <c r="N96" s="73"/>
      <c r="O96" s="73"/>
      <c r="P96" s="73"/>
      <c r="Q96" s="73"/>
      <c r="R96" s="73"/>
      <c r="S96" s="73"/>
      <c r="T96" s="73"/>
      <c r="U96" s="73"/>
      <c r="V96" s="73"/>
      <c r="W96" s="73"/>
      <c r="X96" s="73"/>
      <c r="Y96" s="73"/>
      <c r="Z96" s="73"/>
    </row>
    <row r="97" spans="1:26">
      <c r="A97" s="73"/>
      <c r="B97" s="406">
        <v>10</v>
      </c>
      <c r="C97" s="417" t="s">
        <v>567</v>
      </c>
      <c r="D97" s="438">
        <v>5</v>
      </c>
      <c r="E97" s="438">
        <v>15</v>
      </c>
      <c r="F97" s="438">
        <v>8</v>
      </c>
      <c r="G97" s="438" t="s">
        <v>671</v>
      </c>
      <c r="H97" s="73"/>
      <c r="I97" s="73"/>
      <c r="J97" s="73"/>
      <c r="K97" s="73"/>
      <c r="L97" s="73"/>
      <c r="M97" s="73"/>
      <c r="N97" s="73"/>
      <c r="O97" s="73"/>
      <c r="P97" s="73"/>
      <c r="Q97" s="73"/>
      <c r="R97" s="73"/>
      <c r="S97" s="73"/>
      <c r="T97" s="73"/>
      <c r="U97" s="73"/>
      <c r="V97" s="73"/>
      <c r="W97" s="73"/>
      <c r="X97" s="73"/>
      <c r="Y97" s="73"/>
      <c r="Z97" s="73"/>
    </row>
    <row r="98" spans="1:26">
      <c r="A98" s="73"/>
      <c r="B98" s="75"/>
      <c r="C98" s="75"/>
      <c r="D98" s="75"/>
      <c r="E98" s="75"/>
      <c r="F98" s="75"/>
      <c r="G98" s="75"/>
      <c r="H98" s="73"/>
      <c r="I98" s="73"/>
      <c r="J98" s="73"/>
      <c r="K98" s="73"/>
      <c r="L98" s="73"/>
      <c r="M98" s="73"/>
      <c r="N98" s="73"/>
      <c r="O98" s="73"/>
      <c r="P98" s="73"/>
      <c r="Q98" s="73"/>
      <c r="R98" s="73"/>
      <c r="S98" s="73"/>
      <c r="T98" s="73"/>
      <c r="U98" s="73"/>
      <c r="V98" s="73"/>
      <c r="W98" s="73"/>
      <c r="X98" s="73"/>
      <c r="Y98" s="73"/>
      <c r="Z98" s="73"/>
    </row>
    <row r="99" spans="1:26">
      <c r="A99" s="76"/>
      <c r="B99" s="669" t="s">
        <v>672</v>
      </c>
      <c r="C99" s="583"/>
      <c r="D99" s="583"/>
      <c r="E99" s="583"/>
      <c r="F99" s="584"/>
      <c r="G99" s="500" t="s">
        <v>569</v>
      </c>
      <c r="H99" s="82"/>
      <c r="I99" s="73"/>
      <c r="J99" s="73"/>
      <c r="K99" s="73"/>
      <c r="L99" s="73"/>
      <c r="M99" s="73"/>
      <c r="N99" s="73"/>
      <c r="O99" s="73"/>
      <c r="P99" s="73"/>
      <c r="Q99" s="73"/>
      <c r="R99" s="73"/>
      <c r="S99" s="73"/>
      <c r="T99" s="73"/>
      <c r="U99" s="73"/>
      <c r="V99" s="73"/>
      <c r="W99" s="73"/>
      <c r="X99" s="73"/>
      <c r="Y99" s="73"/>
      <c r="Z99" s="73"/>
    </row>
    <row r="100" spans="1:26">
      <c r="A100" s="76"/>
      <c r="B100" s="440">
        <v>6</v>
      </c>
      <c r="C100" s="650" t="s">
        <v>673</v>
      </c>
      <c r="D100" s="583"/>
      <c r="E100" s="583"/>
      <c r="F100" s="584"/>
      <c r="G100" s="441">
        <f>COUNTIF(D88:D97,6)</f>
        <v>2</v>
      </c>
      <c r="H100" s="82"/>
      <c r="I100" s="73"/>
      <c r="J100" s="73"/>
      <c r="K100" s="73"/>
      <c r="L100" s="73"/>
      <c r="M100" s="73"/>
      <c r="N100" s="73"/>
      <c r="O100" s="73"/>
      <c r="P100" s="73"/>
      <c r="Q100" s="73"/>
      <c r="R100" s="73"/>
      <c r="S100" s="73"/>
      <c r="T100" s="73"/>
      <c r="U100" s="73"/>
      <c r="V100" s="73"/>
      <c r="W100" s="73"/>
      <c r="X100" s="73"/>
      <c r="Y100" s="73"/>
      <c r="Z100" s="73"/>
    </row>
    <row r="101" spans="1:26">
      <c r="A101" s="76"/>
      <c r="B101" s="440">
        <v>7</v>
      </c>
      <c r="C101" s="650" t="s">
        <v>674</v>
      </c>
      <c r="D101" s="583"/>
      <c r="E101" s="583"/>
      <c r="F101" s="584"/>
      <c r="G101" s="441">
        <f>COUNTIF(E88:E97,"&gt;8")</f>
        <v>9</v>
      </c>
      <c r="H101" s="82"/>
      <c r="I101" s="73"/>
      <c r="J101" s="73"/>
      <c r="K101" s="73"/>
      <c r="L101" s="73"/>
      <c r="M101" s="73"/>
      <c r="N101" s="73"/>
      <c r="O101" s="73"/>
      <c r="P101" s="73"/>
      <c r="Q101" s="73"/>
      <c r="R101" s="73"/>
      <c r="S101" s="73"/>
      <c r="T101" s="73"/>
      <c r="U101" s="73"/>
      <c r="V101" s="73"/>
      <c r="W101" s="73"/>
      <c r="X101" s="73"/>
      <c r="Y101" s="73"/>
      <c r="Z101" s="73"/>
    </row>
    <row r="102" spans="1:26">
      <c r="A102" s="76"/>
      <c r="B102" s="440">
        <v>8</v>
      </c>
      <c r="C102" s="650" t="s">
        <v>675</v>
      </c>
      <c r="D102" s="583"/>
      <c r="E102" s="583"/>
      <c r="F102" s="584"/>
      <c r="G102" s="441">
        <f>COUNTIF(F88:F97,"&lt;15")</f>
        <v>5</v>
      </c>
      <c r="H102" s="82"/>
      <c r="I102" s="73"/>
      <c r="J102" s="73"/>
      <c r="K102" s="73"/>
      <c r="L102" s="73"/>
      <c r="M102" s="73"/>
      <c r="N102" s="73"/>
      <c r="O102" s="73"/>
      <c r="P102" s="73"/>
      <c r="Q102" s="73"/>
      <c r="R102" s="73"/>
      <c r="S102" s="73"/>
      <c r="T102" s="73"/>
      <c r="U102" s="73"/>
      <c r="V102" s="73"/>
      <c r="W102" s="73"/>
      <c r="X102" s="73"/>
      <c r="Y102" s="73"/>
      <c r="Z102" s="73"/>
    </row>
    <row r="103" spans="1:26">
      <c r="A103" s="73"/>
      <c r="B103" s="71"/>
      <c r="C103" s="71"/>
      <c r="D103" s="71"/>
      <c r="E103" s="71"/>
      <c r="F103" s="71"/>
      <c r="G103" s="71"/>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ht="30">
      <c r="A105" s="73"/>
      <c r="B105" s="74" t="s">
        <v>611</v>
      </c>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5"/>
      <c r="C106" s="75"/>
      <c r="D106" s="75"/>
      <c r="E106" s="75"/>
      <c r="F106" s="75"/>
      <c r="G106" s="75"/>
      <c r="H106" s="75"/>
      <c r="I106" s="75"/>
      <c r="J106" s="73"/>
      <c r="K106" s="73"/>
      <c r="L106" s="73"/>
      <c r="M106" s="73"/>
      <c r="N106" s="73"/>
      <c r="O106" s="73"/>
      <c r="P106" s="73"/>
      <c r="Q106" s="73"/>
      <c r="R106" s="73"/>
      <c r="S106" s="73"/>
      <c r="T106" s="73"/>
      <c r="U106" s="73"/>
      <c r="V106" s="73"/>
      <c r="W106" s="73"/>
      <c r="X106" s="73"/>
      <c r="Y106" s="73"/>
      <c r="Z106" s="73"/>
    </row>
    <row r="107" spans="1:26">
      <c r="A107" s="76"/>
      <c r="B107" s="653" t="s">
        <v>576</v>
      </c>
      <c r="C107" s="641"/>
      <c r="D107" s="641"/>
      <c r="E107" s="641"/>
      <c r="F107" s="641"/>
      <c r="G107" s="641"/>
      <c r="H107" s="641"/>
      <c r="I107" s="641"/>
      <c r="J107" s="82"/>
      <c r="K107" s="73"/>
      <c r="L107" s="73"/>
      <c r="M107" s="73"/>
      <c r="N107" s="73"/>
      <c r="O107" s="73"/>
      <c r="P107" s="73"/>
      <c r="Q107" s="73"/>
      <c r="R107" s="73"/>
      <c r="S107" s="73"/>
      <c r="T107" s="73"/>
      <c r="U107" s="73"/>
      <c r="V107" s="73"/>
      <c r="W107" s="73"/>
      <c r="X107" s="73"/>
      <c r="Y107" s="73"/>
      <c r="Z107" s="73"/>
    </row>
    <row r="108" spans="1:26">
      <c r="A108" s="76"/>
      <c r="B108" s="445" t="s">
        <v>552</v>
      </c>
      <c r="C108" s="445" t="s">
        <v>553</v>
      </c>
      <c r="D108" s="445" t="s">
        <v>577</v>
      </c>
      <c r="E108" s="445" t="s">
        <v>578</v>
      </c>
      <c r="F108" s="445" t="s">
        <v>579</v>
      </c>
      <c r="G108" s="445" t="s">
        <v>580</v>
      </c>
      <c r="H108" s="445" t="s">
        <v>581</v>
      </c>
      <c r="I108" s="445" t="s">
        <v>582</v>
      </c>
      <c r="J108" s="82"/>
      <c r="K108" s="73"/>
      <c r="L108" s="73"/>
      <c r="M108" s="73"/>
      <c r="N108" s="73"/>
      <c r="O108" s="73"/>
      <c r="P108" s="73"/>
      <c r="Q108" s="73"/>
      <c r="R108" s="73"/>
      <c r="S108" s="73"/>
      <c r="T108" s="73"/>
      <c r="U108" s="73"/>
      <c r="V108" s="73"/>
      <c r="W108" s="73"/>
      <c r="X108" s="73"/>
      <c r="Y108" s="73"/>
      <c r="Z108" s="73"/>
    </row>
    <row r="109" spans="1:26">
      <c r="A109" s="76"/>
      <c r="B109" s="435">
        <v>1</v>
      </c>
      <c r="C109" s="436" t="s">
        <v>583</v>
      </c>
      <c r="D109" s="435">
        <v>19</v>
      </c>
      <c r="E109" s="435" t="s">
        <v>584</v>
      </c>
      <c r="F109" s="435">
        <v>1600</v>
      </c>
      <c r="G109" s="449">
        <v>2</v>
      </c>
      <c r="H109" s="435" t="s">
        <v>585</v>
      </c>
      <c r="I109" s="435">
        <v>1600</v>
      </c>
      <c r="J109" s="82"/>
      <c r="K109" s="73"/>
      <c r="L109" s="73"/>
      <c r="M109" s="73"/>
      <c r="N109" s="73"/>
      <c r="O109" s="73"/>
      <c r="P109" s="73"/>
      <c r="Q109" s="73"/>
      <c r="R109" s="73"/>
      <c r="S109" s="73"/>
      <c r="T109" s="73"/>
      <c r="U109" s="73"/>
      <c r="V109" s="73"/>
      <c r="W109" s="73"/>
      <c r="X109" s="73"/>
      <c r="Y109" s="73"/>
      <c r="Z109" s="73"/>
    </row>
    <row r="110" spans="1:26">
      <c r="A110" s="76"/>
      <c r="B110" s="435">
        <v>2</v>
      </c>
      <c r="C110" s="436" t="s">
        <v>586</v>
      </c>
      <c r="D110" s="435">
        <v>20</v>
      </c>
      <c r="E110" s="435" t="s">
        <v>584</v>
      </c>
      <c r="F110" s="435">
        <v>1500</v>
      </c>
      <c r="G110" s="449">
        <v>0</v>
      </c>
      <c r="H110" s="435" t="s">
        <v>587</v>
      </c>
      <c r="I110" s="435">
        <v>1800</v>
      </c>
      <c r="J110" s="82"/>
      <c r="K110" s="73"/>
      <c r="L110" s="73"/>
      <c r="M110" s="73"/>
      <c r="N110" s="73"/>
      <c r="O110" s="73"/>
      <c r="P110" s="73"/>
      <c r="Q110" s="73"/>
      <c r="R110" s="73"/>
      <c r="S110" s="73"/>
      <c r="T110" s="73"/>
      <c r="U110" s="73"/>
      <c r="V110" s="73"/>
      <c r="W110" s="73"/>
      <c r="X110" s="73"/>
      <c r="Y110" s="73"/>
      <c r="Z110" s="73"/>
    </row>
    <row r="111" spans="1:26">
      <c r="A111" s="76"/>
      <c r="B111" s="435">
        <v>3</v>
      </c>
      <c r="C111" s="436" t="s">
        <v>588</v>
      </c>
      <c r="D111" s="435">
        <v>19</v>
      </c>
      <c r="E111" s="435" t="s">
        <v>589</v>
      </c>
      <c r="F111" s="435">
        <v>1200</v>
      </c>
      <c r="G111" s="449">
        <v>4</v>
      </c>
      <c r="H111" s="435" t="s">
        <v>590</v>
      </c>
      <c r="I111" s="435">
        <v>1200</v>
      </c>
      <c r="J111" s="82"/>
      <c r="K111" s="73"/>
      <c r="L111" s="73"/>
      <c r="M111" s="73"/>
      <c r="N111" s="73"/>
      <c r="O111" s="73"/>
      <c r="P111" s="73"/>
      <c r="Q111" s="73"/>
      <c r="R111" s="73"/>
      <c r="S111" s="73"/>
      <c r="T111" s="73"/>
      <c r="U111" s="73"/>
      <c r="V111" s="73"/>
      <c r="W111" s="73"/>
      <c r="X111" s="73"/>
      <c r="Y111" s="73"/>
      <c r="Z111" s="73"/>
    </row>
    <row r="112" spans="1:26">
      <c r="A112" s="76"/>
      <c r="B112" s="435">
        <v>4</v>
      </c>
      <c r="C112" s="436" t="s">
        <v>591</v>
      </c>
      <c r="D112" s="435">
        <v>26</v>
      </c>
      <c r="E112" s="435" t="s">
        <v>592</v>
      </c>
      <c r="F112" s="435">
        <v>1500</v>
      </c>
      <c r="G112" s="449">
        <v>0</v>
      </c>
      <c r="H112" s="435" t="s">
        <v>587</v>
      </c>
      <c r="I112" s="435">
        <v>1800</v>
      </c>
      <c r="J112" s="82"/>
      <c r="K112" s="73"/>
      <c r="L112" s="73"/>
      <c r="M112" s="73"/>
      <c r="N112" s="73"/>
      <c r="O112" s="73"/>
      <c r="P112" s="73"/>
      <c r="Q112" s="73"/>
      <c r="R112" s="73"/>
      <c r="S112" s="73"/>
      <c r="T112" s="73"/>
      <c r="U112" s="73"/>
      <c r="V112" s="73"/>
      <c r="W112" s="73"/>
      <c r="X112" s="73"/>
      <c r="Y112" s="73"/>
      <c r="Z112" s="73"/>
    </row>
    <row r="113" spans="1:26">
      <c r="A113" s="76"/>
      <c r="B113" s="435">
        <v>5</v>
      </c>
      <c r="C113" s="436" t="s">
        <v>593</v>
      </c>
      <c r="D113" s="435">
        <v>30</v>
      </c>
      <c r="E113" s="435" t="s">
        <v>589</v>
      </c>
      <c r="F113" s="435">
        <v>1200</v>
      </c>
      <c r="G113" s="449">
        <v>4</v>
      </c>
      <c r="H113" s="435" t="s">
        <v>587</v>
      </c>
      <c r="I113" s="435">
        <v>1500</v>
      </c>
      <c r="J113" s="82"/>
      <c r="K113" s="73"/>
      <c r="L113" s="73"/>
      <c r="M113" s="73"/>
      <c r="N113" s="73"/>
      <c r="O113" s="73"/>
      <c r="P113" s="73"/>
      <c r="Q113" s="73"/>
      <c r="R113" s="73"/>
      <c r="S113" s="73"/>
      <c r="T113" s="73"/>
      <c r="U113" s="73"/>
      <c r="V113" s="73"/>
      <c r="W113" s="73"/>
      <c r="X113" s="73"/>
      <c r="Y113" s="73"/>
      <c r="Z113" s="73"/>
    </row>
    <row r="114" spans="1:26">
      <c r="A114" s="76"/>
      <c r="B114" s="501">
        <v>6</v>
      </c>
      <c r="C114" s="455" t="s">
        <v>594</v>
      </c>
      <c r="D114" s="501">
        <v>14</v>
      </c>
      <c r="E114" s="501" t="s">
        <v>595</v>
      </c>
      <c r="F114" s="501">
        <v>1200</v>
      </c>
      <c r="G114" s="502">
        <v>5</v>
      </c>
      <c r="H114" s="501" t="s">
        <v>587</v>
      </c>
      <c r="I114" s="501">
        <v>1200</v>
      </c>
      <c r="J114" s="82"/>
      <c r="K114" s="73"/>
      <c r="L114" s="73"/>
      <c r="M114" s="73"/>
      <c r="N114" s="73"/>
      <c r="O114" s="73"/>
      <c r="P114" s="73"/>
      <c r="Q114" s="73"/>
      <c r="R114" s="73"/>
      <c r="S114" s="73"/>
      <c r="T114" s="73"/>
      <c r="U114" s="73"/>
      <c r="V114" s="73"/>
      <c r="W114" s="73"/>
      <c r="X114" s="73"/>
      <c r="Y114" s="73"/>
      <c r="Z114" s="73"/>
    </row>
    <row r="115" spans="1:26">
      <c r="A115" s="76"/>
      <c r="B115" s="435">
        <v>7</v>
      </c>
      <c r="C115" s="436" t="s">
        <v>596</v>
      </c>
      <c r="D115" s="435">
        <v>19</v>
      </c>
      <c r="E115" s="435" t="s">
        <v>592</v>
      </c>
      <c r="F115" s="435">
        <v>1600</v>
      </c>
      <c r="G115" s="449">
        <v>0</v>
      </c>
      <c r="H115" s="435" t="s">
        <v>585</v>
      </c>
      <c r="I115" s="435">
        <v>1600</v>
      </c>
      <c r="J115" s="82"/>
      <c r="K115" s="73"/>
      <c r="L115" s="73"/>
      <c r="M115" s="73"/>
      <c r="N115" s="73"/>
      <c r="O115" s="73"/>
      <c r="P115" s="73"/>
      <c r="Q115" s="73"/>
      <c r="R115" s="73"/>
      <c r="S115" s="73"/>
      <c r="T115" s="73"/>
      <c r="U115" s="73"/>
      <c r="V115" s="73"/>
      <c r="W115" s="73"/>
      <c r="X115" s="73"/>
      <c r="Y115" s="73"/>
      <c r="Z115" s="73"/>
    </row>
    <row r="116" spans="1:26">
      <c r="A116" s="76"/>
      <c r="B116" s="435">
        <v>8</v>
      </c>
      <c r="C116" s="436" t="s">
        <v>676</v>
      </c>
      <c r="D116" s="435">
        <v>21</v>
      </c>
      <c r="E116" s="435" t="s">
        <v>584</v>
      </c>
      <c r="F116" s="435">
        <v>1500</v>
      </c>
      <c r="G116" s="449">
        <v>0</v>
      </c>
      <c r="H116" s="435" t="s">
        <v>585</v>
      </c>
      <c r="I116" s="435">
        <v>1800</v>
      </c>
      <c r="J116" s="82"/>
      <c r="K116" s="73"/>
      <c r="L116" s="73"/>
      <c r="M116" s="73"/>
      <c r="N116" s="73"/>
      <c r="O116" s="73"/>
      <c r="P116" s="73"/>
      <c r="Q116" s="73"/>
      <c r="R116" s="73"/>
      <c r="S116" s="73"/>
      <c r="T116" s="73"/>
      <c r="U116" s="73"/>
      <c r="V116" s="73"/>
      <c r="W116" s="73"/>
      <c r="X116" s="73"/>
      <c r="Y116" s="73"/>
      <c r="Z116" s="73"/>
    </row>
    <row r="117" spans="1:26">
      <c r="A117" s="76"/>
      <c r="B117" s="435">
        <v>9</v>
      </c>
      <c r="C117" s="436" t="s">
        <v>677</v>
      </c>
      <c r="D117" s="435">
        <v>17</v>
      </c>
      <c r="E117" s="435" t="s">
        <v>592</v>
      </c>
      <c r="F117" s="435">
        <v>1500</v>
      </c>
      <c r="G117" s="449">
        <v>2</v>
      </c>
      <c r="H117" s="435" t="s">
        <v>587</v>
      </c>
      <c r="I117" s="435">
        <v>1500</v>
      </c>
      <c r="J117" s="82"/>
      <c r="K117" s="73"/>
      <c r="L117" s="73"/>
      <c r="M117" s="73"/>
      <c r="N117" s="73"/>
      <c r="O117" s="73"/>
      <c r="P117" s="73"/>
      <c r="Q117" s="73"/>
      <c r="R117" s="73"/>
      <c r="S117" s="73"/>
      <c r="T117" s="73"/>
      <c r="U117" s="73"/>
      <c r="V117" s="73"/>
      <c r="W117" s="73"/>
      <c r="X117" s="73"/>
      <c r="Y117" s="73"/>
      <c r="Z117" s="73"/>
    </row>
    <row r="118" spans="1:26">
      <c r="A118" s="76"/>
      <c r="B118" s="435">
        <v>10</v>
      </c>
      <c r="C118" s="436" t="s">
        <v>599</v>
      </c>
      <c r="D118" s="435">
        <v>19</v>
      </c>
      <c r="E118" s="435" t="s">
        <v>589</v>
      </c>
      <c r="F118" s="435">
        <v>1200</v>
      </c>
      <c r="G118" s="449">
        <v>5</v>
      </c>
      <c r="H118" s="435" t="s">
        <v>587</v>
      </c>
      <c r="I118" s="435">
        <v>1200</v>
      </c>
      <c r="J118" s="82"/>
      <c r="K118" s="73"/>
      <c r="L118" s="73"/>
      <c r="M118" s="73"/>
      <c r="N118" s="73"/>
      <c r="O118" s="73"/>
      <c r="P118" s="73"/>
      <c r="Q118" s="73"/>
      <c r="R118" s="73"/>
      <c r="S118" s="73"/>
      <c r="T118" s="73"/>
      <c r="U118" s="73"/>
      <c r="V118" s="73"/>
      <c r="W118" s="73"/>
      <c r="X118" s="73"/>
      <c r="Y118" s="73"/>
      <c r="Z118" s="73"/>
    </row>
    <row r="119" spans="1:26">
      <c r="A119" s="76"/>
      <c r="B119" s="132"/>
      <c r="C119" s="132"/>
      <c r="D119" s="132"/>
      <c r="E119" s="132"/>
      <c r="F119" s="132"/>
      <c r="G119" s="132"/>
      <c r="H119" s="132"/>
      <c r="I119" s="132"/>
      <c r="J119" s="82"/>
      <c r="K119" s="73"/>
      <c r="L119" s="73"/>
      <c r="M119" s="73"/>
      <c r="N119" s="73"/>
      <c r="O119" s="73"/>
      <c r="P119" s="73"/>
      <c r="Q119" s="73"/>
      <c r="R119" s="73"/>
      <c r="S119" s="73"/>
      <c r="T119" s="73"/>
      <c r="U119" s="73"/>
      <c r="V119" s="73"/>
      <c r="W119" s="73"/>
      <c r="X119" s="73"/>
      <c r="Y119" s="73"/>
      <c r="Z119" s="73"/>
    </row>
    <row r="120" spans="1:26" ht="15.75">
      <c r="A120" s="76"/>
      <c r="B120" s="659" t="s">
        <v>678</v>
      </c>
      <c r="C120" s="583"/>
      <c r="D120" s="583"/>
      <c r="E120" s="583"/>
      <c r="F120" s="583"/>
      <c r="G120" s="583"/>
      <c r="H120" s="584"/>
      <c r="I120" s="503" t="s">
        <v>96</v>
      </c>
      <c r="J120" s="82"/>
      <c r="K120" s="286" t="s">
        <v>679</v>
      </c>
      <c r="L120" s="73"/>
      <c r="M120" s="73"/>
      <c r="N120" s="73"/>
      <c r="O120" s="73"/>
      <c r="P120" s="73"/>
      <c r="Q120" s="73"/>
      <c r="R120" s="73"/>
      <c r="S120" s="73"/>
      <c r="T120" s="73"/>
      <c r="U120" s="73"/>
      <c r="V120" s="73"/>
      <c r="W120" s="73"/>
      <c r="X120" s="73"/>
      <c r="Y120" s="73"/>
      <c r="Z120" s="73"/>
    </row>
    <row r="121" spans="1:26" ht="15.75">
      <c r="A121" s="76"/>
      <c r="B121" s="436">
        <v>1</v>
      </c>
      <c r="C121" s="660" t="s">
        <v>680</v>
      </c>
      <c r="D121" s="583"/>
      <c r="E121" s="583"/>
      <c r="F121" s="583"/>
      <c r="G121" s="583"/>
      <c r="H121" s="584"/>
      <c r="I121" s="454">
        <f>COUNTIFS(E109:E118,"ADMINISTRADOR",G109:G118,"&gt;1")</f>
        <v>1</v>
      </c>
      <c r="J121" s="82"/>
      <c r="K121" s="299" t="s">
        <v>605</v>
      </c>
      <c r="L121" s="73"/>
      <c r="M121" s="73"/>
      <c r="N121" s="73"/>
      <c r="O121" s="73"/>
      <c r="P121" s="73"/>
      <c r="Q121" s="73"/>
      <c r="R121" s="73"/>
      <c r="S121" s="73"/>
      <c r="T121" s="73"/>
      <c r="U121" s="73"/>
      <c r="V121" s="73"/>
      <c r="W121" s="73"/>
      <c r="X121" s="73"/>
      <c r="Y121" s="73"/>
      <c r="Z121" s="73"/>
    </row>
    <row r="122" spans="1:26">
      <c r="A122" s="76"/>
      <c r="B122" s="436">
        <v>2</v>
      </c>
      <c r="C122" s="661" t="s">
        <v>681</v>
      </c>
      <c r="D122" s="583"/>
      <c r="E122" s="583"/>
      <c r="F122" s="583"/>
      <c r="G122" s="583"/>
      <c r="H122" s="584"/>
      <c r="I122" s="454">
        <f>COUNTIFS(E109:E118,"CONTADOR",I109:I118,"&gt;1500",G109:G118,"&gt;1")</f>
        <v>1</v>
      </c>
      <c r="J122" s="82"/>
      <c r="L122" s="73"/>
      <c r="M122" s="73"/>
      <c r="N122" s="73"/>
      <c r="O122" s="73"/>
      <c r="P122" s="73"/>
      <c r="Q122" s="73"/>
      <c r="R122" s="73"/>
      <c r="S122" s="73"/>
      <c r="T122" s="73"/>
      <c r="U122" s="73"/>
      <c r="V122" s="73"/>
      <c r="W122" s="73"/>
      <c r="X122" s="73"/>
      <c r="Y122" s="73"/>
      <c r="Z122" s="73"/>
    </row>
    <row r="123" spans="1:26" ht="15.75">
      <c r="A123" s="76"/>
      <c r="B123" s="436">
        <v>3</v>
      </c>
      <c r="C123" s="660" t="s">
        <v>682</v>
      </c>
      <c r="D123" s="583"/>
      <c r="E123" s="583"/>
      <c r="F123" s="583"/>
      <c r="G123" s="583"/>
      <c r="H123" s="584"/>
      <c r="I123" s="454">
        <f>COUNTIFS(C109:C118,"S*")</f>
        <v>3</v>
      </c>
      <c r="J123" s="82"/>
      <c r="K123" s="299" t="s">
        <v>683</v>
      </c>
      <c r="L123" s="73"/>
      <c r="M123" s="73"/>
      <c r="N123" s="73"/>
      <c r="O123" s="73"/>
      <c r="P123" s="73"/>
      <c r="Q123" s="73"/>
      <c r="R123" s="73"/>
      <c r="S123" s="73"/>
      <c r="T123" s="73"/>
      <c r="U123" s="73"/>
      <c r="V123" s="73"/>
      <c r="W123" s="73"/>
      <c r="X123" s="73"/>
      <c r="Y123" s="73"/>
      <c r="Z123" s="73"/>
    </row>
    <row r="124" spans="1:26" ht="15.75">
      <c r="A124" s="76"/>
      <c r="B124" s="436">
        <v>4</v>
      </c>
      <c r="C124" s="651" t="s">
        <v>684</v>
      </c>
      <c r="D124" s="583"/>
      <c r="E124" s="583"/>
      <c r="F124" s="583"/>
      <c r="G124" s="583"/>
      <c r="H124" s="584"/>
      <c r="I124" s="454">
        <f>COUNTIFS(C109:C118,"S*")+COUNTIFS(C109:C118,"C*")</f>
        <v>5</v>
      </c>
      <c r="J124" s="82"/>
      <c r="K124" s="299" t="s">
        <v>685</v>
      </c>
      <c r="L124" s="73"/>
      <c r="M124" s="73"/>
      <c r="N124" s="73"/>
      <c r="O124" s="73"/>
      <c r="P124" s="73"/>
      <c r="Q124" s="73"/>
      <c r="R124" s="73"/>
      <c r="S124" s="73"/>
      <c r="T124" s="73"/>
      <c r="U124" s="73"/>
      <c r="V124" s="73"/>
      <c r="W124" s="73"/>
      <c r="X124" s="73"/>
      <c r="Y124" s="73"/>
      <c r="Z124" s="73"/>
    </row>
    <row r="125" spans="1:26">
      <c r="A125" s="73"/>
      <c r="B125" s="71"/>
      <c r="C125" s="71"/>
      <c r="D125" s="71"/>
      <c r="E125" s="71"/>
      <c r="F125" s="71"/>
      <c r="G125" s="71"/>
      <c r="H125" s="71"/>
      <c r="I125" s="71"/>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ht="30">
      <c r="A127" s="73"/>
      <c r="B127" s="74" t="s">
        <v>686</v>
      </c>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504" t="s">
        <v>612</v>
      </c>
      <c r="C129" s="505" t="s">
        <v>613</v>
      </c>
      <c r="D129" s="505" t="s">
        <v>533</v>
      </c>
      <c r="E129" s="505" t="s">
        <v>614</v>
      </c>
      <c r="F129" s="505" t="s">
        <v>80</v>
      </c>
      <c r="G129" s="73"/>
      <c r="H129" s="506" t="s">
        <v>615</v>
      </c>
      <c r="I129" s="507" t="s">
        <v>613</v>
      </c>
      <c r="J129" s="507" t="s">
        <v>687</v>
      </c>
      <c r="K129" s="73"/>
      <c r="L129" s="73"/>
      <c r="M129" s="73"/>
      <c r="N129" s="73"/>
      <c r="O129" s="73"/>
      <c r="P129" s="73"/>
      <c r="Q129" s="73"/>
      <c r="R129" s="73"/>
      <c r="S129" s="73"/>
      <c r="T129" s="73"/>
      <c r="U129" s="73"/>
      <c r="V129" s="73"/>
      <c r="W129" s="73"/>
      <c r="X129" s="73"/>
      <c r="Y129" s="73"/>
      <c r="Z129" s="73"/>
    </row>
    <row r="130" spans="1:26">
      <c r="A130" s="73"/>
      <c r="B130" s="461" t="s">
        <v>617</v>
      </c>
      <c r="C130" s="462" t="s">
        <v>618</v>
      </c>
      <c r="D130" s="462" t="s">
        <v>619</v>
      </c>
      <c r="E130" s="463" t="s">
        <v>620</v>
      </c>
      <c r="F130" s="463" t="s">
        <v>688</v>
      </c>
      <c r="G130" s="73"/>
      <c r="H130" s="461" t="s">
        <v>621</v>
      </c>
      <c r="I130" s="462" t="s">
        <v>618</v>
      </c>
      <c r="J130" s="508">
        <f t="shared" ref="J130:J139" si="0">COUNTIFS($C$130:$C$145,I130,$B$130:$B$145,H130)</f>
        <v>3</v>
      </c>
      <c r="K130" s="73"/>
      <c r="L130" s="73"/>
      <c r="M130" s="73"/>
      <c r="N130" s="73"/>
      <c r="O130" s="73"/>
      <c r="P130" s="73"/>
      <c r="Q130" s="73"/>
      <c r="R130" s="73"/>
      <c r="S130" s="73"/>
      <c r="T130" s="73"/>
      <c r="U130" s="73"/>
      <c r="V130" s="73"/>
      <c r="W130" s="73"/>
      <c r="X130" s="73"/>
      <c r="Y130" s="73"/>
      <c r="Z130" s="73"/>
    </row>
    <row r="131" spans="1:26">
      <c r="A131" s="73"/>
      <c r="B131" s="461" t="s">
        <v>617</v>
      </c>
      <c r="C131" s="462" t="s">
        <v>622</v>
      </c>
      <c r="D131" s="462" t="s">
        <v>623</v>
      </c>
      <c r="E131" s="463" t="s">
        <v>620</v>
      </c>
      <c r="F131" s="463">
        <v>12</v>
      </c>
      <c r="G131" s="73"/>
      <c r="H131" s="461" t="s">
        <v>617</v>
      </c>
      <c r="I131" s="462" t="s">
        <v>622</v>
      </c>
      <c r="J131" s="508">
        <f t="shared" si="0"/>
        <v>3</v>
      </c>
      <c r="K131" s="73"/>
      <c r="L131" s="73"/>
      <c r="M131" s="73"/>
      <c r="N131" s="73"/>
      <c r="O131" s="73"/>
      <c r="P131" s="73"/>
      <c r="Q131" s="73"/>
      <c r="R131" s="73"/>
      <c r="S131" s="73"/>
      <c r="T131" s="73"/>
      <c r="U131" s="73"/>
      <c r="V131" s="73"/>
      <c r="W131" s="73"/>
      <c r="X131" s="73"/>
      <c r="Y131" s="73"/>
      <c r="Z131" s="73"/>
    </row>
    <row r="132" spans="1:26">
      <c r="A132" s="73"/>
      <c r="B132" s="461" t="s">
        <v>624</v>
      </c>
      <c r="C132" s="462" t="s">
        <v>625</v>
      </c>
      <c r="D132" s="462" t="s">
        <v>626</v>
      </c>
      <c r="E132" s="463" t="s">
        <v>627</v>
      </c>
      <c r="F132" s="463" t="s">
        <v>689</v>
      </c>
      <c r="G132" s="73"/>
      <c r="H132" s="461" t="s">
        <v>624</v>
      </c>
      <c r="I132" s="462" t="s">
        <v>625</v>
      </c>
      <c r="J132" s="508">
        <f t="shared" si="0"/>
        <v>2</v>
      </c>
      <c r="K132" s="73"/>
      <c r="L132" s="73"/>
      <c r="M132" s="73"/>
      <c r="N132" s="73"/>
      <c r="O132" s="73"/>
      <c r="P132" s="73"/>
      <c r="Q132" s="73"/>
      <c r="R132" s="73"/>
      <c r="S132" s="73"/>
      <c r="T132" s="73"/>
      <c r="U132" s="73"/>
      <c r="V132" s="73"/>
      <c r="W132" s="73"/>
      <c r="X132" s="73"/>
      <c r="Y132" s="73"/>
      <c r="Z132" s="73"/>
    </row>
    <row r="133" spans="1:26">
      <c r="A133" s="73"/>
      <c r="B133" s="509" t="s">
        <v>621</v>
      </c>
      <c r="C133" s="510" t="s">
        <v>618</v>
      </c>
      <c r="D133" s="510" t="s">
        <v>628</v>
      </c>
      <c r="E133" s="511" t="s">
        <v>629</v>
      </c>
      <c r="F133" s="511" t="s">
        <v>690</v>
      </c>
      <c r="G133" s="73"/>
      <c r="H133" s="461" t="s">
        <v>630</v>
      </c>
      <c r="I133" s="462" t="s">
        <v>365</v>
      </c>
      <c r="J133" s="508">
        <f t="shared" si="0"/>
        <v>2</v>
      </c>
      <c r="K133" s="73"/>
      <c r="L133" s="73"/>
      <c r="M133" s="73"/>
      <c r="N133" s="73"/>
      <c r="O133" s="73"/>
      <c r="P133" s="73"/>
      <c r="Q133" s="73"/>
      <c r="R133" s="73"/>
      <c r="S133" s="73"/>
      <c r="T133" s="73"/>
      <c r="U133" s="73"/>
      <c r="V133" s="73"/>
      <c r="W133" s="73"/>
      <c r="X133" s="73"/>
      <c r="Y133" s="73"/>
      <c r="Z133" s="73"/>
    </row>
    <row r="134" spans="1:26">
      <c r="A134" s="73"/>
      <c r="B134" s="461" t="s">
        <v>624</v>
      </c>
      <c r="C134" s="462" t="s">
        <v>625</v>
      </c>
      <c r="D134" s="462" t="s">
        <v>619</v>
      </c>
      <c r="E134" s="463" t="s">
        <v>631</v>
      </c>
      <c r="F134" s="463" t="s">
        <v>688</v>
      </c>
      <c r="G134" s="73"/>
      <c r="H134" s="461" t="s">
        <v>632</v>
      </c>
      <c r="I134" s="462" t="s">
        <v>633</v>
      </c>
      <c r="J134" s="508">
        <f t="shared" si="0"/>
        <v>2</v>
      </c>
      <c r="K134" s="73"/>
      <c r="L134" s="73"/>
      <c r="M134" s="73"/>
      <c r="N134" s="73"/>
      <c r="O134" s="73"/>
      <c r="P134" s="73"/>
      <c r="Q134" s="73"/>
      <c r="R134" s="73"/>
      <c r="S134" s="73"/>
      <c r="T134" s="73"/>
      <c r="U134" s="73"/>
      <c r="V134" s="73"/>
      <c r="W134" s="73"/>
      <c r="X134" s="73"/>
      <c r="Y134" s="73"/>
      <c r="Z134" s="73"/>
    </row>
    <row r="135" spans="1:26">
      <c r="A135" s="73"/>
      <c r="B135" s="461" t="s">
        <v>630</v>
      </c>
      <c r="C135" s="462" t="s">
        <v>365</v>
      </c>
      <c r="D135" s="462" t="s">
        <v>628</v>
      </c>
      <c r="E135" s="463" t="s">
        <v>631</v>
      </c>
      <c r="F135" s="463" t="s">
        <v>690</v>
      </c>
      <c r="G135" s="73"/>
      <c r="H135" s="461" t="s">
        <v>634</v>
      </c>
      <c r="I135" s="462" t="s">
        <v>635</v>
      </c>
      <c r="J135" s="508">
        <f t="shared" si="0"/>
        <v>1</v>
      </c>
      <c r="K135" s="73"/>
      <c r="L135" s="73"/>
      <c r="M135" s="73"/>
      <c r="N135" s="73"/>
      <c r="O135" s="73"/>
      <c r="P135" s="73"/>
      <c r="Q135" s="73"/>
      <c r="R135" s="73"/>
      <c r="S135" s="73"/>
      <c r="T135" s="73"/>
      <c r="U135" s="73"/>
      <c r="V135" s="73"/>
      <c r="W135" s="73"/>
      <c r="X135" s="73"/>
      <c r="Y135" s="73"/>
      <c r="Z135" s="73"/>
    </row>
    <row r="136" spans="1:26">
      <c r="A136" s="73"/>
      <c r="B136" s="461" t="s">
        <v>630</v>
      </c>
      <c r="C136" s="462" t="s">
        <v>365</v>
      </c>
      <c r="D136" s="462" t="s">
        <v>623</v>
      </c>
      <c r="E136" s="463" t="s">
        <v>636</v>
      </c>
      <c r="F136" s="463">
        <v>12</v>
      </c>
      <c r="G136" s="73"/>
      <c r="H136" s="461" t="s">
        <v>637</v>
      </c>
      <c r="I136" s="462" t="s">
        <v>638</v>
      </c>
      <c r="J136" s="508">
        <f t="shared" si="0"/>
        <v>1</v>
      </c>
      <c r="K136" s="73"/>
      <c r="L136" s="73"/>
      <c r="M136" s="73"/>
      <c r="N136" s="73"/>
      <c r="O136" s="73"/>
      <c r="P136" s="73"/>
      <c r="Q136" s="73"/>
      <c r="R136" s="73"/>
      <c r="S136" s="73"/>
      <c r="T136" s="73"/>
      <c r="U136" s="73"/>
      <c r="V136" s="73"/>
      <c r="W136" s="73"/>
      <c r="X136" s="73"/>
      <c r="Y136" s="73"/>
      <c r="Z136" s="73"/>
    </row>
    <row r="137" spans="1:26">
      <c r="A137" s="73"/>
      <c r="B137" s="461" t="s">
        <v>617</v>
      </c>
      <c r="C137" s="462" t="s">
        <v>622</v>
      </c>
      <c r="D137" s="462" t="s">
        <v>628</v>
      </c>
      <c r="E137" s="463" t="s">
        <v>639</v>
      </c>
      <c r="F137" s="463" t="s">
        <v>690</v>
      </c>
      <c r="G137" s="73"/>
      <c r="H137" s="461" t="s">
        <v>640</v>
      </c>
      <c r="I137" s="462" t="s">
        <v>641</v>
      </c>
      <c r="J137" s="508">
        <f t="shared" si="0"/>
        <v>1</v>
      </c>
      <c r="K137" s="73"/>
      <c r="L137" s="73"/>
      <c r="M137" s="73"/>
      <c r="N137" s="73"/>
      <c r="O137" s="73"/>
      <c r="P137" s="73"/>
      <c r="Q137" s="73"/>
      <c r="R137" s="73"/>
      <c r="S137" s="73"/>
      <c r="T137" s="73"/>
      <c r="U137" s="73"/>
      <c r="V137" s="73"/>
      <c r="W137" s="73"/>
      <c r="X137" s="73"/>
      <c r="Y137" s="73"/>
      <c r="Z137" s="73"/>
    </row>
    <row r="138" spans="1:26">
      <c r="A138" s="73"/>
      <c r="B138" s="509" t="s">
        <v>621</v>
      </c>
      <c r="C138" s="510" t="s">
        <v>618</v>
      </c>
      <c r="D138" s="510" t="s">
        <v>623</v>
      </c>
      <c r="E138" s="511" t="s">
        <v>642</v>
      </c>
      <c r="F138" s="511">
        <v>12</v>
      </c>
      <c r="G138" s="73"/>
      <c r="H138" s="461" t="s">
        <v>643</v>
      </c>
      <c r="I138" s="462" t="s">
        <v>644</v>
      </c>
      <c r="J138" s="508">
        <f t="shared" si="0"/>
        <v>0</v>
      </c>
      <c r="K138" s="73"/>
      <c r="L138" s="73"/>
      <c r="M138" s="73"/>
      <c r="N138" s="73"/>
      <c r="O138" s="73"/>
      <c r="P138" s="73"/>
      <c r="Q138" s="73"/>
      <c r="R138" s="73"/>
      <c r="S138" s="73"/>
      <c r="T138" s="73"/>
      <c r="U138" s="73"/>
      <c r="V138" s="73"/>
      <c r="W138" s="73"/>
      <c r="X138" s="73"/>
      <c r="Y138" s="73"/>
      <c r="Z138" s="73"/>
    </row>
    <row r="139" spans="1:26">
      <c r="A139" s="73"/>
      <c r="B139" s="461" t="s">
        <v>632</v>
      </c>
      <c r="C139" s="462" t="s">
        <v>633</v>
      </c>
      <c r="D139" s="462" t="s">
        <v>626</v>
      </c>
      <c r="E139" s="463" t="s">
        <v>645</v>
      </c>
      <c r="F139" s="463" t="s">
        <v>689</v>
      </c>
      <c r="G139" s="73"/>
      <c r="H139" s="461" t="s">
        <v>646</v>
      </c>
      <c r="I139" s="462" t="s">
        <v>647</v>
      </c>
      <c r="J139" s="508">
        <f t="shared" si="0"/>
        <v>0</v>
      </c>
      <c r="K139" s="73"/>
      <c r="L139" s="73"/>
      <c r="M139" s="73"/>
      <c r="N139" s="73"/>
      <c r="O139" s="73"/>
      <c r="P139" s="73"/>
      <c r="Q139" s="73"/>
      <c r="R139" s="73"/>
      <c r="S139" s="73"/>
      <c r="T139" s="73"/>
      <c r="U139" s="73"/>
      <c r="V139" s="73"/>
      <c r="W139" s="73"/>
      <c r="X139" s="73"/>
      <c r="Y139" s="73"/>
      <c r="Z139" s="73"/>
    </row>
    <row r="140" spans="1:26">
      <c r="A140" s="73"/>
      <c r="B140" s="461" t="s">
        <v>632</v>
      </c>
      <c r="C140" s="462" t="s">
        <v>633</v>
      </c>
      <c r="D140" s="462" t="s">
        <v>619</v>
      </c>
      <c r="E140" s="463" t="s">
        <v>645</v>
      </c>
      <c r="F140" s="463" t="s">
        <v>688</v>
      </c>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461" t="s">
        <v>617</v>
      </c>
      <c r="C141" s="462" t="s">
        <v>622</v>
      </c>
      <c r="D141" s="462" t="s">
        <v>623</v>
      </c>
      <c r="E141" s="463" t="s">
        <v>636</v>
      </c>
      <c r="F141" s="463">
        <v>12</v>
      </c>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461" t="s">
        <v>634</v>
      </c>
      <c r="C142" s="462" t="s">
        <v>635</v>
      </c>
      <c r="D142" s="462" t="s">
        <v>628</v>
      </c>
      <c r="E142" s="463" t="s">
        <v>639</v>
      </c>
      <c r="F142" s="463" t="s">
        <v>690</v>
      </c>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509" t="s">
        <v>621</v>
      </c>
      <c r="C143" s="510" t="s">
        <v>618</v>
      </c>
      <c r="D143" s="510" t="s">
        <v>623</v>
      </c>
      <c r="E143" s="511" t="s">
        <v>642</v>
      </c>
      <c r="F143" s="511">
        <v>12</v>
      </c>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461" t="s">
        <v>637</v>
      </c>
      <c r="C144" s="462" t="s">
        <v>638</v>
      </c>
      <c r="D144" s="462" t="s">
        <v>626</v>
      </c>
      <c r="E144" s="463" t="s">
        <v>645</v>
      </c>
      <c r="F144" s="463" t="s">
        <v>689</v>
      </c>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461" t="s">
        <v>640</v>
      </c>
      <c r="C145" s="462" t="s">
        <v>641</v>
      </c>
      <c r="D145" s="462" t="s">
        <v>619</v>
      </c>
      <c r="E145" s="463" t="s">
        <v>645</v>
      </c>
      <c r="F145" s="463" t="s">
        <v>688</v>
      </c>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22">
    <mergeCell ref="B120:H120"/>
    <mergeCell ref="C121:H121"/>
    <mergeCell ref="C122:H122"/>
    <mergeCell ref="C123:H123"/>
    <mergeCell ref="C124:H124"/>
    <mergeCell ref="E17:F17"/>
    <mergeCell ref="G22:I34"/>
    <mergeCell ref="C101:F101"/>
    <mergeCell ref="C102:F102"/>
    <mergeCell ref="B107:I107"/>
    <mergeCell ref="G35:I36"/>
    <mergeCell ref="G44:I56"/>
    <mergeCell ref="G57:I58"/>
    <mergeCell ref="D67:H70"/>
    <mergeCell ref="B86:G86"/>
    <mergeCell ref="B99:F99"/>
    <mergeCell ref="C100:F100"/>
    <mergeCell ref="B1:K1"/>
    <mergeCell ref="A2:E2"/>
    <mergeCell ref="E5:G5"/>
    <mergeCell ref="E6:G6"/>
    <mergeCell ref="E8:F16"/>
  </mergeCells>
  <dataValidations count="4">
    <dataValidation type="list" allowBlank="1" showErrorMessage="1" sqref="C38" xr:uid="{00000000-0002-0000-0D00-000000000000}">
      <formula1>$C$23:$C$36</formula1>
    </dataValidation>
    <dataValidation type="list" allowBlank="1" showErrorMessage="1" sqref="C61" xr:uid="{00000000-0002-0000-0D00-000001000000}">
      <formula1>$D$45:$D$58</formula1>
    </dataValidation>
    <dataValidation type="list" allowBlank="1" showErrorMessage="1" sqref="C60" xr:uid="{00000000-0002-0000-0D00-000002000000}">
      <formula1>$C$45:$C$58</formula1>
    </dataValidation>
    <dataValidation type="list" allowBlank="1" showErrorMessage="1" sqref="C39" xr:uid="{00000000-0002-0000-0D00-000003000000}">
      <formula1>$D$23:$D$36</formula1>
    </dataValidation>
  </dataValidations>
  <hyperlinks>
    <hyperlink ref="C4" r:id="rId1" location="google_vignette" xr:uid="{00000000-0004-0000-0D00-000000000000}"/>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4"/>
  <sheetViews>
    <sheetView workbookViewId="0">
      <pane ySplit="1" topLeftCell="A29"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14.140625" customWidth="1"/>
    <col min="7" max="7" width="16.7109375" customWidth="1"/>
    <col min="8" max="8" width="12.42578125" customWidth="1"/>
    <col min="9" max="9" width="11.28515625" customWidth="1"/>
    <col min="10" max="10" width="15.42578125" customWidth="1"/>
  </cols>
  <sheetData>
    <row r="1" spans="1:26" ht="15" customHeight="1">
      <c r="A1" s="197"/>
      <c r="B1" s="603" t="s">
        <v>691</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46</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05"/>
      <c r="F7" s="205"/>
      <c r="G7" s="205"/>
      <c r="H7" s="219"/>
      <c r="I7" s="205"/>
      <c r="J7" s="205"/>
      <c r="K7" s="205"/>
      <c r="L7" s="205"/>
      <c r="M7" s="205"/>
      <c r="N7" s="73"/>
      <c r="O7" s="73"/>
      <c r="P7" s="73"/>
      <c r="Q7" s="73"/>
      <c r="R7" s="73"/>
      <c r="S7" s="73"/>
      <c r="T7" s="73"/>
      <c r="U7" s="73"/>
      <c r="V7" s="73"/>
      <c r="W7" s="73"/>
      <c r="X7" s="73"/>
      <c r="Y7" s="73"/>
      <c r="Z7" s="73"/>
    </row>
    <row r="8" spans="1:26">
      <c r="A8" s="205"/>
      <c r="B8" s="512" t="s">
        <v>692</v>
      </c>
      <c r="C8" s="513" t="s">
        <v>253</v>
      </c>
      <c r="D8" s="514" t="s">
        <v>693</v>
      </c>
      <c r="E8" s="514" t="s">
        <v>694</v>
      </c>
      <c r="F8" s="514" t="s">
        <v>695</v>
      </c>
      <c r="G8" s="301"/>
      <c r="H8" s="677" t="s">
        <v>696</v>
      </c>
      <c r="I8" s="224"/>
      <c r="J8" s="205"/>
      <c r="K8" s="286"/>
      <c r="L8" s="205"/>
      <c r="M8" s="205"/>
      <c r="N8" s="73"/>
      <c r="O8" s="73"/>
      <c r="P8" s="73"/>
      <c r="Q8" s="73"/>
      <c r="R8" s="73"/>
      <c r="S8" s="73"/>
      <c r="T8" s="73"/>
      <c r="U8" s="73"/>
      <c r="V8" s="73"/>
      <c r="W8" s="73"/>
      <c r="X8" s="73"/>
      <c r="Y8" s="73"/>
      <c r="Z8" s="73"/>
    </row>
    <row r="9" spans="1:26">
      <c r="A9" s="218"/>
      <c r="B9" s="515" t="s">
        <v>697</v>
      </c>
      <c r="C9" s="516">
        <v>45707</v>
      </c>
      <c r="D9" s="517">
        <f>YEAR(C9)</f>
        <v>2025</v>
      </c>
      <c r="E9" s="517">
        <f>MONTH(C9)</f>
        <v>2</v>
      </c>
      <c r="F9" s="517">
        <f>DAY(C9)</f>
        <v>19</v>
      </c>
      <c r="G9" s="301"/>
      <c r="H9" s="629"/>
      <c r="I9" s="224"/>
      <c r="J9" s="205"/>
      <c r="K9" s="286"/>
      <c r="L9" s="205"/>
      <c r="M9" s="205"/>
      <c r="N9" s="73"/>
      <c r="O9" s="73"/>
      <c r="P9" s="73"/>
      <c r="Q9" s="73"/>
      <c r="R9" s="73"/>
      <c r="S9" s="73"/>
      <c r="T9" s="73"/>
      <c r="U9" s="73"/>
      <c r="V9" s="73"/>
      <c r="W9" s="73"/>
      <c r="X9" s="73"/>
      <c r="Y9" s="73"/>
      <c r="Z9" s="73"/>
    </row>
    <row r="10" spans="1:26">
      <c r="A10" s="294"/>
      <c r="B10" s="518"/>
      <c r="C10" s="519"/>
      <c r="D10" s="411"/>
      <c r="E10" s="411"/>
      <c r="F10" s="205"/>
      <c r="G10" s="218"/>
      <c r="H10" s="629"/>
      <c r="I10" s="224"/>
      <c r="J10" s="205"/>
      <c r="K10" s="205"/>
      <c r="L10" s="205"/>
      <c r="M10" s="205"/>
      <c r="N10" s="73"/>
      <c r="O10" s="73"/>
      <c r="P10" s="73"/>
      <c r="Q10" s="73"/>
      <c r="R10" s="73"/>
      <c r="S10" s="73"/>
      <c r="T10" s="73"/>
      <c r="U10" s="73"/>
      <c r="V10" s="73"/>
      <c r="W10" s="73"/>
      <c r="X10" s="73"/>
      <c r="Y10" s="73"/>
      <c r="Z10" s="73"/>
    </row>
    <row r="11" spans="1:26">
      <c r="A11" s="205"/>
      <c r="B11" s="512" t="s">
        <v>692</v>
      </c>
      <c r="C11" s="520" t="s">
        <v>698</v>
      </c>
      <c r="D11" s="521" t="s">
        <v>698</v>
      </c>
      <c r="E11" s="521" t="s">
        <v>699</v>
      </c>
      <c r="F11" s="514" t="s">
        <v>700</v>
      </c>
      <c r="G11" s="218"/>
      <c r="H11" s="629"/>
      <c r="I11" s="224"/>
      <c r="J11" s="205"/>
      <c r="K11" s="205"/>
      <c r="L11" s="205"/>
      <c r="M11" s="205"/>
      <c r="N11" s="73"/>
      <c r="O11" s="73"/>
      <c r="P11" s="73"/>
      <c r="Q11" s="73"/>
      <c r="R11" s="73"/>
      <c r="S11" s="73"/>
      <c r="T11" s="73"/>
      <c r="U11" s="73"/>
      <c r="V11" s="73"/>
      <c r="W11" s="73"/>
      <c r="X11" s="73"/>
      <c r="Y11" s="73"/>
      <c r="Z11" s="73"/>
    </row>
    <row r="12" spans="1:26">
      <c r="A12" s="205"/>
      <c r="B12" s="515" t="s">
        <v>701</v>
      </c>
      <c r="C12" s="522">
        <v>0.66459490740740745</v>
      </c>
      <c r="D12" s="523">
        <f>HOUR(C12)</f>
        <v>15</v>
      </c>
      <c r="E12" s="524">
        <f>MINUTE(C12)</f>
        <v>57</v>
      </c>
      <c r="F12" s="524">
        <f>SECOND(C12)</f>
        <v>1</v>
      </c>
      <c r="G12" s="525"/>
      <c r="H12" s="622"/>
      <c r="I12" s="224"/>
      <c r="J12" s="205"/>
      <c r="K12" s="205"/>
      <c r="L12" s="205"/>
      <c r="M12" s="205"/>
      <c r="N12" s="73"/>
      <c r="O12" s="73"/>
      <c r="P12" s="73"/>
      <c r="Q12" s="73"/>
      <c r="R12" s="73"/>
      <c r="S12" s="73"/>
      <c r="T12" s="73"/>
      <c r="U12" s="73"/>
      <c r="V12" s="73"/>
      <c r="W12" s="73"/>
      <c r="X12" s="73"/>
      <c r="Y12" s="73"/>
      <c r="Z12" s="73"/>
    </row>
    <row r="13" spans="1:26">
      <c r="A13" s="205"/>
      <c r="B13" s="408"/>
      <c r="C13" s="410"/>
      <c r="D13" s="411"/>
      <c r="E13" s="411"/>
      <c r="F13" s="421"/>
      <c r="G13" s="205"/>
      <c r="H13" s="203"/>
      <c r="I13" s="205"/>
      <c r="J13" s="205"/>
      <c r="K13" s="205"/>
      <c r="L13" s="205"/>
      <c r="M13" s="205"/>
      <c r="N13" s="73"/>
      <c r="O13" s="73"/>
      <c r="P13" s="73"/>
      <c r="Q13" s="73"/>
      <c r="R13" s="73"/>
      <c r="S13" s="73"/>
      <c r="T13" s="73"/>
      <c r="U13" s="73"/>
      <c r="V13" s="73"/>
      <c r="W13" s="73"/>
      <c r="X13" s="73"/>
      <c r="Y13" s="73"/>
      <c r="Z13" s="73"/>
    </row>
    <row r="14" spans="1:26">
      <c r="A14" s="205"/>
      <c r="B14" s="408"/>
      <c r="C14" s="410"/>
      <c r="D14" s="410"/>
      <c r="E14" s="410"/>
      <c r="F14" s="285"/>
      <c r="G14" s="205"/>
      <c r="H14" s="205"/>
      <c r="I14" s="205"/>
      <c r="J14" s="205"/>
      <c r="K14" s="205"/>
      <c r="L14" s="205"/>
      <c r="M14" s="205"/>
      <c r="N14" s="73"/>
      <c r="O14" s="73"/>
      <c r="P14" s="73"/>
      <c r="Q14" s="73"/>
      <c r="R14" s="73"/>
      <c r="S14" s="73"/>
      <c r="T14" s="73"/>
      <c r="U14" s="73"/>
      <c r="V14" s="73"/>
      <c r="W14" s="73"/>
      <c r="X14" s="73"/>
      <c r="Y14" s="73"/>
      <c r="Z14" s="73"/>
    </row>
    <row r="15" spans="1:26" ht="15" customHeight="1">
      <c r="A15" s="205"/>
      <c r="B15" s="74" t="s">
        <v>113</v>
      </c>
      <c r="C15" s="410"/>
      <c r="D15" s="410"/>
      <c r="E15" s="410"/>
      <c r="F15" s="285"/>
      <c r="G15" s="286"/>
      <c r="H15" s="205"/>
      <c r="I15" s="205"/>
      <c r="J15" s="205"/>
      <c r="K15" s="205"/>
      <c r="L15" s="286"/>
      <c r="M15" s="205"/>
      <c r="N15" s="73"/>
      <c r="O15" s="73"/>
      <c r="P15" s="73"/>
      <c r="Q15" s="73"/>
      <c r="R15" s="73"/>
      <c r="S15" s="73"/>
      <c r="T15" s="73"/>
      <c r="U15" s="73"/>
      <c r="V15" s="73"/>
      <c r="W15" s="73"/>
      <c r="X15" s="73"/>
      <c r="Y15" s="73"/>
      <c r="Z15" s="73"/>
    </row>
    <row r="16" spans="1:26">
      <c r="A16" s="205"/>
      <c r="B16" s="526"/>
      <c r="C16" s="527"/>
      <c r="D16" s="410"/>
      <c r="E16" s="410"/>
      <c r="F16" s="284"/>
      <c r="G16" s="286"/>
      <c r="H16" s="205"/>
      <c r="I16" s="205"/>
      <c r="J16" s="205"/>
      <c r="K16" s="205"/>
      <c r="L16" s="286"/>
      <c r="M16" s="205"/>
      <c r="N16" s="73"/>
      <c r="O16" s="73"/>
      <c r="P16" s="73"/>
      <c r="Q16" s="73"/>
      <c r="R16" s="73"/>
      <c r="S16" s="73"/>
      <c r="T16" s="73"/>
      <c r="U16" s="73"/>
      <c r="V16" s="73"/>
      <c r="W16" s="73"/>
      <c r="X16" s="73"/>
      <c r="Y16" s="73"/>
      <c r="Z16" s="73"/>
    </row>
    <row r="17" spans="1:26">
      <c r="A17" s="218"/>
      <c r="B17" s="678" t="s">
        <v>702</v>
      </c>
      <c r="C17" s="584"/>
      <c r="D17" s="528"/>
      <c r="E17" s="410"/>
      <c r="F17" s="529"/>
      <c r="G17" s="219"/>
      <c r="H17" s="205"/>
      <c r="I17" s="205"/>
      <c r="J17" s="205"/>
      <c r="K17" s="205"/>
      <c r="L17" s="205"/>
      <c r="M17" s="205"/>
      <c r="N17" s="73"/>
      <c r="O17" s="73"/>
      <c r="P17" s="73"/>
      <c r="Q17" s="73"/>
      <c r="R17" s="73"/>
      <c r="S17" s="73"/>
      <c r="T17" s="73"/>
      <c r="U17" s="73"/>
      <c r="V17" s="73"/>
      <c r="W17" s="73"/>
      <c r="X17" s="73"/>
      <c r="Y17" s="73"/>
      <c r="Z17" s="73"/>
    </row>
    <row r="18" spans="1:26">
      <c r="A18" s="205"/>
      <c r="B18" s="530">
        <v>45292</v>
      </c>
      <c r="C18" s="531">
        <v>5</v>
      </c>
      <c r="D18" s="532">
        <f t="shared" ref="D18:D19" si="0">B18+C18</f>
        <v>45297</v>
      </c>
      <c r="E18" s="404" t="s">
        <v>703</v>
      </c>
      <c r="F18" s="679" t="s">
        <v>704</v>
      </c>
      <c r="G18" s="625"/>
      <c r="H18" s="224"/>
      <c r="I18" s="205"/>
      <c r="J18" s="205"/>
      <c r="K18" s="205"/>
      <c r="L18" s="205"/>
      <c r="M18" s="205"/>
      <c r="N18" s="73"/>
      <c r="O18" s="73"/>
      <c r="P18" s="73"/>
      <c r="Q18" s="73"/>
      <c r="R18" s="73"/>
      <c r="S18" s="73"/>
      <c r="T18" s="73"/>
      <c r="U18" s="73"/>
      <c r="V18" s="73"/>
      <c r="W18" s="73"/>
      <c r="X18" s="73"/>
      <c r="Y18" s="73"/>
      <c r="Z18" s="73"/>
    </row>
    <row r="19" spans="1:26">
      <c r="A19" s="205"/>
      <c r="B19" s="530">
        <v>45292</v>
      </c>
      <c r="C19" s="531">
        <v>-1</v>
      </c>
      <c r="D19" s="533">
        <f t="shared" si="0"/>
        <v>45291</v>
      </c>
      <c r="E19" s="404"/>
      <c r="F19" s="637"/>
      <c r="G19" s="638"/>
      <c r="H19" s="224"/>
      <c r="I19" s="205"/>
      <c r="J19" s="205"/>
      <c r="K19" s="205"/>
      <c r="L19" s="205"/>
      <c r="M19" s="205"/>
      <c r="N19" s="73"/>
      <c r="O19" s="73"/>
      <c r="P19" s="73"/>
      <c r="Q19" s="73"/>
      <c r="R19" s="73"/>
      <c r="S19" s="73"/>
      <c r="T19" s="73"/>
      <c r="U19" s="73"/>
      <c r="V19" s="73"/>
      <c r="W19" s="73"/>
      <c r="X19" s="73"/>
      <c r="Y19" s="73"/>
      <c r="Z19" s="73"/>
    </row>
    <row r="20" spans="1:26">
      <c r="A20" s="205"/>
      <c r="B20" s="530">
        <v>45292</v>
      </c>
      <c r="C20" s="531">
        <v>9</v>
      </c>
      <c r="D20" s="533">
        <f t="shared" ref="D20:D21" si="1">EDATE(B20,C20)</f>
        <v>45566</v>
      </c>
      <c r="E20" s="404" t="s">
        <v>705</v>
      </c>
      <c r="F20" s="637"/>
      <c r="G20" s="638"/>
      <c r="H20" s="224"/>
      <c r="I20" s="205"/>
      <c r="J20" s="205"/>
      <c r="K20" s="205"/>
      <c r="L20" s="205"/>
      <c r="M20" s="205"/>
      <c r="N20" s="73"/>
      <c r="O20" s="73"/>
      <c r="P20" s="73"/>
      <c r="Q20" s="73"/>
      <c r="R20" s="73"/>
      <c r="S20" s="73"/>
      <c r="T20" s="73"/>
      <c r="U20" s="73"/>
      <c r="V20" s="73"/>
      <c r="W20" s="73"/>
      <c r="X20" s="73"/>
      <c r="Y20" s="73"/>
      <c r="Z20" s="73"/>
    </row>
    <row r="21" spans="1:26">
      <c r="A21" s="205"/>
      <c r="B21" s="530">
        <v>45292</v>
      </c>
      <c r="C21" s="531">
        <v>-1</v>
      </c>
      <c r="D21" s="533">
        <f t="shared" si="1"/>
        <v>45261</v>
      </c>
      <c r="E21" s="404"/>
      <c r="F21" s="637"/>
      <c r="G21" s="638"/>
      <c r="H21" s="224"/>
      <c r="I21" s="205"/>
      <c r="J21" s="205"/>
      <c r="K21" s="205"/>
      <c r="L21" s="205"/>
      <c r="M21" s="205"/>
      <c r="N21" s="73"/>
      <c r="O21" s="73"/>
      <c r="P21" s="73"/>
      <c r="Q21" s="73"/>
      <c r="R21" s="73"/>
      <c r="S21" s="73"/>
      <c r="T21" s="73"/>
      <c r="U21" s="73"/>
      <c r="V21" s="73"/>
      <c r="W21" s="73"/>
      <c r="X21" s="73"/>
      <c r="Y21" s="73"/>
      <c r="Z21" s="73"/>
    </row>
    <row r="22" spans="1:26">
      <c r="A22" s="205"/>
      <c r="B22" s="530">
        <v>45292</v>
      </c>
      <c r="C22" s="531">
        <v>2</v>
      </c>
      <c r="D22" s="533">
        <f t="shared" ref="D22:D23" si="2">EDATE(B22,C22*12)</f>
        <v>46023</v>
      </c>
      <c r="E22" s="404" t="s">
        <v>706</v>
      </c>
      <c r="F22" s="637"/>
      <c r="G22" s="638"/>
      <c r="H22" s="224"/>
      <c r="I22" s="205"/>
      <c r="J22" s="205"/>
      <c r="K22" s="205"/>
      <c r="L22" s="205"/>
      <c r="M22" s="205"/>
      <c r="N22" s="73"/>
      <c r="O22" s="73"/>
      <c r="P22" s="73"/>
      <c r="Q22" s="73"/>
      <c r="R22" s="73"/>
      <c r="S22" s="73"/>
      <c r="T22" s="73"/>
      <c r="U22" s="73"/>
      <c r="V22" s="73"/>
      <c r="W22" s="73"/>
      <c r="X22" s="73"/>
      <c r="Y22" s="73"/>
      <c r="Z22" s="73"/>
    </row>
    <row r="23" spans="1:26">
      <c r="A23" s="205"/>
      <c r="B23" s="530">
        <v>45292</v>
      </c>
      <c r="C23" s="531">
        <v>-1</v>
      </c>
      <c r="D23" s="533">
        <f t="shared" si="2"/>
        <v>44927</v>
      </c>
      <c r="E23" s="404"/>
      <c r="F23" s="626"/>
      <c r="G23" s="627"/>
      <c r="H23" s="224"/>
      <c r="I23" s="205"/>
      <c r="J23" s="205"/>
      <c r="K23" s="205"/>
      <c r="L23" s="205"/>
      <c r="M23" s="205"/>
      <c r="N23" s="73"/>
      <c r="O23" s="73"/>
      <c r="P23" s="73"/>
      <c r="Q23" s="73"/>
      <c r="R23" s="73"/>
      <c r="S23" s="73"/>
      <c r="T23" s="73"/>
      <c r="U23" s="73"/>
      <c r="V23" s="73"/>
      <c r="W23" s="73"/>
      <c r="X23" s="73"/>
      <c r="Y23" s="73"/>
      <c r="Z23" s="73"/>
    </row>
    <row r="24" spans="1:26">
      <c r="A24" s="281"/>
      <c r="B24" s="205"/>
      <c r="C24" s="205"/>
      <c r="D24" s="205"/>
      <c r="E24" s="205"/>
      <c r="F24" s="352"/>
      <c r="G24" s="203"/>
      <c r="H24" s="205"/>
      <c r="I24" s="205"/>
      <c r="J24" s="205"/>
      <c r="K24" s="73"/>
      <c r="L24" s="73"/>
      <c r="M24" s="73"/>
      <c r="N24" s="73"/>
      <c r="O24" s="73"/>
      <c r="P24" s="73"/>
      <c r="Q24" s="73"/>
      <c r="R24" s="73"/>
      <c r="S24" s="73"/>
      <c r="T24" s="73"/>
      <c r="U24" s="73"/>
      <c r="V24" s="73"/>
      <c r="W24" s="73"/>
      <c r="X24" s="73"/>
      <c r="Y24" s="73"/>
      <c r="Z24" s="73"/>
    </row>
    <row r="25" spans="1:26">
      <c r="A25" s="281"/>
      <c r="B25" s="205"/>
      <c r="C25" s="205"/>
      <c r="D25" s="205"/>
      <c r="E25" s="205"/>
      <c r="F25" s="286"/>
      <c r="G25" s="205"/>
      <c r="H25" s="205"/>
      <c r="I25" s="205"/>
      <c r="J25" s="205"/>
      <c r="K25" s="73"/>
      <c r="L25" s="73"/>
      <c r="M25" s="73"/>
      <c r="N25" s="73"/>
      <c r="O25" s="73"/>
      <c r="P25" s="73"/>
      <c r="Q25" s="73"/>
      <c r="R25" s="73"/>
      <c r="S25" s="73"/>
      <c r="T25" s="73"/>
      <c r="U25" s="73"/>
      <c r="V25" s="73"/>
      <c r="W25" s="73"/>
      <c r="X25" s="73"/>
      <c r="Y25" s="73"/>
      <c r="Z25" s="73"/>
    </row>
    <row r="26" spans="1:26" ht="30">
      <c r="A26" s="281"/>
      <c r="B26" s="74" t="s">
        <v>198</v>
      </c>
      <c r="C26" s="205"/>
      <c r="D26" s="205"/>
      <c r="E26" s="205"/>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512" t="s">
        <v>707</v>
      </c>
      <c r="C28" s="534"/>
      <c r="D28" s="236"/>
      <c r="E28" s="205"/>
      <c r="F28" s="219"/>
      <c r="G28" s="219"/>
      <c r="H28" s="205"/>
      <c r="I28" s="205"/>
      <c r="J28" s="205"/>
      <c r="K28" s="73"/>
      <c r="L28" s="73"/>
      <c r="M28" s="73"/>
      <c r="N28" s="73"/>
      <c r="O28" s="73"/>
      <c r="P28" s="73"/>
      <c r="Q28" s="73"/>
      <c r="R28" s="73"/>
      <c r="S28" s="73"/>
      <c r="T28" s="73"/>
      <c r="U28" s="73"/>
      <c r="V28" s="73"/>
      <c r="W28" s="73"/>
      <c r="X28" s="73"/>
      <c r="Y28" s="73"/>
      <c r="Z28" s="73"/>
    </row>
    <row r="29" spans="1:26">
      <c r="A29" s="281"/>
      <c r="B29" s="530">
        <v>44927</v>
      </c>
      <c r="C29" s="530">
        <v>44941</v>
      </c>
      <c r="D29" s="535">
        <f>DATEDIF(B29,C29,"D")</f>
        <v>14</v>
      </c>
      <c r="E29" s="536" t="s">
        <v>708</v>
      </c>
      <c r="F29" s="670" t="s">
        <v>709</v>
      </c>
      <c r="G29" s="625"/>
      <c r="H29" s="224"/>
      <c r="I29" s="205"/>
      <c r="J29" s="205"/>
      <c r="K29" s="73"/>
      <c r="L29" s="73"/>
      <c r="M29" s="73"/>
      <c r="N29" s="73"/>
      <c r="O29" s="73"/>
      <c r="P29" s="73"/>
      <c r="Q29" s="73"/>
      <c r="R29" s="73"/>
      <c r="S29" s="73"/>
      <c r="T29" s="73"/>
      <c r="U29" s="73"/>
      <c r="V29" s="73"/>
      <c r="W29" s="73"/>
      <c r="X29" s="73"/>
      <c r="Y29" s="73"/>
      <c r="Z29" s="73"/>
    </row>
    <row r="30" spans="1:26">
      <c r="A30" s="281"/>
      <c r="B30" s="530">
        <v>44927</v>
      </c>
      <c r="C30" s="530">
        <v>45139</v>
      </c>
      <c r="D30" s="535">
        <f>DATEDIF(B30,C30,"M")</f>
        <v>7</v>
      </c>
      <c r="E30" s="536" t="s">
        <v>710</v>
      </c>
      <c r="F30" s="637"/>
      <c r="G30" s="638"/>
      <c r="H30" s="224"/>
      <c r="I30" s="205"/>
      <c r="J30" s="205"/>
      <c r="K30" s="73"/>
      <c r="L30" s="73"/>
      <c r="M30" s="73"/>
      <c r="N30" s="73"/>
      <c r="O30" s="73"/>
      <c r="P30" s="73"/>
      <c r="Q30" s="73"/>
      <c r="R30" s="73"/>
      <c r="S30" s="73"/>
      <c r="T30" s="73"/>
      <c r="U30" s="73"/>
      <c r="V30" s="73"/>
      <c r="W30" s="73"/>
      <c r="X30" s="73"/>
      <c r="Y30" s="73"/>
      <c r="Z30" s="73"/>
    </row>
    <row r="31" spans="1:26">
      <c r="A31" s="205"/>
      <c r="B31" s="530">
        <v>44927</v>
      </c>
      <c r="C31" s="530">
        <v>45659</v>
      </c>
      <c r="D31" s="535">
        <f>DATEDIF(B31,C31,"Y")</f>
        <v>2</v>
      </c>
      <c r="E31" s="536" t="s">
        <v>711</v>
      </c>
      <c r="F31" s="626"/>
      <c r="G31" s="627"/>
      <c r="H31" s="224"/>
      <c r="I31" s="205"/>
      <c r="J31" s="205"/>
      <c r="K31" s="73"/>
      <c r="L31" s="73"/>
      <c r="M31" s="73"/>
      <c r="N31" s="73"/>
      <c r="O31" s="73"/>
      <c r="P31" s="73"/>
      <c r="Q31" s="73"/>
      <c r="R31" s="73"/>
      <c r="S31" s="73"/>
      <c r="T31" s="73"/>
      <c r="U31" s="73"/>
      <c r="V31" s="73"/>
      <c r="W31" s="73"/>
      <c r="X31" s="73"/>
      <c r="Y31" s="73"/>
      <c r="Z31" s="73"/>
    </row>
    <row r="32" spans="1:26">
      <c r="A32" s="205"/>
      <c r="B32" s="205"/>
      <c r="C32" s="205"/>
      <c r="D32" s="205"/>
      <c r="E32" s="205"/>
      <c r="F32" s="203"/>
      <c r="G32" s="203"/>
      <c r="H32" s="205"/>
      <c r="I32" s="205"/>
      <c r="J32" s="205"/>
      <c r="K32" s="73"/>
      <c r="L32" s="73"/>
      <c r="M32" s="73"/>
      <c r="N32" s="73"/>
      <c r="O32" s="73"/>
      <c r="P32" s="73"/>
      <c r="Q32" s="73"/>
      <c r="R32" s="73"/>
      <c r="S32" s="73"/>
      <c r="T32" s="73"/>
      <c r="U32" s="73"/>
      <c r="V32" s="73"/>
      <c r="W32" s="73"/>
      <c r="X32" s="73"/>
      <c r="Y32" s="73"/>
      <c r="Z32" s="73"/>
    </row>
    <row r="33" spans="1:26" ht="30">
      <c r="A33" s="205"/>
      <c r="B33" s="291"/>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ht="30">
      <c r="A34" s="205"/>
      <c r="B34" s="74" t="s">
        <v>201</v>
      </c>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c r="A36" s="205"/>
      <c r="B36" s="512" t="s">
        <v>712</v>
      </c>
      <c r="C36" s="236"/>
      <c r="D36" s="290"/>
      <c r="E36" s="290"/>
      <c r="F36" s="205"/>
      <c r="G36" s="284"/>
      <c r="H36" s="284"/>
      <c r="I36" s="284"/>
      <c r="J36" s="205"/>
      <c r="K36" s="73"/>
      <c r="L36" s="73"/>
      <c r="M36" s="73"/>
      <c r="N36" s="73"/>
      <c r="O36" s="73"/>
      <c r="P36" s="73"/>
      <c r="Q36" s="73"/>
      <c r="R36" s="73"/>
      <c r="S36" s="73"/>
      <c r="T36" s="73"/>
      <c r="U36" s="73"/>
      <c r="V36" s="73"/>
      <c r="W36" s="73"/>
      <c r="X36" s="73"/>
      <c r="Y36" s="73"/>
      <c r="Z36" s="73"/>
    </row>
    <row r="37" spans="1:26" ht="15.75">
      <c r="A37" s="205"/>
      <c r="B37" s="537" t="s">
        <v>713</v>
      </c>
      <c r="C37" s="538">
        <v>33013</v>
      </c>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15.75">
      <c r="A38" s="205"/>
      <c r="B38" s="537" t="s">
        <v>714</v>
      </c>
      <c r="C38" s="539">
        <v>44025</v>
      </c>
      <c r="D38" s="290"/>
      <c r="E38" s="359"/>
      <c r="F38" s="219"/>
      <c r="G38" s="285"/>
      <c r="H38" s="284"/>
      <c r="I38" s="284"/>
      <c r="J38" s="205"/>
      <c r="K38" s="73"/>
      <c r="L38" s="73"/>
      <c r="M38" s="73"/>
      <c r="N38" s="73"/>
      <c r="O38" s="73"/>
      <c r="P38" s="73"/>
      <c r="Q38" s="73"/>
      <c r="R38" s="73"/>
      <c r="S38" s="73"/>
      <c r="T38" s="73"/>
      <c r="U38" s="73"/>
      <c r="V38" s="73"/>
      <c r="W38" s="73"/>
      <c r="X38" s="73"/>
      <c r="Y38" s="73"/>
      <c r="Z38" s="73"/>
    </row>
    <row r="39" spans="1:26" ht="15.75">
      <c r="A39" s="205"/>
      <c r="B39" s="236"/>
      <c r="C39" s="540">
        <f>DATEDIF(C37,C38,"y")</f>
        <v>30</v>
      </c>
      <c r="D39" s="430"/>
      <c r="E39" s="671" t="s">
        <v>715</v>
      </c>
      <c r="F39" s="584"/>
      <c r="G39" s="541"/>
      <c r="H39" s="205"/>
      <c r="I39" s="205"/>
      <c r="J39" s="205"/>
      <c r="K39" s="73"/>
      <c r="L39" s="73"/>
      <c r="M39" s="73"/>
      <c r="N39" s="73"/>
      <c r="O39" s="73"/>
      <c r="P39" s="73"/>
      <c r="Q39" s="73"/>
      <c r="R39" s="73"/>
      <c r="S39" s="73"/>
      <c r="T39" s="73"/>
      <c r="U39" s="73"/>
      <c r="V39" s="73"/>
      <c r="W39" s="73"/>
      <c r="X39" s="73"/>
      <c r="Y39" s="73"/>
      <c r="Z39" s="73"/>
    </row>
    <row r="40" spans="1:26">
      <c r="A40" s="205"/>
      <c r="B40" s="290"/>
      <c r="C40" s="290"/>
      <c r="D40" s="290"/>
      <c r="E40" s="337"/>
      <c r="F40" s="203"/>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ht="30">
      <c r="A42" s="205"/>
      <c r="B42" s="74" t="s">
        <v>575</v>
      </c>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359"/>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ht="15.75">
      <c r="A44" s="218"/>
      <c r="B44" s="512" t="s">
        <v>716</v>
      </c>
      <c r="C44" s="542"/>
      <c r="D44" s="543"/>
      <c r="E44" s="543"/>
      <c r="F44" s="205"/>
      <c r="G44" s="544" t="s">
        <v>717</v>
      </c>
      <c r="H44" s="290"/>
      <c r="I44" s="290"/>
      <c r="J44" s="205"/>
      <c r="K44" s="73"/>
      <c r="L44" s="73"/>
      <c r="M44" s="73"/>
      <c r="N44" s="73"/>
      <c r="O44" s="73"/>
      <c r="P44" s="73"/>
      <c r="Q44" s="73"/>
      <c r="R44" s="73"/>
      <c r="S44" s="73"/>
      <c r="T44" s="73"/>
      <c r="U44" s="73"/>
      <c r="V44" s="73"/>
      <c r="W44" s="73"/>
      <c r="X44" s="73"/>
      <c r="Y44" s="73"/>
      <c r="Z44" s="73"/>
    </row>
    <row r="45" spans="1:26">
      <c r="A45" s="218"/>
      <c r="B45" s="545" t="s">
        <v>718</v>
      </c>
      <c r="C45" s="545" t="s">
        <v>614</v>
      </c>
      <c r="D45" s="545" t="s">
        <v>371</v>
      </c>
      <c r="E45" s="546" t="s">
        <v>719</v>
      </c>
      <c r="F45" s="525"/>
      <c r="G45" s="545" t="s">
        <v>720</v>
      </c>
      <c r="H45" s="672" t="s">
        <v>721</v>
      </c>
      <c r="I45" s="613"/>
      <c r="J45" s="613"/>
      <c r="K45" s="614"/>
      <c r="L45" s="73"/>
      <c r="M45" s="73"/>
      <c r="N45" s="73"/>
      <c r="O45" s="73"/>
      <c r="P45" s="73"/>
      <c r="Q45" s="73"/>
      <c r="R45" s="73"/>
      <c r="S45" s="73"/>
      <c r="T45" s="73"/>
      <c r="U45" s="73"/>
      <c r="V45" s="73"/>
      <c r="W45" s="73"/>
      <c r="X45" s="73"/>
      <c r="Y45" s="73"/>
      <c r="Z45" s="73"/>
    </row>
    <row r="46" spans="1:26">
      <c r="A46" s="205"/>
      <c r="B46" s="547">
        <v>5</v>
      </c>
      <c r="C46" s="548">
        <v>5</v>
      </c>
      <c r="D46" s="548">
        <v>2020</v>
      </c>
      <c r="E46" s="549">
        <f t="shared" ref="E46:E49" si="3">DATE(D46,C46,B46)</f>
        <v>43956</v>
      </c>
      <c r="F46" s="205"/>
      <c r="G46" s="550">
        <v>44027</v>
      </c>
      <c r="H46" s="642"/>
      <c r="I46" s="642"/>
      <c r="J46" s="642"/>
      <c r="K46" s="673"/>
      <c r="L46" s="73"/>
      <c r="M46" s="73"/>
      <c r="N46" s="73"/>
      <c r="O46" s="73"/>
      <c r="P46" s="73"/>
      <c r="Q46" s="73"/>
      <c r="R46" s="73"/>
      <c r="S46" s="73"/>
      <c r="T46" s="73"/>
      <c r="U46" s="73"/>
      <c r="V46" s="73"/>
      <c r="W46" s="73"/>
      <c r="X46" s="73"/>
      <c r="Y46" s="73"/>
      <c r="Z46" s="73"/>
    </row>
    <row r="47" spans="1:26">
      <c r="A47" s="205"/>
      <c r="B47" s="547">
        <v>1</v>
      </c>
      <c r="C47" s="548">
        <v>2</v>
      </c>
      <c r="D47" s="548">
        <v>2020</v>
      </c>
      <c r="E47" s="549">
        <f t="shared" si="3"/>
        <v>43862</v>
      </c>
      <c r="F47" s="205"/>
      <c r="G47" s="550">
        <v>44028</v>
      </c>
      <c r="H47" s="674"/>
      <c r="I47" s="674"/>
      <c r="J47" s="674"/>
      <c r="K47" s="675"/>
      <c r="L47" s="73"/>
      <c r="M47" s="73"/>
      <c r="N47" s="73"/>
      <c r="O47" s="73"/>
      <c r="P47" s="73"/>
      <c r="Q47" s="73"/>
      <c r="R47" s="73"/>
      <c r="S47" s="73"/>
      <c r="T47" s="73"/>
      <c r="U47" s="73"/>
      <c r="V47" s="73"/>
      <c r="W47" s="73"/>
      <c r="X47" s="73"/>
      <c r="Y47" s="73"/>
      <c r="Z47" s="73"/>
    </row>
    <row r="48" spans="1:26">
      <c r="A48" s="205"/>
      <c r="B48" s="547">
        <v>5</v>
      </c>
      <c r="C48" s="548">
        <v>4</v>
      </c>
      <c r="D48" s="548">
        <v>2021</v>
      </c>
      <c r="E48" s="549">
        <f t="shared" si="3"/>
        <v>44291</v>
      </c>
      <c r="F48" s="218"/>
      <c r="G48" s="550">
        <v>44030</v>
      </c>
      <c r="I48" s="205"/>
      <c r="J48" s="205"/>
      <c r="K48" s="73"/>
      <c r="L48" s="73"/>
      <c r="M48" s="73"/>
      <c r="N48" s="73"/>
      <c r="O48" s="73"/>
      <c r="P48" s="73"/>
      <c r="Q48" s="73"/>
      <c r="R48" s="73"/>
      <c r="S48" s="73"/>
      <c r="T48" s="73"/>
      <c r="U48" s="73"/>
      <c r="V48" s="73"/>
      <c r="W48" s="73"/>
      <c r="X48" s="73"/>
      <c r="Y48" s="73"/>
      <c r="Z48" s="73"/>
    </row>
    <row r="49" spans="1:26">
      <c r="A49" s="205"/>
      <c r="B49" s="547">
        <v>10</v>
      </c>
      <c r="C49" s="548">
        <v>10</v>
      </c>
      <c r="D49" s="548">
        <v>2022</v>
      </c>
      <c r="E49" s="549">
        <f t="shared" si="3"/>
        <v>44844</v>
      </c>
      <c r="F49" s="218"/>
      <c r="G49" s="550">
        <v>44031</v>
      </c>
      <c r="H49" s="427"/>
      <c r="I49" s="205"/>
      <c r="J49" s="205"/>
      <c r="K49" s="73"/>
      <c r="L49" s="73"/>
      <c r="M49" s="73"/>
      <c r="N49" s="73"/>
      <c r="O49" s="73"/>
      <c r="P49" s="73"/>
      <c r="Q49" s="73"/>
      <c r="R49" s="73"/>
      <c r="S49" s="73"/>
      <c r="T49" s="73"/>
      <c r="U49" s="73"/>
      <c r="V49" s="73"/>
      <c r="W49" s="73"/>
      <c r="X49" s="73"/>
      <c r="Y49" s="73"/>
      <c r="Z49" s="73"/>
    </row>
    <row r="50" spans="1:26">
      <c r="A50" s="205"/>
      <c r="B50" s="359"/>
      <c r="C50" s="359"/>
      <c r="D50" s="359"/>
      <c r="E50" s="359"/>
      <c r="F50" s="205"/>
      <c r="G50" s="551"/>
      <c r="H50" s="205"/>
      <c r="I50" s="205"/>
      <c r="J50" s="205"/>
      <c r="K50" s="73"/>
      <c r="L50" s="73"/>
      <c r="M50" s="73"/>
      <c r="N50" s="73"/>
      <c r="O50" s="73"/>
      <c r="P50" s="73"/>
      <c r="Q50" s="73"/>
      <c r="R50" s="73"/>
      <c r="S50" s="73"/>
      <c r="T50" s="73"/>
      <c r="U50" s="73"/>
      <c r="V50" s="73"/>
      <c r="W50" s="73"/>
      <c r="X50" s="73"/>
      <c r="Y50" s="73"/>
      <c r="Z50" s="73"/>
    </row>
    <row r="51" spans="1:26" ht="15.75">
      <c r="A51" s="218"/>
      <c r="B51" s="552" t="s">
        <v>722</v>
      </c>
      <c r="C51" s="553"/>
      <c r="D51" s="554"/>
      <c r="E51" s="555"/>
      <c r="F51" s="224"/>
      <c r="G51" s="544" t="s">
        <v>723</v>
      </c>
      <c r="H51" s="205"/>
      <c r="I51" s="205"/>
      <c r="J51" s="205"/>
      <c r="K51" s="73"/>
      <c r="L51" s="73"/>
      <c r="M51" s="73"/>
      <c r="N51" s="73"/>
      <c r="O51" s="73"/>
      <c r="P51" s="73"/>
      <c r="Q51" s="73"/>
      <c r="R51" s="73"/>
      <c r="S51" s="73"/>
      <c r="T51" s="73"/>
      <c r="U51" s="73"/>
      <c r="V51" s="73"/>
      <c r="W51" s="73"/>
      <c r="X51" s="73"/>
      <c r="Y51" s="73"/>
      <c r="Z51" s="73"/>
    </row>
    <row r="52" spans="1:26">
      <c r="A52" s="218"/>
      <c r="B52" s="512" t="s">
        <v>253</v>
      </c>
      <c r="C52" s="556" t="s">
        <v>724</v>
      </c>
      <c r="D52" s="512" t="s">
        <v>96</v>
      </c>
      <c r="E52" s="226"/>
      <c r="F52" s="525"/>
      <c r="G52" s="545" t="s">
        <v>720</v>
      </c>
      <c r="H52" s="672" t="s">
        <v>725</v>
      </c>
      <c r="I52" s="613"/>
      <c r="J52" s="613"/>
      <c r="K52" s="614"/>
      <c r="L52" s="73"/>
      <c r="M52" s="73"/>
      <c r="N52" s="73"/>
      <c r="O52" s="73"/>
      <c r="P52" s="73"/>
      <c r="Q52" s="73"/>
      <c r="R52" s="73"/>
      <c r="S52" s="73"/>
      <c r="T52" s="73"/>
      <c r="U52" s="73"/>
      <c r="V52" s="73"/>
      <c r="W52" s="73"/>
      <c r="X52" s="73"/>
      <c r="Y52" s="73"/>
      <c r="Z52" s="73"/>
    </row>
    <row r="53" spans="1:26">
      <c r="A53" s="218"/>
      <c r="B53" s="550">
        <v>44025</v>
      </c>
      <c r="C53" s="557">
        <v>4</v>
      </c>
      <c r="D53" s="558">
        <f>WORKDAY(B53,C53,G46:G49)</f>
        <v>44033</v>
      </c>
      <c r="E53" s="559" t="s">
        <v>717</v>
      </c>
      <c r="F53" s="224"/>
      <c r="G53" s="550">
        <v>44027</v>
      </c>
      <c r="H53" s="642"/>
      <c r="I53" s="642"/>
      <c r="J53" s="642"/>
      <c r="K53" s="673"/>
      <c r="L53" s="73"/>
      <c r="M53" s="73"/>
      <c r="N53" s="73"/>
      <c r="O53" s="73"/>
      <c r="P53" s="73"/>
      <c r="Q53" s="73"/>
      <c r="R53" s="73"/>
      <c r="S53" s="73"/>
      <c r="T53" s="73"/>
      <c r="U53" s="73"/>
      <c r="V53" s="73"/>
      <c r="W53" s="73"/>
      <c r="X53" s="73"/>
      <c r="Y53" s="73"/>
      <c r="Z53" s="73"/>
    </row>
    <row r="54" spans="1:26">
      <c r="A54" s="205"/>
      <c r="B54" s="550">
        <v>44025</v>
      </c>
      <c r="C54" s="557">
        <v>14</v>
      </c>
      <c r="D54" s="558">
        <f>WORKDAY.INTL(B54,C54,"0000001",G46:G47)</f>
        <v>44043</v>
      </c>
      <c r="E54" s="559" t="s">
        <v>723</v>
      </c>
      <c r="F54" s="205"/>
      <c r="G54" s="550">
        <v>44028</v>
      </c>
      <c r="H54" s="642"/>
      <c r="I54" s="642"/>
      <c r="J54" s="642"/>
      <c r="K54" s="673"/>
      <c r="L54" s="73"/>
      <c r="M54" s="73"/>
      <c r="N54" s="73"/>
      <c r="O54" s="73"/>
      <c r="P54" s="73"/>
      <c r="Q54" s="73"/>
      <c r="R54" s="73"/>
      <c r="S54" s="73"/>
      <c r="T54" s="73"/>
      <c r="U54" s="73"/>
      <c r="V54" s="73"/>
      <c r="W54" s="73"/>
      <c r="X54" s="73"/>
      <c r="Y54" s="73"/>
      <c r="Z54" s="73"/>
    </row>
    <row r="55" spans="1:26">
      <c r="A55" s="73"/>
      <c r="B55" s="75"/>
      <c r="C55" s="75"/>
      <c r="D55" s="75"/>
      <c r="E55" s="75"/>
      <c r="F55" s="73"/>
      <c r="G55" s="73"/>
      <c r="H55" s="674"/>
      <c r="I55" s="674"/>
      <c r="J55" s="674"/>
      <c r="K55" s="675"/>
      <c r="L55" s="73"/>
      <c r="M55" s="73"/>
      <c r="N55" s="73"/>
      <c r="O55" s="73"/>
      <c r="P55" s="73"/>
      <c r="Q55" s="73"/>
      <c r="R55" s="73"/>
      <c r="S55" s="73"/>
      <c r="T55" s="73"/>
      <c r="U55" s="73"/>
      <c r="V55" s="73"/>
      <c r="W55" s="73"/>
      <c r="X55" s="73"/>
      <c r="Y55" s="73"/>
      <c r="Z55" s="73"/>
    </row>
    <row r="56" spans="1:26">
      <c r="A56" s="76"/>
      <c r="B56" s="676" t="s">
        <v>726</v>
      </c>
      <c r="C56" s="641"/>
      <c r="D56" s="641"/>
      <c r="E56" s="625"/>
      <c r="F56" s="82"/>
      <c r="G56" s="73"/>
      <c r="H56" s="73"/>
      <c r="I56" s="73"/>
      <c r="J56" s="73"/>
      <c r="K56" s="73"/>
      <c r="L56" s="73"/>
      <c r="M56" s="73"/>
      <c r="N56" s="73"/>
      <c r="O56" s="73"/>
      <c r="P56" s="73"/>
      <c r="Q56" s="73"/>
      <c r="R56" s="73"/>
      <c r="S56" s="73"/>
      <c r="T56" s="73"/>
      <c r="U56" s="73"/>
      <c r="V56" s="73"/>
      <c r="W56" s="73"/>
      <c r="X56" s="73"/>
      <c r="Y56" s="73"/>
      <c r="Z56" s="73"/>
    </row>
    <row r="57" spans="1:26">
      <c r="A57" s="76"/>
      <c r="B57" s="637"/>
      <c r="C57" s="642"/>
      <c r="D57" s="642"/>
      <c r="E57" s="638"/>
      <c r="F57" s="82"/>
      <c r="G57" s="73"/>
      <c r="H57" s="73"/>
      <c r="I57" s="73"/>
      <c r="J57" s="73"/>
      <c r="K57" s="73"/>
      <c r="L57" s="73"/>
      <c r="M57" s="73"/>
      <c r="N57" s="73"/>
      <c r="O57" s="73"/>
      <c r="P57" s="73"/>
      <c r="Q57" s="73"/>
      <c r="R57" s="73"/>
      <c r="S57" s="73"/>
      <c r="T57" s="73"/>
      <c r="U57" s="73"/>
      <c r="V57" s="73"/>
      <c r="W57" s="73"/>
      <c r="X57" s="73"/>
      <c r="Y57" s="73"/>
      <c r="Z57" s="73"/>
    </row>
    <row r="58" spans="1:26">
      <c r="A58" s="76"/>
      <c r="B58" s="637"/>
      <c r="C58" s="642"/>
      <c r="D58" s="642"/>
      <c r="E58" s="638"/>
      <c r="F58" s="82"/>
      <c r="G58" s="73"/>
      <c r="H58" s="73"/>
      <c r="I58" s="73"/>
      <c r="J58" s="73"/>
      <c r="K58" s="73"/>
      <c r="L58" s="73"/>
      <c r="M58" s="73"/>
      <c r="N58" s="73"/>
      <c r="O58" s="73"/>
      <c r="P58" s="73"/>
      <c r="Q58" s="73"/>
      <c r="R58" s="73"/>
      <c r="S58" s="73"/>
      <c r="T58" s="73"/>
      <c r="U58" s="73"/>
      <c r="V58" s="73"/>
      <c r="W58" s="73"/>
      <c r="X58" s="73"/>
      <c r="Y58" s="73"/>
      <c r="Z58" s="73"/>
    </row>
    <row r="59" spans="1:26">
      <c r="A59" s="76"/>
      <c r="B59" s="637"/>
      <c r="C59" s="642"/>
      <c r="D59" s="642"/>
      <c r="E59" s="638"/>
      <c r="F59" s="82"/>
      <c r="G59" s="73"/>
      <c r="H59" s="73"/>
      <c r="I59" s="73"/>
      <c r="J59" s="73"/>
      <c r="K59" s="73"/>
      <c r="L59" s="73"/>
      <c r="M59" s="73"/>
      <c r="N59" s="73"/>
      <c r="O59" s="73"/>
      <c r="P59" s="73"/>
      <c r="Q59" s="73"/>
      <c r="R59" s="73"/>
      <c r="S59" s="73"/>
      <c r="T59" s="73"/>
      <c r="U59" s="73"/>
      <c r="V59" s="73"/>
      <c r="W59" s="73"/>
      <c r="X59" s="73"/>
      <c r="Y59" s="73"/>
      <c r="Z59" s="73"/>
    </row>
    <row r="60" spans="1:26">
      <c r="A60" s="76"/>
      <c r="B60" s="626"/>
      <c r="C60" s="645"/>
      <c r="D60" s="645"/>
      <c r="E60" s="627"/>
      <c r="F60" s="560" t="s">
        <v>727</v>
      </c>
      <c r="G60" s="561" t="s">
        <v>728</v>
      </c>
      <c r="H60" s="159" t="s">
        <v>729</v>
      </c>
      <c r="I60" s="159" t="s">
        <v>730</v>
      </c>
      <c r="J60" s="159" t="s">
        <v>731</v>
      </c>
      <c r="K60" s="159"/>
      <c r="L60" s="73"/>
      <c r="M60" s="73"/>
      <c r="N60" s="73"/>
      <c r="O60" s="73"/>
      <c r="P60" s="73"/>
      <c r="Q60" s="73"/>
      <c r="R60" s="73"/>
      <c r="S60" s="73"/>
      <c r="T60" s="73"/>
      <c r="U60" s="73"/>
      <c r="V60" s="73"/>
      <c r="W60" s="73"/>
      <c r="X60" s="73"/>
      <c r="Y60" s="73"/>
      <c r="Z60" s="73"/>
    </row>
    <row r="61" spans="1:26">
      <c r="A61" s="73"/>
      <c r="B61" s="71"/>
      <c r="C61" s="71"/>
      <c r="D61" s="71"/>
      <c r="E61" s="71"/>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13">
    <mergeCell ref="B56:E60"/>
    <mergeCell ref="B1:K1"/>
    <mergeCell ref="A2:E2"/>
    <mergeCell ref="E5:G5"/>
    <mergeCell ref="E6:G6"/>
    <mergeCell ref="H8:H12"/>
    <mergeCell ref="B17:C17"/>
    <mergeCell ref="F18:G23"/>
    <mergeCell ref="F29:G31"/>
    <mergeCell ref="G35:I35"/>
    <mergeCell ref="E39:F39"/>
    <mergeCell ref="H45:K47"/>
    <mergeCell ref="H52:K55"/>
  </mergeCells>
  <hyperlinks>
    <hyperlink ref="C4" r:id="rId1" location="google_vignette" xr:uid="{00000000-0004-0000-0E00-000000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4"/>
  <sheetViews>
    <sheetView workbookViewId="0">
      <pane ySplit="1" topLeftCell="A2"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9.28515625" customWidth="1"/>
    <col min="7" max="7" width="16.7109375" customWidth="1"/>
    <col min="8" max="8" width="18.42578125" customWidth="1"/>
    <col min="9" max="9" width="11.28515625" customWidth="1"/>
    <col min="10" max="10" width="15.42578125" customWidth="1"/>
  </cols>
  <sheetData>
    <row r="1" spans="1:26" ht="15" customHeight="1">
      <c r="A1" s="197"/>
      <c r="B1" s="603" t="s">
        <v>732</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49</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05"/>
      <c r="F7" s="205"/>
      <c r="G7" s="205"/>
      <c r="H7" s="205"/>
      <c r="I7" s="205"/>
      <c r="J7" s="205"/>
      <c r="K7" s="205"/>
      <c r="L7" s="205"/>
      <c r="M7" s="205"/>
      <c r="N7" s="73"/>
      <c r="O7" s="73"/>
      <c r="P7" s="73"/>
      <c r="Q7" s="73"/>
      <c r="R7" s="73"/>
      <c r="S7" s="73"/>
      <c r="T7" s="73"/>
      <c r="U7" s="73"/>
      <c r="V7" s="73"/>
      <c r="W7" s="73"/>
      <c r="X7" s="73"/>
      <c r="Y7" s="73"/>
      <c r="Z7" s="73"/>
    </row>
    <row r="8" spans="1:26" ht="15" customHeight="1">
      <c r="A8" s="205"/>
      <c r="B8" s="562" t="s">
        <v>733</v>
      </c>
      <c r="C8" s="563"/>
      <c r="D8" s="563"/>
      <c r="E8" s="563"/>
      <c r="F8" s="269"/>
      <c r="G8" s="564"/>
      <c r="H8" s="269"/>
      <c r="I8" s="269"/>
      <c r="J8" s="269"/>
      <c r="K8" s="286"/>
      <c r="L8" s="205"/>
      <c r="M8" s="205"/>
      <c r="N8" s="73"/>
      <c r="O8" s="73"/>
      <c r="P8" s="73"/>
      <c r="Q8" s="73"/>
      <c r="R8" s="73"/>
      <c r="S8" s="73"/>
      <c r="T8" s="73"/>
      <c r="U8" s="73"/>
      <c r="V8" s="73"/>
      <c r="W8" s="73"/>
      <c r="X8" s="73"/>
      <c r="Y8" s="73"/>
      <c r="Z8" s="73"/>
    </row>
    <row r="9" spans="1:26">
      <c r="A9" s="205"/>
      <c r="B9" s="526"/>
      <c r="C9" s="410"/>
      <c r="D9" s="410"/>
      <c r="E9" s="410"/>
      <c r="F9" s="286"/>
      <c r="G9" s="286"/>
      <c r="H9" s="565"/>
      <c r="I9" s="205"/>
      <c r="J9" s="205"/>
      <c r="K9" s="286"/>
      <c r="L9" s="205"/>
      <c r="M9" s="205"/>
      <c r="N9" s="73"/>
      <c r="O9" s="73"/>
      <c r="P9" s="73"/>
      <c r="Q9" s="73"/>
      <c r="R9" s="73"/>
      <c r="S9" s="73"/>
      <c r="T9" s="73"/>
      <c r="U9" s="73"/>
      <c r="V9" s="73"/>
      <c r="W9" s="73"/>
      <c r="X9" s="73"/>
      <c r="Y9" s="73"/>
      <c r="Z9" s="73"/>
    </row>
    <row r="10" spans="1:26">
      <c r="A10" s="316"/>
      <c r="B10" s="680" t="s">
        <v>481</v>
      </c>
      <c r="C10" s="566"/>
      <c r="D10" s="410"/>
      <c r="E10" s="410"/>
      <c r="F10" s="205"/>
      <c r="G10" s="205"/>
      <c r="H10" s="205"/>
      <c r="I10" s="205"/>
      <c r="J10" s="205"/>
      <c r="K10" s="205"/>
      <c r="L10" s="205"/>
      <c r="M10" s="205"/>
      <c r="N10" s="73"/>
      <c r="O10" s="73"/>
      <c r="P10" s="73"/>
      <c r="Q10" s="73"/>
      <c r="R10" s="73"/>
      <c r="S10" s="73"/>
      <c r="T10" s="73"/>
      <c r="U10" s="73"/>
      <c r="V10" s="73"/>
      <c r="W10" s="73"/>
      <c r="X10" s="73"/>
      <c r="Y10" s="73"/>
      <c r="Z10" s="73"/>
    </row>
    <row r="11" spans="1:26">
      <c r="A11" s="218"/>
      <c r="B11" s="622"/>
      <c r="C11" s="566"/>
      <c r="D11" s="410"/>
      <c r="E11" s="410"/>
      <c r="F11" s="205"/>
      <c r="G11" s="205"/>
      <c r="H11" s="205"/>
      <c r="I11" s="205"/>
      <c r="J11" s="205"/>
      <c r="K11" s="205"/>
      <c r="L11" s="205"/>
      <c r="M11" s="205"/>
      <c r="N11" s="73"/>
      <c r="O11" s="73"/>
      <c r="P11" s="73"/>
      <c r="Q11" s="73"/>
      <c r="R11" s="73"/>
      <c r="S11" s="73"/>
      <c r="T11" s="73"/>
      <c r="U11" s="73"/>
      <c r="V11" s="73"/>
      <c r="W11" s="73"/>
      <c r="X11" s="73"/>
      <c r="Y11" s="73"/>
      <c r="Z11" s="73"/>
    </row>
    <row r="12" spans="1:26">
      <c r="A12" s="205"/>
      <c r="B12" s="518"/>
      <c r="C12" s="410"/>
      <c r="D12" s="410"/>
      <c r="E12" s="410"/>
      <c r="F12" s="306"/>
      <c r="G12" s="205"/>
      <c r="H12" s="205"/>
      <c r="I12" s="205"/>
      <c r="J12" s="205"/>
      <c r="K12" s="205"/>
      <c r="L12" s="205"/>
      <c r="M12" s="205"/>
      <c r="N12" s="73"/>
      <c r="O12" s="73"/>
      <c r="P12" s="73"/>
      <c r="Q12" s="73"/>
      <c r="R12" s="73"/>
      <c r="S12" s="73"/>
      <c r="T12" s="73"/>
      <c r="U12" s="73"/>
      <c r="V12" s="73"/>
      <c r="W12" s="73"/>
      <c r="X12" s="73"/>
      <c r="Y12" s="73"/>
      <c r="Z12" s="73"/>
    </row>
    <row r="13" spans="1:26" ht="15" customHeight="1">
      <c r="A13" s="205"/>
      <c r="B13" s="408"/>
      <c r="C13" s="410"/>
      <c r="D13" s="410"/>
      <c r="E13" s="410"/>
      <c r="F13" s="291" t="s">
        <v>734</v>
      </c>
      <c r="G13" s="205"/>
      <c r="H13" s="205"/>
      <c r="I13" s="205"/>
      <c r="J13" s="205"/>
      <c r="K13" s="205"/>
      <c r="L13" s="205"/>
      <c r="M13" s="205"/>
      <c r="N13" s="73"/>
      <c r="O13" s="73"/>
      <c r="P13" s="73"/>
      <c r="Q13" s="73"/>
      <c r="R13" s="73"/>
      <c r="S13" s="73"/>
      <c r="T13" s="73"/>
      <c r="U13" s="73"/>
      <c r="V13" s="73"/>
      <c r="W13" s="73"/>
      <c r="X13" s="73"/>
      <c r="Y13" s="73"/>
      <c r="Z13" s="73"/>
    </row>
    <row r="14" spans="1:26">
      <c r="A14" s="205"/>
      <c r="B14" s="408"/>
      <c r="C14" s="410"/>
      <c r="D14" s="410"/>
      <c r="E14" s="410"/>
      <c r="F14" s="285"/>
      <c r="G14" s="205"/>
      <c r="H14" s="205"/>
      <c r="I14" s="205"/>
      <c r="J14" s="205"/>
      <c r="K14" s="205"/>
      <c r="L14" s="205"/>
      <c r="M14" s="205"/>
      <c r="N14" s="73"/>
      <c r="O14" s="73"/>
      <c r="P14" s="73"/>
      <c r="Q14" s="73"/>
      <c r="R14" s="73"/>
      <c r="S14" s="73"/>
      <c r="T14" s="73"/>
      <c r="U14" s="73"/>
      <c r="V14" s="73"/>
      <c r="W14" s="73"/>
      <c r="X14" s="73"/>
      <c r="Y14" s="73"/>
      <c r="Z14" s="73"/>
    </row>
    <row r="15" spans="1:26" ht="15" customHeight="1">
      <c r="A15" s="205"/>
      <c r="B15" s="408"/>
      <c r="C15" s="410"/>
      <c r="D15" s="410"/>
      <c r="E15" s="410"/>
      <c r="F15" s="254" t="s">
        <v>735</v>
      </c>
      <c r="G15" s="286"/>
      <c r="H15" s="205"/>
      <c r="I15" s="205"/>
      <c r="J15" s="205"/>
      <c r="K15" s="205"/>
      <c r="L15" s="286"/>
      <c r="M15" s="205"/>
      <c r="N15" s="73"/>
      <c r="O15" s="73"/>
      <c r="P15" s="73"/>
      <c r="Q15" s="73"/>
      <c r="R15" s="73"/>
      <c r="S15" s="73"/>
      <c r="T15" s="73"/>
      <c r="U15" s="73"/>
      <c r="V15" s="73"/>
      <c r="W15" s="73"/>
      <c r="X15" s="73"/>
      <c r="Y15" s="73"/>
      <c r="Z15" s="73"/>
    </row>
    <row r="16" spans="1:26">
      <c r="A16" s="205"/>
      <c r="B16" s="408"/>
      <c r="C16" s="410"/>
      <c r="D16" s="410"/>
      <c r="E16" s="410"/>
      <c r="G16" s="286"/>
      <c r="H16" s="205"/>
      <c r="I16" s="205"/>
      <c r="J16" s="205"/>
      <c r="K16" s="205"/>
      <c r="L16" s="286"/>
      <c r="M16" s="205"/>
      <c r="N16" s="73"/>
      <c r="O16" s="73"/>
      <c r="P16" s="73"/>
      <c r="Q16" s="73"/>
      <c r="R16" s="73"/>
      <c r="S16" s="73"/>
      <c r="T16" s="73"/>
      <c r="U16" s="73"/>
      <c r="V16" s="73"/>
      <c r="W16" s="73"/>
      <c r="X16" s="73"/>
      <c r="Y16" s="73"/>
      <c r="Z16" s="73"/>
    </row>
    <row r="17" spans="1:26" ht="15" customHeight="1">
      <c r="A17" s="205"/>
      <c r="B17" s="408"/>
      <c r="C17" s="410"/>
      <c r="D17" s="410"/>
      <c r="E17" s="410"/>
      <c r="F17" s="254" t="s">
        <v>736</v>
      </c>
      <c r="G17" s="205"/>
      <c r="H17" s="205"/>
      <c r="I17" s="205"/>
      <c r="J17" s="205"/>
      <c r="K17" s="205"/>
      <c r="L17" s="205"/>
      <c r="M17" s="205"/>
      <c r="N17" s="73"/>
      <c r="O17" s="73"/>
      <c r="P17" s="73"/>
      <c r="Q17" s="73"/>
      <c r="R17" s="73"/>
      <c r="S17" s="73"/>
      <c r="T17" s="73"/>
      <c r="U17" s="73"/>
      <c r="V17" s="73"/>
      <c r="W17" s="73"/>
      <c r="X17" s="73"/>
      <c r="Y17" s="73"/>
      <c r="Z17" s="73"/>
    </row>
    <row r="18" spans="1:26">
      <c r="A18" s="205"/>
      <c r="B18" s="408"/>
      <c r="C18" s="410"/>
      <c r="D18" s="410"/>
      <c r="E18" s="410"/>
      <c r="F18" s="205"/>
      <c r="G18" s="205"/>
      <c r="H18" s="205"/>
      <c r="I18" s="205"/>
      <c r="J18" s="205"/>
      <c r="K18" s="205"/>
      <c r="L18" s="205"/>
      <c r="M18" s="205"/>
      <c r="N18" s="73"/>
      <c r="O18" s="73"/>
      <c r="P18" s="73"/>
      <c r="Q18" s="73"/>
      <c r="R18" s="73"/>
      <c r="S18" s="73"/>
      <c r="T18" s="73"/>
      <c r="U18" s="73"/>
      <c r="V18" s="73"/>
      <c r="W18" s="73"/>
      <c r="X18" s="73"/>
      <c r="Y18" s="73"/>
      <c r="Z18" s="73"/>
    </row>
    <row r="19" spans="1:26" ht="15" customHeight="1">
      <c r="A19" s="205"/>
      <c r="B19" s="408"/>
      <c r="C19" s="410"/>
      <c r="D19" s="410"/>
      <c r="E19" s="410"/>
      <c r="F19" s="254" t="s">
        <v>737</v>
      </c>
      <c r="G19" s="205"/>
      <c r="H19" s="205"/>
      <c r="I19" s="205"/>
      <c r="J19" s="205"/>
      <c r="K19" s="205"/>
      <c r="L19" s="205"/>
      <c r="M19" s="205"/>
      <c r="N19" s="73"/>
      <c r="O19" s="73"/>
      <c r="P19" s="73"/>
      <c r="Q19" s="73"/>
      <c r="R19" s="73"/>
      <c r="S19" s="73"/>
      <c r="T19" s="73"/>
      <c r="U19" s="73"/>
      <c r="V19" s="73"/>
      <c r="W19" s="73"/>
      <c r="X19" s="73"/>
      <c r="Y19" s="73"/>
      <c r="Z19" s="73"/>
    </row>
    <row r="20" spans="1:26">
      <c r="A20" s="205"/>
      <c r="B20" s="408"/>
      <c r="C20" s="410"/>
      <c r="D20" s="410"/>
      <c r="E20" s="410"/>
      <c r="F20" s="286"/>
      <c r="G20" s="205"/>
      <c r="H20" s="205"/>
      <c r="I20" s="205"/>
      <c r="J20" s="205"/>
      <c r="K20" s="205"/>
      <c r="L20" s="205"/>
      <c r="M20" s="205"/>
      <c r="N20" s="73"/>
      <c r="O20" s="73"/>
      <c r="P20" s="73"/>
      <c r="Q20" s="73"/>
      <c r="R20" s="73"/>
      <c r="S20" s="73"/>
      <c r="T20" s="73"/>
      <c r="U20" s="73"/>
      <c r="V20" s="73"/>
      <c r="W20" s="73"/>
      <c r="X20" s="73"/>
      <c r="Y20" s="73"/>
      <c r="Z20" s="73"/>
    </row>
    <row r="21" spans="1:26" ht="15" customHeight="1">
      <c r="A21" s="205"/>
      <c r="B21" s="408"/>
      <c r="C21" s="410"/>
      <c r="D21" s="410"/>
      <c r="E21" s="410"/>
      <c r="F21" s="254"/>
      <c r="G21" s="205"/>
      <c r="H21" s="205"/>
      <c r="I21" s="205"/>
      <c r="J21" s="205"/>
      <c r="K21" s="205"/>
      <c r="L21" s="205"/>
      <c r="M21" s="205"/>
      <c r="N21" s="73"/>
      <c r="O21" s="73"/>
      <c r="P21" s="73"/>
      <c r="Q21" s="73"/>
      <c r="R21" s="73"/>
      <c r="S21" s="73"/>
      <c r="T21" s="73"/>
      <c r="U21" s="73"/>
      <c r="V21" s="73"/>
      <c r="W21" s="73"/>
      <c r="X21" s="73"/>
      <c r="Y21" s="73"/>
      <c r="Z21" s="73"/>
    </row>
    <row r="22" spans="1:26">
      <c r="A22" s="205"/>
      <c r="B22" s="408"/>
      <c r="C22" s="410"/>
      <c r="D22" s="410"/>
      <c r="E22" s="410"/>
      <c r="F22" s="205"/>
      <c r="G22" s="205"/>
      <c r="H22" s="205"/>
      <c r="I22" s="205"/>
      <c r="J22" s="205"/>
      <c r="K22" s="205"/>
      <c r="L22" s="205"/>
      <c r="M22" s="205"/>
      <c r="N22" s="73"/>
      <c r="O22" s="73"/>
      <c r="P22" s="73"/>
      <c r="Q22" s="73"/>
      <c r="R22" s="73"/>
      <c r="S22" s="73"/>
      <c r="T22" s="73"/>
      <c r="U22" s="73"/>
      <c r="V22" s="73"/>
      <c r="W22" s="73"/>
      <c r="X22" s="73"/>
      <c r="Y22" s="73"/>
      <c r="Z22" s="73"/>
    </row>
    <row r="23" spans="1:26">
      <c r="A23" s="205"/>
      <c r="B23" s="408"/>
      <c r="C23" s="410"/>
      <c r="D23" s="410"/>
      <c r="E23" s="410"/>
      <c r="F23" s="286"/>
      <c r="G23" s="205"/>
      <c r="H23" s="205"/>
      <c r="I23" s="205"/>
      <c r="J23" s="205"/>
      <c r="K23" s="205"/>
      <c r="L23" s="205"/>
      <c r="M23" s="205"/>
      <c r="N23" s="73"/>
      <c r="O23" s="73"/>
      <c r="P23" s="73"/>
      <c r="Q23" s="73"/>
      <c r="R23" s="73"/>
      <c r="S23" s="73"/>
      <c r="T23" s="73"/>
      <c r="U23" s="73"/>
      <c r="V23" s="73"/>
      <c r="W23" s="73"/>
      <c r="X23" s="73"/>
      <c r="Y23" s="73"/>
      <c r="Z23" s="73"/>
    </row>
    <row r="24" spans="1:26">
      <c r="A24" s="281"/>
      <c r="B24" s="205"/>
      <c r="C24" s="205"/>
      <c r="D24" s="205"/>
      <c r="E24" s="205"/>
      <c r="F24" s="286"/>
      <c r="G24" s="205"/>
      <c r="H24" s="205"/>
      <c r="I24" s="205"/>
      <c r="J24" s="205"/>
      <c r="K24" s="73"/>
      <c r="L24" s="73"/>
      <c r="M24" s="73"/>
      <c r="N24" s="73"/>
      <c r="O24" s="73"/>
      <c r="P24" s="73"/>
      <c r="Q24" s="73"/>
      <c r="R24" s="73"/>
      <c r="S24" s="73"/>
      <c r="T24" s="73"/>
      <c r="U24" s="73"/>
      <c r="V24" s="73"/>
      <c r="W24" s="73"/>
      <c r="X24" s="73"/>
      <c r="Y24" s="73"/>
      <c r="Z24" s="73"/>
    </row>
    <row r="25" spans="1:26">
      <c r="A25" s="281"/>
      <c r="B25" s="205"/>
      <c r="C25" s="205"/>
      <c r="D25" s="205"/>
      <c r="E25" s="205"/>
      <c r="F25" s="286"/>
      <c r="G25" s="205"/>
      <c r="H25" s="205"/>
      <c r="I25" s="205"/>
      <c r="J25" s="205"/>
      <c r="K25" s="73"/>
      <c r="L25" s="73"/>
      <c r="M25" s="73"/>
      <c r="N25" s="73"/>
      <c r="O25" s="73"/>
      <c r="P25" s="73"/>
      <c r="Q25" s="73"/>
      <c r="R25" s="73"/>
      <c r="S25" s="73"/>
      <c r="T25" s="73"/>
      <c r="U25" s="73"/>
      <c r="V25" s="73"/>
      <c r="W25" s="73"/>
      <c r="X25" s="73"/>
      <c r="Y25" s="73"/>
      <c r="Z25" s="73"/>
    </row>
    <row r="26" spans="1:26">
      <c r="A26" s="281"/>
      <c r="B26" s="205"/>
      <c r="C26" s="205"/>
      <c r="D26" s="205"/>
      <c r="E26" s="205"/>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205"/>
      <c r="C28" s="205"/>
      <c r="D28" s="205"/>
      <c r="E28" s="205"/>
      <c r="F28" s="205"/>
      <c r="G28" s="205"/>
      <c r="H28" s="205"/>
      <c r="I28" s="205"/>
      <c r="J28" s="205"/>
      <c r="K28" s="73"/>
      <c r="L28" s="73"/>
      <c r="M28" s="73"/>
      <c r="N28" s="73"/>
      <c r="O28" s="73"/>
      <c r="P28" s="73"/>
      <c r="Q28" s="73"/>
      <c r="R28" s="73"/>
      <c r="S28" s="73"/>
      <c r="T28" s="73"/>
      <c r="U28" s="73"/>
      <c r="V28" s="73"/>
      <c r="W28" s="73"/>
      <c r="X28" s="73"/>
      <c r="Y28" s="73"/>
      <c r="Z28" s="73"/>
    </row>
    <row r="29" spans="1:26">
      <c r="A29" s="281"/>
      <c r="B29" s="290"/>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290"/>
      <c r="E30" s="205"/>
      <c r="F30" s="205"/>
      <c r="G30" s="205"/>
      <c r="H30" s="205"/>
      <c r="I30" s="205"/>
      <c r="J30" s="205"/>
      <c r="K30" s="73"/>
      <c r="L30" s="73"/>
      <c r="M30" s="73"/>
      <c r="N30" s="73"/>
      <c r="O30" s="73"/>
      <c r="P30" s="73"/>
      <c r="Q30" s="73"/>
      <c r="R30" s="73"/>
      <c r="S30" s="73"/>
      <c r="T30" s="73"/>
      <c r="U30" s="73"/>
      <c r="V30" s="73"/>
      <c r="W30" s="73"/>
      <c r="X30" s="73"/>
      <c r="Y30" s="73"/>
      <c r="Z30" s="73"/>
    </row>
    <row r="31" spans="1:26">
      <c r="A31" s="205"/>
      <c r="B31" s="205"/>
      <c r="C31" s="205"/>
      <c r="D31" s="205"/>
      <c r="E31" s="205"/>
      <c r="F31" s="205"/>
      <c r="G31" s="205"/>
      <c r="H31" s="205"/>
      <c r="I31" s="205"/>
      <c r="J31" s="205"/>
      <c r="K31" s="73"/>
      <c r="L31" s="73"/>
      <c r="M31" s="73"/>
      <c r="N31" s="73"/>
      <c r="O31" s="73"/>
      <c r="P31" s="73"/>
      <c r="Q31" s="73"/>
      <c r="R31" s="73"/>
      <c r="S31" s="73"/>
      <c r="T31" s="73"/>
      <c r="U31" s="73"/>
      <c r="V31" s="73"/>
      <c r="W31" s="73"/>
      <c r="X31" s="73"/>
      <c r="Y31" s="73"/>
      <c r="Z31" s="73"/>
    </row>
    <row r="32" spans="1:26">
      <c r="A32" s="205"/>
      <c r="B32" s="680" t="s">
        <v>738</v>
      </c>
      <c r="C32" s="205"/>
      <c r="D32" s="205"/>
      <c r="E32" s="205"/>
      <c r="F32" s="205"/>
      <c r="G32" s="205"/>
      <c r="H32" s="205"/>
      <c r="I32" s="205"/>
      <c r="J32" s="205"/>
      <c r="K32" s="73"/>
      <c r="L32" s="73"/>
      <c r="M32" s="73"/>
      <c r="N32" s="73"/>
      <c r="O32" s="73"/>
      <c r="P32" s="73"/>
      <c r="Q32" s="73"/>
      <c r="R32" s="73"/>
      <c r="S32" s="73"/>
      <c r="T32" s="73"/>
      <c r="U32" s="73"/>
      <c r="V32" s="73"/>
      <c r="W32" s="73"/>
      <c r="X32" s="73"/>
      <c r="Y32" s="73"/>
      <c r="Z32" s="73"/>
    </row>
    <row r="33" spans="1:26">
      <c r="A33" s="205"/>
      <c r="B33" s="622"/>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c r="A34" s="205"/>
      <c r="B34" s="205"/>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ht="20.25">
      <c r="A36" s="205"/>
      <c r="B36" s="290"/>
      <c r="C36" s="290"/>
      <c r="D36" s="290"/>
      <c r="E36" s="290"/>
      <c r="F36" s="205"/>
      <c r="G36" s="284"/>
      <c r="H36" s="284"/>
      <c r="I36" s="254" t="s">
        <v>739</v>
      </c>
      <c r="J36" s="205"/>
      <c r="K36" s="73"/>
      <c r="L36" s="73"/>
      <c r="M36" s="73"/>
      <c r="N36" s="73"/>
      <c r="O36" s="73"/>
      <c r="P36" s="73"/>
      <c r="Q36" s="73"/>
      <c r="R36" s="73"/>
      <c r="S36" s="73"/>
      <c r="T36" s="73"/>
      <c r="U36" s="73"/>
      <c r="V36" s="73"/>
      <c r="W36" s="73"/>
      <c r="X36" s="73"/>
      <c r="Y36" s="73"/>
      <c r="Z36" s="73"/>
    </row>
    <row r="37" spans="1:26" ht="15.75">
      <c r="A37" s="205"/>
      <c r="B37" s="290"/>
      <c r="C37" s="290"/>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20.25">
      <c r="A38" s="205"/>
      <c r="B38" s="290"/>
      <c r="C38" s="290"/>
      <c r="D38" s="290"/>
      <c r="E38" s="290"/>
      <c r="F38" s="205"/>
      <c r="G38" s="285"/>
      <c r="H38" s="284"/>
      <c r="I38" s="254" t="s">
        <v>740</v>
      </c>
      <c r="J38" s="205"/>
      <c r="K38" s="73"/>
      <c r="L38" s="73"/>
      <c r="M38" s="73"/>
      <c r="N38" s="73"/>
      <c r="O38" s="73"/>
      <c r="P38" s="73"/>
      <c r="Q38" s="73"/>
      <c r="R38" s="73"/>
      <c r="S38" s="73"/>
      <c r="T38" s="73"/>
      <c r="U38" s="73"/>
      <c r="V38" s="73"/>
      <c r="W38" s="73"/>
      <c r="X38" s="73"/>
      <c r="Y38" s="73"/>
      <c r="Z38" s="73"/>
    </row>
    <row r="39" spans="1:26" ht="15.75">
      <c r="A39" s="205"/>
      <c r="B39" s="290"/>
      <c r="C39" s="290"/>
      <c r="D39" s="290"/>
      <c r="E39" s="290"/>
      <c r="F39" s="205"/>
      <c r="G39" s="293"/>
      <c r="H39" s="205"/>
      <c r="I39" s="205"/>
      <c r="J39" s="205"/>
      <c r="K39" s="73"/>
      <c r="L39" s="73"/>
      <c r="M39" s="73"/>
      <c r="N39" s="73"/>
      <c r="O39" s="73"/>
      <c r="P39" s="73"/>
      <c r="Q39" s="73"/>
      <c r="R39" s="73"/>
      <c r="S39" s="73"/>
      <c r="T39" s="73"/>
      <c r="U39" s="73"/>
      <c r="V39" s="73"/>
      <c r="W39" s="73"/>
      <c r="X39" s="73"/>
      <c r="Y39" s="73"/>
      <c r="Z39" s="73"/>
    </row>
    <row r="40" spans="1:26" ht="20.25">
      <c r="A40" s="205"/>
      <c r="B40" s="290"/>
      <c r="C40" s="290"/>
      <c r="D40" s="290"/>
      <c r="E40" s="290"/>
      <c r="F40" s="205"/>
      <c r="G40" s="205"/>
      <c r="H40" s="205"/>
      <c r="I40" s="254" t="s">
        <v>741</v>
      </c>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ht="20.25">
      <c r="A42" s="205"/>
      <c r="B42" s="290"/>
      <c r="C42" s="290"/>
      <c r="D42" s="290"/>
      <c r="E42" s="290"/>
      <c r="F42" s="205"/>
      <c r="G42" s="205"/>
      <c r="H42" s="205"/>
      <c r="I42" s="254" t="s">
        <v>742</v>
      </c>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290"/>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290"/>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290"/>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290"/>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ht="20.25">
      <c r="A53" s="205"/>
      <c r="B53" s="290"/>
      <c r="C53" s="290"/>
      <c r="D53" s="290"/>
      <c r="E53" s="290"/>
      <c r="F53" s="205"/>
      <c r="G53" s="254" t="s">
        <v>743</v>
      </c>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5"/>
      <c r="J59" s="75"/>
      <c r="K59" s="73"/>
      <c r="L59" s="73"/>
      <c r="M59" s="73"/>
      <c r="N59" s="73"/>
      <c r="O59" s="73"/>
      <c r="P59" s="73"/>
      <c r="Q59" s="73"/>
      <c r="R59" s="73"/>
      <c r="S59" s="73"/>
      <c r="T59" s="73"/>
      <c r="U59" s="73"/>
      <c r="V59" s="73"/>
      <c r="W59" s="73"/>
      <c r="X59" s="73"/>
      <c r="Y59" s="73"/>
      <c r="Z59" s="73"/>
    </row>
    <row r="60" spans="1:26">
      <c r="A60" s="73"/>
      <c r="C60" s="73"/>
      <c r="D60" s="73"/>
      <c r="E60" s="73"/>
      <c r="F60" s="73"/>
      <c r="G60" s="73"/>
      <c r="H60" s="76"/>
      <c r="I60" s="681"/>
      <c r="J60" s="614"/>
      <c r="K60" s="82"/>
      <c r="L60" s="73"/>
      <c r="M60" s="73"/>
      <c r="N60" s="73"/>
      <c r="O60" s="73"/>
      <c r="P60" s="73"/>
      <c r="Q60" s="73"/>
      <c r="R60" s="73"/>
      <c r="S60" s="73"/>
      <c r="T60" s="73"/>
      <c r="U60" s="73"/>
      <c r="V60" s="73"/>
      <c r="W60" s="73"/>
      <c r="X60" s="73"/>
      <c r="Y60" s="73"/>
      <c r="Z60" s="73"/>
    </row>
    <row r="61" spans="1:26">
      <c r="A61" s="73"/>
      <c r="C61" s="73"/>
      <c r="D61" s="73"/>
      <c r="E61" s="73"/>
      <c r="F61" s="73"/>
      <c r="H61" s="76"/>
      <c r="I61" s="682"/>
      <c r="J61" s="675"/>
      <c r="K61" s="82"/>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1"/>
      <c r="J62" s="71"/>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680" t="s">
        <v>744</v>
      </c>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622"/>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680" t="s">
        <v>96</v>
      </c>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622"/>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10">
    <mergeCell ref="B32:B33"/>
    <mergeCell ref="B72:B73"/>
    <mergeCell ref="B99:B100"/>
    <mergeCell ref="B1:K1"/>
    <mergeCell ref="A2:E2"/>
    <mergeCell ref="E5:G5"/>
    <mergeCell ref="E6:G6"/>
    <mergeCell ref="B10:B11"/>
    <mergeCell ref="G35:I35"/>
    <mergeCell ref="I60:J61"/>
  </mergeCells>
  <hyperlinks>
    <hyperlink ref="C4" r:id="rId1" xr:uid="{00000000-0004-0000-0F00-000000000000}"/>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4"/>
  <sheetViews>
    <sheetView workbookViewId="0">
      <pane ySplit="1" topLeftCell="A5"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14.140625" customWidth="1"/>
    <col min="7" max="7" width="16.7109375" customWidth="1"/>
    <col min="8" max="8" width="12.42578125" customWidth="1"/>
    <col min="9" max="9" width="11.28515625" customWidth="1"/>
    <col min="10" max="10" width="15.42578125" customWidth="1"/>
  </cols>
  <sheetData>
    <row r="1" spans="1:26" ht="15" customHeight="1">
      <c r="A1" s="197" t="s">
        <v>546</v>
      </c>
      <c r="B1" s="603" t="s">
        <v>745</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52</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ht="15" customHeight="1">
      <c r="A7" s="205"/>
      <c r="B7" s="567" t="s">
        <v>746</v>
      </c>
      <c r="C7" s="568"/>
      <c r="D7" s="569"/>
      <c r="E7" s="568"/>
      <c r="F7" s="568"/>
      <c r="G7" s="568"/>
      <c r="H7" s="568"/>
      <c r="I7" s="568"/>
      <c r="J7" s="568"/>
      <c r="K7" s="568"/>
      <c r="L7" s="205"/>
      <c r="M7" s="205"/>
      <c r="N7" s="73"/>
      <c r="O7" s="73"/>
      <c r="P7" s="73"/>
      <c r="Q7" s="73"/>
      <c r="R7" s="73"/>
      <c r="S7" s="73"/>
      <c r="T7" s="73"/>
      <c r="U7" s="73"/>
      <c r="V7" s="73"/>
      <c r="W7" s="73"/>
      <c r="X7" s="73"/>
      <c r="Y7" s="73"/>
      <c r="Z7" s="73"/>
    </row>
    <row r="8" spans="1:26">
      <c r="A8" s="205"/>
      <c r="B8" s="570"/>
      <c r="C8" s="570"/>
      <c r="D8" s="570"/>
      <c r="E8" s="570"/>
      <c r="F8" s="205"/>
      <c r="G8" s="286"/>
      <c r="H8" s="205"/>
      <c r="I8" s="205"/>
      <c r="J8" s="205"/>
      <c r="K8" s="286"/>
      <c r="L8" s="205"/>
      <c r="M8" s="205"/>
      <c r="N8" s="73"/>
      <c r="O8" s="73"/>
      <c r="P8" s="73"/>
      <c r="Q8" s="73"/>
      <c r="R8" s="73"/>
      <c r="S8" s="73"/>
      <c r="T8" s="73"/>
      <c r="U8" s="73"/>
      <c r="V8" s="73"/>
      <c r="W8" s="73"/>
      <c r="X8" s="73"/>
      <c r="Y8" s="73"/>
      <c r="Z8" s="73"/>
    </row>
    <row r="9" spans="1:26" ht="15" customHeight="1">
      <c r="A9" s="205"/>
      <c r="B9" s="254" t="s">
        <v>747</v>
      </c>
      <c r="C9" s="410"/>
      <c r="D9" s="410"/>
      <c r="E9" s="410"/>
      <c r="F9" s="286"/>
      <c r="G9" s="286"/>
      <c r="H9" s="565"/>
      <c r="I9" s="205"/>
      <c r="J9" s="205"/>
      <c r="K9" s="286"/>
      <c r="L9" s="205"/>
      <c r="M9" s="205"/>
      <c r="N9" s="73"/>
      <c r="O9" s="73"/>
      <c r="P9" s="73"/>
      <c r="Q9" s="73"/>
      <c r="R9" s="73"/>
      <c r="S9" s="73"/>
      <c r="T9" s="73"/>
      <c r="U9" s="73"/>
      <c r="V9" s="73"/>
      <c r="W9" s="73"/>
      <c r="X9" s="73"/>
      <c r="Y9" s="73"/>
      <c r="Z9" s="73"/>
    </row>
    <row r="10" spans="1:26">
      <c r="A10" s="294"/>
      <c r="B10" s="408"/>
      <c r="C10" s="410"/>
      <c r="D10" s="410"/>
      <c r="E10" s="410"/>
      <c r="F10" s="205"/>
      <c r="G10" s="205"/>
      <c r="H10" s="205"/>
      <c r="I10" s="205"/>
      <c r="J10" s="205"/>
      <c r="K10" s="205"/>
      <c r="L10" s="205"/>
      <c r="M10" s="205"/>
      <c r="N10" s="73"/>
      <c r="O10" s="73"/>
      <c r="P10" s="73"/>
      <c r="Q10" s="73"/>
      <c r="R10" s="73"/>
      <c r="S10" s="73"/>
      <c r="T10" s="73"/>
      <c r="U10" s="73"/>
      <c r="V10" s="73"/>
      <c r="W10" s="73"/>
      <c r="X10" s="73"/>
      <c r="Y10" s="73"/>
      <c r="Z10" s="73"/>
    </row>
    <row r="11" spans="1:26">
      <c r="A11" s="205"/>
      <c r="C11" s="410"/>
      <c r="D11" s="410"/>
      <c r="E11" s="410"/>
      <c r="F11" s="205"/>
      <c r="G11" s="205"/>
      <c r="H11" s="205"/>
      <c r="I11" s="205"/>
      <c r="J11" s="205"/>
      <c r="K11" s="205"/>
      <c r="L11" s="205"/>
      <c r="M11" s="205"/>
      <c r="N11" s="73"/>
      <c r="O11" s="73"/>
      <c r="P11" s="73"/>
      <c r="Q11" s="73"/>
      <c r="R11" s="73"/>
      <c r="S11" s="73"/>
      <c r="T11" s="73"/>
      <c r="U11" s="73"/>
      <c r="V11" s="73"/>
      <c r="W11" s="73"/>
      <c r="X11" s="73"/>
      <c r="Y11" s="73"/>
      <c r="Z11" s="73"/>
    </row>
    <row r="12" spans="1:26" ht="15" customHeight="1">
      <c r="A12" s="205"/>
      <c r="B12" s="571" t="s">
        <v>748</v>
      </c>
      <c r="C12" s="410"/>
      <c r="D12" s="410"/>
      <c r="E12" s="410"/>
      <c r="F12" s="306"/>
      <c r="G12" s="205"/>
      <c r="H12" s="205"/>
      <c r="I12" s="205"/>
      <c r="J12" s="205"/>
      <c r="K12" s="205"/>
      <c r="L12" s="205"/>
      <c r="M12" s="205"/>
      <c r="N12" s="73"/>
      <c r="O12" s="73"/>
      <c r="P12" s="73"/>
      <c r="Q12" s="73"/>
      <c r="R12" s="73"/>
      <c r="S12" s="73"/>
      <c r="T12" s="73"/>
      <c r="U12" s="73"/>
      <c r="V12" s="73"/>
      <c r="W12" s="73"/>
      <c r="X12" s="73"/>
      <c r="Y12" s="73"/>
      <c r="Z12" s="73"/>
    </row>
    <row r="13" spans="1:26" ht="15" customHeight="1">
      <c r="A13" s="205"/>
      <c r="B13" s="408"/>
      <c r="C13" s="410"/>
      <c r="D13" s="410"/>
      <c r="E13" s="410"/>
      <c r="F13" s="284"/>
      <c r="G13" s="291"/>
      <c r="H13" s="205"/>
      <c r="I13" s="205"/>
      <c r="J13" s="205"/>
      <c r="K13" s="205"/>
      <c r="L13" s="205"/>
      <c r="M13" s="205"/>
      <c r="N13" s="73"/>
      <c r="O13" s="73"/>
      <c r="P13" s="73"/>
      <c r="Q13" s="73"/>
      <c r="R13" s="73"/>
      <c r="S13" s="73"/>
      <c r="T13" s="73"/>
      <c r="U13" s="73"/>
      <c r="V13" s="73"/>
      <c r="W13" s="73"/>
      <c r="X13" s="73"/>
      <c r="Y13" s="73"/>
      <c r="Z13" s="73"/>
    </row>
    <row r="14" spans="1:26">
      <c r="A14" s="205"/>
      <c r="B14" s="408"/>
      <c r="C14" s="410"/>
      <c r="D14" s="410"/>
      <c r="E14" s="410"/>
      <c r="F14" s="285"/>
      <c r="G14" s="285"/>
      <c r="H14" s="205"/>
      <c r="I14" s="205"/>
      <c r="J14" s="205"/>
      <c r="K14" s="205"/>
      <c r="L14" s="205"/>
      <c r="M14" s="205"/>
      <c r="N14" s="73"/>
      <c r="O14" s="73"/>
      <c r="P14" s="73"/>
      <c r="Q14" s="73"/>
      <c r="R14" s="73"/>
      <c r="S14" s="73"/>
      <c r="T14" s="73"/>
      <c r="U14" s="73"/>
      <c r="V14" s="73"/>
      <c r="W14" s="73"/>
      <c r="X14" s="73"/>
      <c r="Y14" s="73"/>
      <c r="Z14" s="73"/>
    </row>
    <row r="15" spans="1:26" ht="15" customHeight="1">
      <c r="A15" s="205"/>
      <c r="B15" s="572" t="s">
        <v>749</v>
      </c>
      <c r="C15" s="573"/>
      <c r="D15" s="573"/>
      <c r="E15" s="573"/>
      <c r="F15" s="574"/>
      <c r="G15" s="568"/>
      <c r="H15" s="568"/>
      <c r="I15" s="568"/>
      <c r="J15" s="205"/>
      <c r="K15" s="205"/>
      <c r="L15" s="286"/>
      <c r="M15" s="205"/>
      <c r="N15" s="73"/>
      <c r="O15" s="73"/>
      <c r="P15" s="73"/>
      <c r="Q15" s="73"/>
      <c r="R15" s="73"/>
      <c r="S15" s="73"/>
      <c r="T15" s="73"/>
      <c r="U15" s="73"/>
      <c r="V15" s="73"/>
      <c r="W15" s="73"/>
      <c r="X15" s="73"/>
      <c r="Y15" s="73"/>
      <c r="Z15" s="73"/>
    </row>
    <row r="16" spans="1:26">
      <c r="A16" s="205"/>
      <c r="B16" s="408"/>
      <c r="C16" s="410"/>
      <c r="D16" s="410"/>
      <c r="E16" s="410"/>
      <c r="F16" s="284"/>
      <c r="G16" s="73"/>
      <c r="H16" s="205"/>
      <c r="I16" s="205"/>
      <c r="J16" s="205"/>
      <c r="K16" s="205"/>
      <c r="L16" s="286"/>
      <c r="M16" s="205"/>
      <c r="N16" s="73"/>
      <c r="O16" s="73"/>
      <c r="P16" s="73"/>
      <c r="Q16" s="73"/>
      <c r="R16" s="73"/>
      <c r="S16" s="73"/>
      <c r="T16" s="73"/>
      <c r="U16" s="73"/>
      <c r="V16" s="73"/>
      <c r="W16" s="73"/>
      <c r="X16" s="73"/>
      <c r="Y16" s="73"/>
      <c r="Z16" s="73"/>
    </row>
    <row r="17" spans="1:26" ht="15" customHeight="1">
      <c r="A17" s="205"/>
      <c r="B17" s="571" t="s">
        <v>750</v>
      </c>
      <c r="C17" s="410"/>
      <c r="D17" s="410"/>
      <c r="E17" s="410"/>
      <c r="F17" s="285"/>
      <c r="G17" s="254"/>
      <c r="H17" s="205"/>
      <c r="I17" s="205"/>
      <c r="J17" s="205"/>
      <c r="K17" s="205"/>
      <c r="L17" s="205"/>
      <c r="M17" s="205"/>
      <c r="N17" s="73"/>
      <c r="O17" s="73"/>
      <c r="P17" s="73"/>
      <c r="Q17" s="73"/>
      <c r="R17" s="73"/>
      <c r="S17" s="73"/>
      <c r="T17" s="73"/>
      <c r="U17" s="73"/>
      <c r="V17" s="73"/>
      <c r="W17" s="73"/>
      <c r="X17" s="73"/>
      <c r="Y17" s="73"/>
      <c r="Z17" s="73"/>
    </row>
    <row r="18" spans="1:26">
      <c r="A18" s="205"/>
      <c r="B18" s="408"/>
      <c r="C18" s="410"/>
      <c r="D18" s="410"/>
      <c r="E18" s="410"/>
      <c r="F18" s="205"/>
      <c r="G18" s="205"/>
      <c r="H18" s="205"/>
      <c r="I18" s="205"/>
      <c r="J18" s="205"/>
      <c r="K18" s="205"/>
      <c r="L18" s="205"/>
      <c r="M18" s="205"/>
      <c r="N18" s="73"/>
      <c r="O18" s="73"/>
      <c r="P18" s="73"/>
      <c r="Q18" s="73"/>
      <c r="R18" s="73"/>
      <c r="S18" s="73"/>
      <c r="T18" s="73"/>
      <c r="U18" s="73"/>
      <c r="V18" s="73"/>
      <c r="W18" s="73"/>
      <c r="X18" s="73"/>
      <c r="Y18" s="73"/>
      <c r="Z18" s="73"/>
    </row>
    <row r="19" spans="1:26">
      <c r="A19" s="205"/>
      <c r="C19" s="410"/>
      <c r="D19" s="410"/>
      <c r="E19" s="410"/>
      <c r="F19" s="286"/>
      <c r="G19" s="205"/>
      <c r="H19" s="205"/>
      <c r="I19" s="205"/>
      <c r="J19" s="205"/>
      <c r="K19" s="205"/>
      <c r="L19" s="205"/>
      <c r="M19" s="205"/>
      <c r="N19" s="73"/>
      <c r="O19" s="73"/>
      <c r="P19" s="73"/>
      <c r="Q19" s="73"/>
      <c r="R19" s="73"/>
      <c r="S19" s="73"/>
      <c r="T19" s="73"/>
      <c r="U19" s="73"/>
      <c r="V19" s="73"/>
      <c r="W19" s="73"/>
      <c r="X19" s="73"/>
      <c r="Y19" s="73"/>
      <c r="Z19" s="73"/>
    </row>
    <row r="20" spans="1:26">
      <c r="A20" s="205"/>
      <c r="B20" s="408"/>
      <c r="C20" s="410"/>
      <c r="D20" s="410"/>
      <c r="E20" s="410"/>
      <c r="F20" s="286"/>
      <c r="G20" s="205"/>
      <c r="H20" s="205"/>
      <c r="I20" s="205"/>
      <c r="J20" s="205"/>
      <c r="K20" s="205"/>
      <c r="L20" s="205"/>
      <c r="M20" s="205"/>
      <c r="N20" s="73"/>
      <c r="O20" s="73"/>
      <c r="P20" s="73"/>
      <c r="Q20" s="73"/>
      <c r="R20" s="73"/>
      <c r="S20" s="73"/>
      <c r="T20" s="73"/>
      <c r="U20" s="73"/>
      <c r="V20" s="73"/>
      <c r="W20" s="73"/>
      <c r="X20" s="73"/>
      <c r="Y20" s="73"/>
      <c r="Z20" s="73"/>
    </row>
    <row r="21" spans="1:26" ht="15" customHeight="1">
      <c r="A21" s="205"/>
      <c r="B21" s="575" t="s">
        <v>751</v>
      </c>
      <c r="C21" s="576"/>
      <c r="D21" s="410"/>
      <c r="E21" s="410"/>
      <c r="F21" s="286"/>
      <c r="G21" s="205"/>
      <c r="H21" s="205"/>
      <c r="I21" s="205"/>
      <c r="J21" s="205"/>
      <c r="K21" s="205"/>
      <c r="L21" s="205"/>
      <c r="M21" s="205"/>
      <c r="N21" s="73"/>
      <c r="O21" s="73"/>
      <c r="P21" s="73"/>
      <c r="Q21" s="73"/>
      <c r="R21" s="73"/>
      <c r="S21" s="73"/>
      <c r="T21" s="73"/>
      <c r="U21" s="73"/>
      <c r="V21" s="73"/>
      <c r="W21" s="73"/>
      <c r="X21" s="73"/>
      <c r="Y21" s="73"/>
      <c r="Z21" s="73"/>
    </row>
    <row r="22" spans="1:26">
      <c r="A22" s="205"/>
      <c r="B22" s="408"/>
      <c r="C22" s="410"/>
      <c r="D22" s="410"/>
      <c r="E22" s="410"/>
      <c r="F22" s="205"/>
      <c r="G22" s="205"/>
      <c r="H22" s="205"/>
      <c r="I22" s="205"/>
      <c r="J22" s="205"/>
      <c r="K22" s="205"/>
      <c r="L22" s="205"/>
      <c r="M22" s="205"/>
      <c r="N22" s="73"/>
      <c r="O22" s="73"/>
      <c r="P22" s="73"/>
      <c r="Q22" s="73"/>
      <c r="R22" s="73"/>
      <c r="S22" s="73"/>
      <c r="T22" s="73"/>
      <c r="U22" s="73"/>
      <c r="V22" s="73"/>
      <c r="W22" s="73"/>
      <c r="X22" s="73"/>
      <c r="Y22" s="73"/>
      <c r="Z22" s="73"/>
    </row>
    <row r="23" spans="1:26">
      <c r="A23" s="205"/>
      <c r="B23" s="408"/>
      <c r="C23" s="410"/>
      <c r="D23" s="410"/>
      <c r="E23" s="410"/>
      <c r="F23" s="286"/>
      <c r="G23" s="205"/>
      <c r="H23" s="205"/>
      <c r="I23" s="205"/>
      <c r="J23" s="205"/>
      <c r="K23" s="205"/>
      <c r="L23" s="205"/>
      <c r="M23" s="205"/>
      <c r="N23" s="73"/>
      <c r="O23" s="73"/>
      <c r="P23" s="73"/>
      <c r="Q23" s="73"/>
      <c r="R23" s="73"/>
      <c r="S23" s="73"/>
      <c r="T23" s="73"/>
      <c r="U23" s="73"/>
      <c r="V23" s="73"/>
      <c r="W23" s="73"/>
      <c r="X23" s="73"/>
      <c r="Y23" s="73"/>
      <c r="Z23" s="73"/>
    </row>
    <row r="24" spans="1:26">
      <c r="A24" s="281"/>
      <c r="B24" s="205"/>
      <c r="C24" s="205"/>
      <c r="D24" s="205"/>
      <c r="E24" s="205"/>
      <c r="F24" s="286"/>
      <c r="G24" s="205"/>
      <c r="H24" s="205"/>
      <c r="I24" s="205"/>
      <c r="J24" s="205"/>
      <c r="K24" s="73"/>
      <c r="L24" s="73"/>
      <c r="M24" s="73"/>
      <c r="N24" s="73"/>
      <c r="O24" s="73"/>
      <c r="P24" s="73"/>
      <c r="Q24" s="73"/>
      <c r="R24" s="73"/>
      <c r="S24" s="73"/>
      <c r="T24" s="73"/>
      <c r="U24" s="73"/>
      <c r="V24" s="73"/>
      <c r="W24" s="73"/>
      <c r="X24" s="73"/>
      <c r="Y24" s="73"/>
      <c r="Z24" s="73"/>
    </row>
    <row r="25" spans="1:26">
      <c r="A25" s="281"/>
      <c r="B25" s="205"/>
      <c r="C25" s="205"/>
      <c r="D25" s="205"/>
      <c r="E25" s="205"/>
      <c r="F25" s="286"/>
      <c r="G25" s="205"/>
      <c r="H25" s="205"/>
      <c r="I25" s="205"/>
      <c r="J25" s="205"/>
      <c r="K25" s="73"/>
      <c r="L25" s="73"/>
      <c r="M25" s="73"/>
      <c r="N25" s="73"/>
      <c r="O25" s="73"/>
      <c r="P25" s="73"/>
      <c r="Q25" s="73"/>
      <c r="R25" s="73"/>
      <c r="S25" s="73"/>
      <c r="T25" s="73"/>
      <c r="U25" s="73"/>
      <c r="V25" s="73"/>
      <c r="W25" s="73"/>
      <c r="X25" s="73"/>
      <c r="Y25" s="73"/>
      <c r="Z25" s="73"/>
    </row>
    <row r="26" spans="1:26">
      <c r="A26" s="281"/>
      <c r="B26" s="205"/>
      <c r="C26" s="205"/>
      <c r="D26" s="205"/>
      <c r="E26" s="205"/>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205"/>
      <c r="C28" s="205"/>
      <c r="D28" s="205"/>
      <c r="E28" s="205"/>
      <c r="F28" s="205"/>
      <c r="G28" s="205"/>
      <c r="H28" s="205"/>
      <c r="I28" s="205"/>
      <c r="J28" s="205"/>
      <c r="K28" s="73"/>
      <c r="L28" s="73"/>
      <c r="M28" s="73"/>
      <c r="N28" s="73"/>
      <c r="O28" s="73"/>
      <c r="P28" s="73"/>
      <c r="Q28" s="73"/>
      <c r="R28" s="73"/>
      <c r="S28" s="73"/>
      <c r="T28" s="73"/>
      <c r="U28" s="73"/>
      <c r="V28" s="73"/>
      <c r="W28" s="73"/>
      <c r="X28" s="73"/>
      <c r="Y28" s="73"/>
      <c r="Z28" s="73"/>
    </row>
    <row r="29" spans="1:26">
      <c r="A29" s="281"/>
      <c r="B29" s="290"/>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290"/>
      <c r="E30" s="205"/>
      <c r="F30" s="205"/>
      <c r="G30" s="205"/>
      <c r="H30" s="205"/>
      <c r="I30" s="205"/>
      <c r="J30" s="205"/>
      <c r="K30" s="73"/>
      <c r="L30" s="73"/>
      <c r="M30" s="73"/>
      <c r="N30" s="73"/>
      <c r="O30" s="73"/>
      <c r="P30" s="73"/>
      <c r="Q30" s="73"/>
      <c r="R30" s="73"/>
      <c r="S30" s="73"/>
      <c r="T30" s="73"/>
      <c r="U30" s="73"/>
      <c r="V30" s="73"/>
      <c r="W30" s="73"/>
      <c r="X30" s="73"/>
      <c r="Y30" s="73"/>
      <c r="Z30" s="73"/>
    </row>
    <row r="31" spans="1:26">
      <c r="A31" s="205"/>
      <c r="B31" s="205"/>
      <c r="C31" s="205"/>
      <c r="D31" s="205"/>
      <c r="E31" s="205"/>
      <c r="F31" s="205"/>
      <c r="G31" s="205"/>
      <c r="H31" s="205"/>
      <c r="I31" s="205"/>
      <c r="J31" s="205"/>
      <c r="K31" s="73"/>
      <c r="L31" s="73"/>
      <c r="M31" s="73"/>
      <c r="N31" s="73"/>
      <c r="O31" s="73"/>
      <c r="P31" s="73"/>
      <c r="Q31" s="73"/>
      <c r="R31" s="73"/>
      <c r="S31" s="73"/>
      <c r="T31" s="73"/>
      <c r="U31" s="73"/>
      <c r="V31" s="73"/>
      <c r="W31" s="73"/>
      <c r="X31" s="73"/>
      <c r="Y31" s="73"/>
      <c r="Z31" s="73"/>
    </row>
    <row r="32" spans="1:26">
      <c r="A32" s="205"/>
      <c r="B32" s="205"/>
      <c r="C32" s="205"/>
      <c r="D32" s="205"/>
      <c r="E32" s="205"/>
      <c r="F32" s="205"/>
      <c r="G32" s="205"/>
      <c r="H32" s="205"/>
      <c r="I32" s="205"/>
      <c r="J32" s="205"/>
      <c r="K32" s="73"/>
      <c r="L32" s="73"/>
      <c r="M32" s="73"/>
      <c r="N32" s="73"/>
      <c r="O32" s="73"/>
      <c r="P32" s="73"/>
      <c r="Q32" s="73"/>
      <c r="R32" s="73"/>
      <c r="S32" s="73"/>
      <c r="T32" s="73"/>
      <c r="U32" s="73"/>
      <c r="V32" s="73"/>
      <c r="W32" s="73"/>
      <c r="X32" s="73"/>
      <c r="Y32" s="73"/>
      <c r="Z32" s="73"/>
    </row>
    <row r="33" spans="1:26" ht="30">
      <c r="A33" s="205"/>
      <c r="B33" s="291"/>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c r="A34" s="205"/>
      <c r="B34" s="205"/>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c r="A36" s="205"/>
      <c r="B36" s="290"/>
      <c r="C36" s="290"/>
      <c r="D36" s="290"/>
      <c r="E36" s="290"/>
      <c r="F36" s="205"/>
      <c r="G36" s="284"/>
      <c r="H36" s="284"/>
      <c r="I36" s="284"/>
      <c r="J36" s="205"/>
      <c r="K36" s="73"/>
      <c r="L36" s="73"/>
      <c r="M36" s="73"/>
      <c r="N36" s="73"/>
      <c r="O36" s="73"/>
      <c r="P36" s="73"/>
      <c r="Q36" s="73"/>
      <c r="R36" s="73"/>
      <c r="S36" s="73"/>
      <c r="T36" s="73"/>
      <c r="U36" s="73"/>
      <c r="V36" s="73"/>
      <c r="W36" s="73"/>
      <c r="X36" s="73"/>
      <c r="Y36" s="73"/>
      <c r="Z36" s="73"/>
    </row>
    <row r="37" spans="1:26" ht="15.75">
      <c r="A37" s="205"/>
      <c r="B37" s="290"/>
      <c r="C37" s="290"/>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15.75">
      <c r="A38" s="205"/>
      <c r="B38" s="290"/>
      <c r="C38" s="290"/>
      <c r="D38" s="290"/>
      <c r="E38" s="290"/>
      <c r="F38" s="205"/>
      <c r="G38" s="285"/>
      <c r="H38" s="284"/>
      <c r="I38" s="284"/>
      <c r="J38" s="205"/>
      <c r="K38" s="73"/>
      <c r="L38" s="73"/>
      <c r="M38" s="73"/>
      <c r="N38" s="73"/>
      <c r="O38" s="73"/>
      <c r="P38" s="73"/>
      <c r="Q38" s="73"/>
      <c r="R38" s="73"/>
      <c r="S38" s="73"/>
      <c r="T38" s="73"/>
      <c r="U38" s="73"/>
      <c r="V38" s="73"/>
      <c r="W38" s="73"/>
      <c r="X38" s="73"/>
      <c r="Y38" s="73"/>
      <c r="Z38" s="73"/>
    </row>
    <row r="39" spans="1:26" ht="15.75">
      <c r="A39" s="205"/>
      <c r="B39" s="290"/>
      <c r="C39" s="290"/>
      <c r="D39" s="290"/>
      <c r="E39" s="290"/>
      <c r="F39" s="205"/>
      <c r="G39" s="293"/>
      <c r="H39" s="205"/>
      <c r="I39" s="205"/>
      <c r="J39" s="205"/>
      <c r="K39" s="73"/>
      <c r="L39" s="73"/>
      <c r="M39" s="73"/>
      <c r="N39" s="73"/>
      <c r="O39" s="73"/>
      <c r="P39" s="73"/>
      <c r="Q39" s="73"/>
      <c r="R39" s="73"/>
      <c r="S39" s="73"/>
      <c r="T39" s="73"/>
      <c r="U39" s="73"/>
      <c r="V39" s="73"/>
      <c r="W39" s="73"/>
      <c r="X39" s="73"/>
      <c r="Y39" s="73"/>
      <c r="Z39" s="73"/>
    </row>
    <row r="40" spans="1:26">
      <c r="A40" s="205"/>
      <c r="B40" s="290"/>
      <c r="C40" s="290"/>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ht="20.25">
      <c r="A42" s="205"/>
      <c r="B42" s="577" t="s">
        <v>752</v>
      </c>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578" t="s">
        <v>753</v>
      </c>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578" t="s">
        <v>754</v>
      </c>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578" t="s">
        <v>755</v>
      </c>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578" t="s">
        <v>756</v>
      </c>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578" t="s">
        <v>757</v>
      </c>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578" t="s">
        <v>758</v>
      </c>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ht="20.25">
      <c r="A51" s="205"/>
      <c r="B51" s="577" t="s">
        <v>759</v>
      </c>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c r="A53" s="205"/>
      <c r="B53" s="290"/>
      <c r="C53" s="290"/>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ht="15.75">
      <c r="A56" s="73"/>
      <c r="B56" s="73"/>
      <c r="C56" s="73"/>
      <c r="D56" s="73"/>
      <c r="E56" s="73"/>
      <c r="F56" s="267" t="s">
        <v>760</v>
      </c>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5"/>
      <c r="C68" s="75"/>
      <c r="D68" s="73"/>
      <c r="E68" s="73"/>
      <c r="F68" s="73"/>
      <c r="G68" s="73"/>
      <c r="H68" s="73"/>
      <c r="I68" s="73"/>
      <c r="J68" s="73"/>
      <c r="K68" s="73"/>
      <c r="L68" s="73"/>
      <c r="M68" s="73"/>
      <c r="N68" s="73"/>
      <c r="O68" s="73"/>
      <c r="P68" s="73"/>
      <c r="Q68" s="73"/>
      <c r="R68" s="73"/>
      <c r="S68" s="73"/>
      <c r="T68" s="73"/>
      <c r="U68" s="73"/>
      <c r="V68" s="73"/>
      <c r="W68" s="73"/>
      <c r="X68" s="73"/>
      <c r="Y68" s="73"/>
      <c r="Z68" s="73"/>
    </row>
    <row r="69" spans="1:26" ht="20.25">
      <c r="A69" s="76"/>
      <c r="B69" s="579" t="s">
        <v>761</v>
      </c>
      <c r="C69" s="580"/>
      <c r="D69" s="82"/>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1"/>
      <c r="C70" s="71"/>
      <c r="D70" s="73"/>
      <c r="E70" s="73"/>
      <c r="F70" s="73"/>
      <c r="G70" s="73"/>
      <c r="H70" s="73"/>
      <c r="I70" s="73"/>
      <c r="J70" s="73"/>
      <c r="K70" s="73"/>
      <c r="L70" s="73"/>
      <c r="M70" s="73"/>
      <c r="N70" s="73"/>
      <c r="O70" s="73"/>
      <c r="P70" s="73"/>
      <c r="Q70" s="73"/>
      <c r="R70" s="73"/>
      <c r="S70" s="73"/>
      <c r="T70" s="73"/>
      <c r="U70" s="73"/>
      <c r="V70" s="73"/>
      <c r="W70" s="73"/>
      <c r="X70" s="73"/>
      <c r="Y70" s="73"/>
      <c r="Z70" s="73"/>
    </row>
    <row r="71" spans="1:26" ht="23.25">
      <c r="A71" s="73"/>
      <c r="B71" s="581" t="s">
        <v>762</v>
      </c>
      <c r="C71" s="568"/>
      <c r="D71" s="568"/>
      <c r="E71" s="568"/>
      <c r="F71" s="568"/>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ht="23.25">
      <c r="A93" s="73"/>
      <c r="B93" s="581" t="s">
        <v>763</v>
      </c>
      <c r="C93" s="568"/>
      <c r="D93" s="568"/>
      <c r="E93" s="568"/>
      <c r="F93" s="568"/>
      <c r="G93" s="568"/>
      <c r="H93" s="568"/>
      <c r="I93" s="568"/>
      <c r="J93" s="568"/>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5">
    <mergeCell ref="B1:K1"/>
    <mergeCell ref="A2:E2"/>
    <mergeCell ref="E5:G5"/>
    <mergeCell ref="E6:G6"/>
    <mergeCell ref="G35:I35"/>
  </mergeCells>
  <hyperlinks>
    <hyperlink ref="C4" r:id="rId1" xr:uid="{00000000-0004-0000-1000-000000000000}"/>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4"/>
  <sheetViews>
    <sheetView tabSelected="1" workbookViewId="0">
      <pane ySplit="1" topLeftCell="A5" activePane="bottomLeft" state="frozen"/>
      <selection pane="bottomLeft"/>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14.140625" customWidth="1"/>
    <col min="7" max="7" width="16.7109375" customWidth="1"/>
    <col min="8" max="8" width="12.42578125" customWidth="1"/>
    <col min="9" max="9" width="11.28515625" customWidth="1"/>
    <col min="10" max="10" width="15.42578125" customWidth="1"/>
  </cols>
  <sheetData>
    <row r="1" spans="1:26" ht="15" customHeight="1">
      <c r="A1" s="197"/>
      <c r="B1" s="603" t="s">
        <v>764</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54</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05"/>
      <c r="F7" s="205"/>
      <c r="G7" s="205"/>
      <c r="H7" s="205"/>
      <c r="I7" s="205"/>
      <c r="J7" s="205"/>
      <c r="K7" s="205"/>
      <c r="L7" s="205"/>
      <c r="M7" s="205"/>
      <c r="N7" s="73"/>
      <c r="O7" s="73"/>
      <c r="P7" s="73"/>
      <c r="Q7" s="73"/>
      <c r="R7" s="73"/>
      <c r="S7" s="73"/>
      <c r="T7" s="73"/>
      <c r="U7" s="73"/>
      <c r="V7" s="73"/>
      <c r="W7" s="73"/>
      <c r="X7" s="73"/>
      <c r="Y7" s="73"/>
      <c r="Z7" s="73"/>
    </row>
    <row r="8" spans="1:26">
      <c r="A8" s="205"/>
      <c r="B8" s="570"/>
      <c r="C8" s="570"/>
      <c r="D8" s="570"/>
      <c r="E8" s="570"/>
      <c r="F8" s="205"/>
      <c r="G8" s="286"/>
      <c r="H8" s="205"/>
      <c r="I8" s="205"/>
      <c r="J8" s="205"/>
      <c r="K8" s="286"/>
      <c r="L8" s="205"/>
      <c r="M8" s="205"/>
      <c r="N8" s="73"/>
      <c r="O8" s="73"/>
      <c r="P8" s="73"/>
      <c r="Q8" s="73"/>
      <c r="R8" s="73"/>
      <c r="S8" s="73"/>
      <c r="T8" s="73"/>
      <c r="U8" s="73"/>
      <c r="V8" s="73"/>
      <c r="W8" s="73"/>
      <c r="X8" s="73"/>
      <c r="Y8" s="73"/>
      <c r="Z8" s="73"/>
    </row>
    <row r="9" spans="1:26">
      <c r="A9" s="205"/>
      <c r="B9" s="408"/>
      <c r="C9" s="410"/>
      <c r="D9" s="410"/>
      <c r="E9" s="410"/>
      <c r="F9" s="286"/>
      <c r="G9" s="286"/>
      <c r="H9" s="565"/>
      <c r="I9" s="205"/>
      <c r="J9" s="205"/>
      <c r="K9" s="286"/>
      <c r="L9" s="205"/>
      <c r="M9" s="205"/>
      <c r="N9" s="73"/>
      <c r="O9" s="73"/>
      <c r="P9" s="73"/>
      <c r="Q9" s="73"/>
      <c r="R9" s="73"/>
      <c r="S9" s="73"/>
      <c r="T9" s="73"/>
      <c r="U9" s="73"/>
      <c r="V9" s="73"/>
      <c r="W9" s="73"/>
      <c r="X9" s="73"/>
      <c r="Y9" s="73"/>
      <c r="Z9" s="73"/>
    </row>
    <row r="10" spans="1:26">
      <c r="A10" s="294"/>
      <c r="B10" s="408"/>
      <c r="C10" s="410"/>
      <c r="D10" s="410"/>
      <c r="E10" s="410"/>
      <c r="F10" s="205"/>
      <c r="G10" s="205"/>
      <c r="H10" s="205"/>
      <c r="I10" s="205"/>
      <c r="J10" s="205"/>
      <c r="K10" s="205"/>
      <c r="L10" s="205"/>
      <c r="M10" s="205"/>
      <c r="N10" s="73"/>
      <c r="O10" s="73"/>
      <c r="P10" s="73"/>
      <c r="Q10" s="73"/>
      <c r="R10" s="73"/>
      <c r="S10" s="73"/>
      <c r="T10" s="73"/>
      <c r="U10" s="73"/>
      <c r="V10" s="73"/>
      <c r="W10" s="73"/>
      <c r="X10" s="73"/>
      <c r="Y10" s="73"/>
      <c r="Z10" s="73"/>
    </row>
    <row r="11" spans="1:26">
      <c r="A11" s="205"/>
      <c r="B11" s="408"/>
      <c r="C11" s="410"/>
      <c r="D11" s="410"/>
      <c r="E11" s="410"/>
      <c r="F11" s="205"/>
      <c r="G11" s="205"/>
      <c r="H11" s="205"/>
      <c r="I11" s="205"/>
      <c r="J11" s="205"/>
      <c r="K11" s="205"/>
      <c r="L11" s="205"/>
      <c r="M11" s="205"/>
      <c r="N11" s="73"/>
      <c r="O11" s="73"/>
      <c r="P11" s="73"/>
      <c r="Q11" s="73"/>
      <c r="R11" s="73"/>
      <c r="S11" s="73"/>
      <c r="T11" s="73"/>
      <c r="U11" s="73"/>
      <c r="V11" s="73"/>
      <c r="W11" s="73"/>
      <c r="X11" s="73"/>
      <c r="Y11" s="73"/>
      <c r="Z11" s="73"/>
    </row>
    <row r="12" spans="1:26">
      <c r="A12" s="205"/>
      <c r="B12" s="408"/>
      <c r="C12" s="410"/>
      <c r="D12" s="410"/>
      <c r="E12" s="410"/>
      <c r="F12" s="306"/>
      <c r="G12" s="205"/>
      <c r="H12" s="205"/>
      <c r="I12" s="205"/>
      <c r="J12" s="205"/>
      <c r="K12" s="205"/>
      <c r="L12" s="205"/>
      <c r="M12" s="205"/>
      <c r="N12" s="73"/>
      <c r="O12" s="73"/>
      <c r="P12" s="73"/>
      <c r="Q12" s="73"/>
      <c r="R12" s="73"/>
      <c r="S12" s="73"/>
      <c r="T12" s="73"/>
      <c r="U12" s="73"/>
      <c r="V12" s="73"/>
      <c r="W12" s="73"/>
      <c r="X12" s="73"/>
      <c r="Y12" s="73"/>
      <c r="Z12" s="73"/>
    </row>
    <row r="13" spans="1:26">
      <c r="A13" s="205"/>
      <c r="B13" s="408"/>
      <c r="C13" s="410"/>
      <c r="D13" s="410"/>
      <c r="E13" s="410"/>
      <c r="F13" s="284"/>
      <c r="G13" s="205"/>
      <c r="H13" s="205"/>
      <c r="I13" s="205"/>
      <c r="J13" s="205"/>
      <c r="K13" s="205"/>
      <c r="L13" s="205"/>
      <c r="M13" s="205"/>
      <c r="N13" s="73"/>
      <c r="O13" s="73"/>
      <c r="P13" s="73"/>
      <c r="Q13" s="73"/>
      <c r="R13" s="73"/>
      <c r="S13" s="73"/>
      <c r="T13" s="73"/>
      <c r="U13" s="73"/>
      <c r="V13" s="73"/>
      <c r="W13" s="73"/>
      <c r="X13" s="73"/>
      <c r="Y13" s="73"/>
      <c r="Z13" s="73"/>
    </row>
    <row r="14" spans="1:26">
      <c r="A14" s="205"/>
      <c r="B14" s="408"/>
      <c r="C14" s="410"/>
      <c r="D14" s="410"/>
      <c r="E14" s="410"/>
      <c r="F14" s="285"/>
      <c r="G14" s="205"/>
      <c r="H14" s="205"/>
      <c r="I14" s="205"/>
      <c r="J14" s="205"/>
      <c r="K14" s="205"/>
      <c r="L14" s="205"/>
      <c r="M14" s="205"/>
      <c r="N14" s="73"/>
      <c r="O14" s="73"/>
      <c r="P14" s="73"/>
      <c r="Q14" s="73"/>
      <c r="R14" s="73"/>
      <c r="S14" s="73"/>
      <c r="T14" s="73"/>
      <c r="U14" s="73"/>
      <c r="V14" s="73"/>
      <c r="W14" s="73"/>
      <c r="X14" s="73"/>
      <c r="Y14" s="73"/>
      <c r="Z14" s="73"/>
    </row>
    <row r="15" spans="1:26">
      <c r="A15" s="205"/>
      <c r="B15" s="408"/>
      <c r="C15" s="410"/>
      <c r="D15" s="410"/>
      <c r="E15" s="410"/>
      <c r="F15" s="285"/>
      <c r="G15" s="286"/>
      <c r="H15" s="205"/>
      <c r="I15" s="205"/>
      <c r="J15" s="205"/>
      <c r="K15" s="205"/>
      <c r="L15" s="286"/>
      <c r="M15" s="205"/>
      <c r="N15" s="73"/>
      <c r="O15" s="73"/>
      <c r="P15" s="73"/>
      <c r="Q15" s="73"/>
      <c r="R15" s="73"/>
      <c r="S15" s="73"/>
      <c r="T15" s="73"/>
      <c r="U15" s="73"/>
      <c r="V15" s="73"/>
      <c r="W15" s="73"/>
      <c r="X15" s="73"/>
      <c r="Y15" s="73"/>
      <c r="Z15" s="73"/>
    </row>
    <row r="16" spans="1:26">
      <c r="A16" s="205"/>
      <c r="B16" s="408"/>
      <c r="C16" s="410"/>
      <c r="D16" s="410"/>
      <c r="E16" s="410"/>
      <c r="F16" s="284"/>
      <c r="G16" s="286"/>
      <c r="H16" s="205"/>
      <c r="I16" s="205"/>
      <c r="J16" s="205"/>
      <c r="K16" s="205"/>
      <c r="L16" s="286"/>
      <c r="M16" s="205"/>
      <c r="N16" s="73"/>
      <c r="O16" s="73"/>
      <c r="P16" s="73"/>
      <c r="Q16" s="73"/>
      <c r="R16" s="73"/>
      <c r="S16" s="73"/>
      <c r="T16" s="73"/>
      <c r="U16" s="73"/>
      <c r="V16" s="73"/>
      <c r="W16" s="73"/>
      <c r="X16" s="73"/>
      <c r="Y16" s="73"/>
      <c r="Z16" s="73"/>
    </row>
    <row r="17" spans="1:26">
      <c r="A17" s="205"/>
      <c r="B17" s="408"/>
      <c r="C17" s="410"/>
      <c r="D17" s="410"/>
      <c r="E17" s="410"/>
      <c r="F17" s="285"/>
      <c r="G17" s="205"/>
      <c r="H17" s="205"/>
      <c r="I17" s="205"/>
      <c r="J17" s="205"/>
      <c r="K17" s="205"/>
      <c r="L17" s="205"/>
      <c r="M17" s="205"/>
      <c r="N17" s="73"/>
      <c r="O17" s="73"/>
      <c r="P17" s="73"/>
      <c r="Q17" s="73"/>
      <c r="R17" s="73"/>
      <c r="S17" s="73"/>
      <c r="T17" s="73"/>
      <c r="U17" s="73"/>
      <c r="V17" s="73"/>
      <c r="W17" s="73"/>
      <c r="X17" s="73"/>
      <c r="Y17" s="73"/>
      <c r="Z17" s="73"/>
    </row>
    <row r="18" spans="1:26">
      <c r="A18" s="205"/>
      <c r="B18" s="408"/>
      <c r="C18" s="410"/>
      <c r="D18" s="410"/>
      <c r="E18" s="410"/>
      <c r="F18" s="205"/>
      <c r="G18" s="205"/>
      <c r="H18" s="205"/>
      <c r="I18" s="205"/>
      <c r="J18" s="205"/>
      <c r="K18" s="205"/>
      <c r="L18" s="205"/>
      <c r="M18" s="205"/>
      <c r="N18" s="73"/>
      <c r="O18" s="73"/>
      <c r="P18" s="73"/>
      <c r="Q18" s="73"/>
      <c r="R18" s="73"/>
      <c r="S18" s="73"/>
      <c r="T18" s="73"/>
      <c r="U18" s="73"/>
      <c r="V18" s="73"/>
      <c r="W18" s="73"/>
      <c r="X18" s="73"/>
      <c r="Y18" s="73"/>
      <c r="Z18" s="73"/>
    </row>
    <row r="19" spans="1:26">
      <c r="A19" s="205"/>
      <c r="B19" s="408"/>
      <c r="C19" s="410"/>
      <c r="D19" s="410"/>
      <c r="E19" s="410"/>
      <c r="F19" s="286"/>
      <c r="G19" s="205"/>
      <c r="H19" s="205"/>
      <c r="I19" s="205"/>
      <c r="J19" s="205"/>
      <c r="K19" s="205"/>
      <c r="L19" s="205"/>
      <c r="M19" s="205"/>
      <c r="N19" s="73"/>
      <c r="O19" s="73"/>
      <c r="P19" s="73"/>
      <c r="Q19" s="73"/>
      <c r="R19" s="73"/>
      <c r="S19" s="73"/>
      <c r="T19" s="73"/>
      <c r="U19" s="73"/>
      <c r="V19" s="73"/>
      <c r="W19" s="73"/>
      <c r="X19" s="73"/>
      <c r="Y19" s="73"/>
      <c r="Z19" s="73"/>
    </row>
    <row r="20" spans="1:26">
      <c r="A20" s="205"/>
      <c r="B20" s="408"/>
      <c r="C20" s="410"/>
      <c r="D20" s="410"/>
      <c r="E20" s="410"/>
      <c r="F20" s="286"/>
      <c r="G20" s="205"/>
      <c r="H20" s="205"/>
      <c r="I20" s="205"/>
      <c r="J20" s="205"/>
      <c r="K20" s="205"/>
      <c r="L20" s="205"/>
      <c r="M20" s="205"/>
      <c r="N20" s="73"/>
      <c r="O20" s="73"/>
      <c r="P20" s="73"/>
      <c r="Q20" s="73"/>
      <c r="R20" s="73"/>
      <c r="S20" s="73"/>
      <c r="T20" s="73"/>
      <c r="U20" s="73"/>
      <c r="V20" s="73"/>
      <c r="W20" s="73"/>
      <c r="X20" s="73"/>
      <c r="Y20" s="73"/>
      <c r="Z20" s="73"/>
    </row>
    <row r="21" spans="1:26">
      <c r="A21" s="205"/>
      <c r="B21" s="408"/>
      <c r="C21" s="410"/>
      <c r="D21" s="410"/>
      <c r="E21" s="410"/>
      <c r="F21" s="286"/>
      <c r="G21" s="205"/>
      <c r="H21" s="205"/>
      <c r="I21" s="205"/>
      <c r="J21" s="205"/>
      <c r="K21" s="205"/>
      <c r="L21" s="205"/>
      <c r="M21" s="205"/>
      <c r="N21" s="73"/>
      <c r="O21" s="73"/>
      <c r="P21" s="73"/>
      <c r="Q21" s="73"/>
      <c r="R21" s="73"/>
      <c r="S21" s="73"/>
      <c r="T21" s="73"/>
      <c r="U21" s="73"/>
      <c r="V21" s="73"/>
      <c r="W21" s="73"/>
      <c r="X21" s="73"/>
      <c r="Y21" s="73"/>
      <c r="Z21" s="73"/>
    </row>
    <row r="22" spans="1:26">
      <c r="A22" s="205"/>
      <c r="B22" s="408"/>
      <c r="C22" s="410"/>
      <c r="D22" s="410"/>
      <c r="E22" s="410"/>
      <c r="F22" s="205"/>
      <c r="G22" s="205"/>
      <c r="H22" s="205"/>
      <c r="I22" s="205"/>
      <c r="J22" s="205"/>
      <c r="K22" s="205"/>
      <c r="L22" s="205"/>
      <c r="M22" s="205"/>
      <c r="N22" s="73"/>
      <c r="O22" s="73"/>
      <c r="P22" s="73"/>
      <c r="Q22" s="73"/>
      <c r="R22" s="73"/>
      <c r="S22" s="73"/>
      <c r="T22" s="73"/>
      <c r="U22" s="73"/>
      <c r="V22" s="73"/>
      <c r="W22" s="73"/>
      <c r="X22" s="73"/>
      <c r="Y22" s="73"/>
      <c r="Z22" s="73"/>
    </row>
    <row r="23" spans="1:26">
      <c r="A23" s="205"/>
      <c r="B23" s="408"/>
      <c r="C23" s="410"/>
      <c r="D23" s="410"/>
      <c r="E23" s="410"/>
      <c r="F23" s="286"/>
      <c r="G23" s="205"/>
      <c r="H23" s="205"/>
      <c r="I23" s="205"/>
      <c r="J23" s="205"/>
      <c r="K23" s="205"/>
      <c r="L23" s="205"/>
      <c r="M23" s="205"/>
      <c r="N23" s="73"/>
      <c r="O23" s="73"/>
      <c r="P23" s="73"/>
      <c r="Q23" s="73"/>
      <c r="R23" s="73"/>
      <c r="S23" s="73"/>
      <c r="T23" s="73"/>
      <c r="U23" s="73"/>
      <c r="V23" s="73"/>
      <c r="W23" s="73"/>
      <c r="X23" s="73"/>
      <c r="Y23" s="73"/>
      <c r="Z23" s="73"/>
    </row>
    <row r="24" spans="1:26">
      <c r="A24" s="281"/>
      <c r="B24" s="205"/>
      <c r="C24" s="205"/>
      <c r="D24" s="205"/>
      <c r="E24" s="205"/>
      <c r="F24" s="286"/>
      <c r="G24" s="205"/>
      <c r="H24" s="205"/>
      <c r="I24" s="205"/>
      <c r="J24" s="205"/>
      <c r="K24" s="73"/>
      <c r="L24" s="73"/>
      <c r="M24" s="73"/>
      <c r="N24" s="73"/>
      <c r="O24" s="73"/>
      <c r="P24" s="73"/>
      <c r="Q24" s="73"/>
      <c r="R24" s="73"/>
      <c r="S24" s="73"/>
      <c r="T24" s="73"/>
      <c r="U24" s="73"/>
      <c r="V24" s="73"/>
      <c r="W24" s="73"/>
      <c r="X24" s="73"/>
      <c r="Y24" s="73"/>
      <c r="Z24" s="73"/>
    </row>
    <row r="25" spans="1:26">
      <c r="A25" s="281"/>
      <c r="B25" s="205"/>
      <c r="C25" s="205"/>
      <c r="D25" s="205"/>
      <c r="E25" s="205"/>
      <c r="F25" s="286"/>
      <c r="G25" s="205"/>
      <c r="H25" s="205"/>
      <c r="I25" s="205"/>
      <c r="J25" s="205"/>
      <c r="K25" s="73"/>
      <c r="L25" s="73"/>
      <c r="M25" s="73"/>
      <c r="N25" s="73"/>
      <c r="O25" s="73"/>
      <c r="P25" s="73"/>
      <c r="Q25" s="73"/>
      <c r="R25" s="73"/>
      <c r="S25" s="73"/>
      <c r="T25" s="73"/>
      <c r="U25" s="73"/>
      <c r="V25" s="73"/>
      <c r="W25" s="73"/>
      <c r="X25" s="73"/>
      <c r="Y25" s="73"/>
      <c r="Z25" s="73"/>
    </row>
    <row r="26" spans="1:26">
      <c r="A26" s="281"/>
      <c r="B26" s="205"/>
      <c r="C26" s="205"/>
      <c r="D26" s="205"/>
      <c r="E26" s="205"/>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205"/>
      <c r="C28" s="205"/>
      <c r="D28" s="205"/>
      <c r="E28" s="205"/>
      <c r="F28" s="205"/>
      <c r="G28" s="205"/>
      <c r="H28" s="205"/>
      <c r="I28" s="205"/>
      <c r="J28" s="205"/>
      <c r="K28" s="73"/>
      <c r="L28" s="73"/>
      <c r="M28" s="73"/>
      <c r="N28" s="73"/>
      <c r="O28" s="73"/>
      <c r="P28" s="73"/>
      <c r="Q28" s="73"/>
      <c r="R28" s="73"/>
      <c r="S28" s="73"/>
      <c r="T28" s="73"/>
      <c r="U28" s="73"/>
      <c r="V28" s="73"/>
      <c r="W28" s="73"/>
      <c r="X28" s="73"/>
      <c r="Y28" s="73"/>
      <c r="Z28" s="73"/>
    </row>
    <row r="29" spans="1:26">
      <c r="A29" s="281"/>
      <c r="B29" s="290"/>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290"/>
      <c r="E30" s="205"/>
      <c r="F30" s="205"/>
      <c r="G30" s="205"/>
      <c r="H30" s="205"/>
      <c r="I30" s="205"/>
      <c r="J30" s="205"/>
      <c r="K30" s="73"/>
      <c r="L30" s="73"/>
      <c r="M30" s="73"/>
      <c r="N30" s="73"/>
      <c r="O30" s="73"/>
      <c r="P30" s="73"/>
      <c r="Q30" s="73"/>
      <c r="R30" s="73"/>
      <c r="S30" s="73"/>
      <c r="T30" s="73"/>
      <c r="U30" s="73"/>
      <c r="V30" s="73"/>
      <c r="W30" s="73"/>
      <c r="X30" s="73"/>
      <c r="Y30" s="73"/>
      <c r="Z30" s="73"/>
    </row>
    <row r="31" spans="1:26">
      <c r="A31" s="205"/>
      <c r="B31" s="205"/>
      <c r="C31" s="205"/>
      <c r="D31" s="205"/>
      <c r="E31" s="205"/>
      <c r="F31" s="205"/>
      <c r="G31" s="205"/>
      <c r="H31" s="205"/>
      <c r="I31" s="205"/>
      <c r="J31" s="205"/>
      <c r="K31" s="73"/>
      <c r="L31" s="73"/>
      <c r="M31" s="73"/>
      <c r="N31" s="73"/>
      <c r="O31" s="73"/>
      <c r="P31" s="73"/>
      <c r="Q31" s="73"/>
      <c r="R31" s="73"/>
      <c r="S31" s="73"/>
      <c r="T31" s="73"/>
      <c r="U31" s="73"/>
      <c r="V31" s="73"/>
      <c r="W31" s="73"/>
      <c r="X31" s="73"/>
      <c r="Y31" s="73"/>
      <c r="Z31" s="73"/>
    </row>
    <row r="32" spans="1:26">
      <c r="A32" s="205"/>
      <c r="B32" s="205"/>
      <c r="C32" s="205"/>
      <c r="D32" s="205"/>
      <c r="E32" s="205"/>
      <c r="F32" s="205"/>
      <c r="G32" s="205"/>
      <c r="H32" s="205"/>
      <c r="I32" s="205"/>
      <c r="J32" s="205"/>
      <c r="K32" s="73"/>
      <c r="L32" s="73"/>
      <c r="M32" s="73"/>
      <c r="N32" s="73"/>
      <c r="O32" s="73"/>
      <c r="P32" s="73"/>
      <c r="Q32" s="73"/>
      <c r="R32" s="73"/>
      <c r="S32" s="73"/>
      <c r="T32" s="73"/>
      <c r="U32" s="73"/>
      <c r="V32" s="73"/>
      <c r="W32" s="73"/>
      <c r="X32" s="73"/>
      <c r="Y32" s="73"/>
      <c r="Z32" s="73"/>
    </row>
    <row r="33" spans="1:26" ht="30">
      <c r="A33" s="205"/>
      <c r="B33" s="291"/>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c r="A34" s="205"/>
      <c r="B34" s="205"/>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c r="A36" s="205"/>
      <c r="B36" s="290"/>
      <c r="C36" s="290"/>
      <c r="D36" s="290"/>
      <c r="E36" s="290"/>
      <c r="F36" s="205"/>
      <c r="G36" s="284"/>
      <c r="H36" s="284"/>
      <c r="I36" s="284"/>
      <c r="J36" s="205"/>
      <c r="K36" s="73"/>
      <c r="L36" s="73"/>
      <c r="M36" s="73"/>
      <c r="N36" s="73"/>
      <c r="O36" s="73"/>
      <c r="P36" s="73"/>
      <c r="Q36" s="73"/>
      <c r="R36" s="73"/>
      <c r="S36" s="73"/>
      <c r="T36" s="73"/>
      <c r="U36" s="73"/>
      <c r="V36" s="73"/>
      <c r="W36" s="73"/>
      <c r="X36" s="73"/>
      <c r="Y36" s="73"/>
      <c r="Z36" s="73"/>
    </row>
    <row r="37" spans="1:26" ht="15.75">
      <c r="A37" s="205"/>
      <c r="B37" s="290"/>
      <c r="C37" s="290"/>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15.75">
      <c r="A38" s="205"/>
      <c r="B38" s="290"/>
      <c r="C38" s="290"/>
      <c r="D38" s="290"/>
      <c r="E38" s="290"/>
      <c r="F38" s="205"/>
      <c r="G38" s="285"/>
      <c r="H38" s="284"/>
      <c r="I38" s="284"/>
      <c r="J38" s="205"/>
      <c r="K38" s="73"/>
      <c r="L38" s="73"/>
      <c r="M38" s="73"/>
      <c r="N38" s="73"/>
      <c r="O38" s="73"/>
      <c r="P38" s="73"/>
      <c r="Q38" s="73"/>
      <c r="R38" s="73"/>
      <c r="S38" s="73"/>
      <c r="T38" s="73"/>
      <c r="U38" s="73"/>
      <c r="V38" s="73"/>
      <c r="W38" s="73"/>
      <c r="X38" s="73"/>
      <c r="Y38" s="73"/>
      <c r="Z38" s="73"/>
    </row>
    <row r="39" spans="1:26" ht="15.75">
      <c r="A39" s="205"/>
      <c r="B39" s="290"/>
      <c r="C39" s="290"/>
      <c r="D39" s="290"/>
      <c r="E39" s="290"/>
      <c r="F39" s="205"/>
      <c r="G39" s="293"/>
      <c r="H39" s="205"/>
      <c r="I39" s="205"/>
      <c r="J39" s="205"/>
      <c r="K39" s="73"/>
      <c r="L39" s="73"/>
      <c r="M39" s="73"/>
      <c r="N39" s="73"/>
      <c r="O39" s="73"/>
      <c r="P39" s="73"/>
      <c r="Q39" s="73"/>
      <c r="R39" s="73"/>
      <c r="S39" s="73"/>
      <c r="T39" s="73"/>
      <c r="U39" s="73"/>
      <c r="V39" s="73"/>
      <c r="W39" s="73"/>
      <c r="X39" s="73"/>
      <c r="Y39" s="73"/>
      <c r="Z39" s="73"/>
    </row>
    <row r="40" spans="1:26">
      <c r="A40" s="205"/>
      <c r="B40" s="290"/>
      <c r="C40" s="290"/>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c r="A42" s="205"/>
      <c r="B42" s="290"/>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290"/>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290"/>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290"/>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290"/>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c r="A53" s="205"/>
      <c r="B53" s="290"/>
      <c r="C53" s="290"/>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5">
    <mergeCell ref="B1:K1"/>
    <mergeCell ref="A2:E2"/>
    <mergeCell ref="E5:G5"/>
    <mergeCell ref="E6:G6"/>
    <mergeCell ref="G35:I35"/>
  </mergeCells>
  <hyperlinks>
    <hyperlink ref="C4" r:id="rId1" xr:uid="{00000000-0004-0000-1100-000000000000}"/>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4"/>
  <sheetViews>
    <sheetView workbookViewId="0">
      <pane ySplit="1" topLeftCell="A2" activePane="bottomLeft" state="frozen"/>
      <selection pane="bottomLeft" activeCell="B3" sqref="B3"/>
    </sheetView>
  </sheetViews>
  <sheetFormatPr baseColWidth="10" defaultColWidth="12.5703125" defaultRowHeight="15" customHeight="1"/>
  <cols>
    <col min="1" max="1" width="4.85546875" customWidth="1"/>
    <col min="2" max="2" width="20.42578125" customWidth="1"/>
    <col min="3" max="3" width="16.42578125" customWidth="1"/>
    <col min="5" max="5" width="18.140625" customWidth="1"/>
    <col min="6" max="6" width="14.140625" customWidth="1"/>
    <col min="7" max="7" width="16.7109375" customWidth="1"/>
    <col min="8" max="8" width="12.42578125" customWidth="1"/>
    <col min="9" max="9" width="11.28515625" customWidth="1"/>
    <col min="10" max="10" width="15.42578125" customWidth="1"/>
  </cols>
  <sheetData>
    <row r="1" spans="1:26" ht="15" customHeight="1">
      <c r="A1" s="197"/>
      <c r="B1" s="603" t="s">
        <v>764</v>
      </c>
      <c r="C1" s="604"/>
      <c r="D1" s="604"/>
      <c r="E1" s="604"/>
      <c r="F1" s="604"/>
      <c r="G1" s="604"/>
      <c r="H1" s="604"/>
      <c r="I1" s="604"/>
      <c r="J1" s="604"/>
      <c r="K1" s="605"/>
      <c r="L1" s="198"/>
      <c r="M1" s="198"/>
      <c r="N1" s="198"/>
      <c r="O1" s="199"/>
      <c r="P1" s="199"/>
      <c r="Q1" s="199"/>
      <c r="R1" s="199"/>
      <c r="S1" s="199"/>
      <c r="T1" s="199"/>
      <c r="U1" s="199"/>
      <c r="V1" s="199"/>
      <c r="W1" s="199"/>
      <c r="X1" s="199"/>
      <c r="Y1" s="199"/>
      <c r="Z1" s="199"/>
    </row>
    <row r="2" spans="1:26" ht="15" customHeight="1">
      <c r="A2" s="606" t="s">
        <v>56</v>
      </c>
      <c r="B2" s="607"/>
      <c r="C2" s="607"/>
      <c r="D2" s="607"/>
      <c r="E2" s="608"/>
      <c r="F2" s="200"/>
      <c r="G2" s="200"/>
      <c r="H2" s="200"/>
      <c r="I2" s="200"/>
      <c r="J2" s="200"/>
      <c r="K2" s="200"/>
      <c r="L2" s="200"/>
      <c r="M2" s="200"/>
      <c r="N2" s="200"/>
      <c r="O2" s="201"/>
      <c r="P2" s="201"/>
      <c r="Q2" s="201"/>
      <c r="R2" s="201"/>
      <c r="S2" s="201"/>
      <c r="T2" s="201"/>
      <c r="U2" s="201"/>
      <c r="V2" s="201"/>
      <c r="W2" s="201"/>
      <c r="X2" s="201"/>
      <c r="Y2" s="201"/>
      <c r="Z2" s="201"/>
    </row>
    <row r="3" spans="1:26" ht="15" customHeight="1">
      <c r="A3" s="202"/>
      <c r="B3" s="202"/>
      <c r="C3" s="202"/>
      <c r="D3" s="202"/>
      <c r="E3" s="202"/>
      <c r="F3" s="202"/>
      <c r="G3" s="202"/>
      <c r="H3" s="202"/>
      <c r="I3" s="202"/>
      <c r="J3" s="202"/>
      <c r="K3" s="202"/>
      <c r="L3" s="202"/>
      <c r="M3" s="202"/>
      <c r="N3" s="202"/>
      <c r="O3" s="203"/>
      <c r="P3" s="203"/>
      <c r="Q3" s="203"/>
      <c r="R3" s="203"/>
      <c r="S3" s="203"/>
      <c r="T3" s="203"/>
      <c r="U3" s="203"/>
      <c r="V3" s="203"/>
      <c r="W3" s="203"/>
      <c r="X3" s="203"/>
      <c r="Y3" s="203"/>
      <c r="Z3" s="203"/>
    </row>
    <row r="4" spans="1:26" ht="15" customHeight="1">
      <c r="A4" s="32"/>
      <c r="B4" s="116" t="s">
        <v>57</v>
      </c>
      <c r="C4" s="117" t="s">
        <v>54</v>
      </c>
      <c r="D4" s="204"/>
      <c r="E4" s="204"/>
      <c r="F4" s="204"/>
      <c r="G4" s="204"/>
      <c r="H4" s="204"/>
      <c r="I4" s="204"/>
      <c r="J4" s="204"/>
      <c r="K4" s="204"/>
      <c r="L4" s="204"/>
      <c r="M4" s="204"/>
      <c r="N4" s="204"/>
      <c r="O4" s="205"/>
      <c r="P4" s="205"/>
      <c r="Q4" s="205"/>
      <c r="R4" s="205"/>
      <c r="S4" s="205"/>
      <c r="T4" s="205"/>
      <c r="U4" s="205"/>
      <c r="V4" s="205"/>
      <c r="W4" s="205"/>
      <c r="X4" s="205"/>
      <c r="Y4" s="205"/>
      <c r="Z4" s="205"/>
    </row>
    <row r="5" spans="1:26">
      <c r="A5" s="73"/>
      <c r="B5" s="73"/>
      <c r="C5" s="73"/>
      <c r="D5" s="206"/>
      <c r="E5" s="609"/>
      <c r="F5" s="610"/>
      <c r="G5" s="611"/>
      <c r="H5" s="206"/>
      <c r="I5" s="206"/>
      <c r="J5" s="206"/>
      <c r="K5" s="206"/>
      <c r="L5" s="206"/>
      <c r="M5" s="206"/>
      <c r="N5" s="206"/>
      <c r="O5" s="205"/>
      <c r="P5" s="205"/>
      <c r="Q5" s="205"/>
      <c r="R5" s="205"/>
      <c r="S5" s="205"/>
      <c r="T5" s="205"/>
      <c r="U5" s="205"/>
      <c r="V5" s="205"/>
      <c r="W5" s="205"/>
      <c r="X5" s="205"/>
      <c r="Y5" s="205"/>
      <c r="Z5" s="205"/>
    </row>
    <row r="6" spans="1:26" ht="15" customHeight="1">
      <c r="A6" s="73"/>
      <c r="B6" s="74" t="s">
        <v>100</v>
      </c>
      <c r="C6" s="124"/>
      <c r="D6" s="206"/>
      <c r="E6" s="609"/>
      <c r="F6" s="610"/>
      <c r="G6" s="611"/>
      <c r="H6" s="206"/>
      <c r="I6" s="206"/>
      <c r="J6" s="206"/>
      <c r="K6" s="206"/>
      <c r="L6" s="206"/>
      <c r="M6" s="206"/>
      <c r="N6" s="206"/>
      <c r="O6" s="205"/>
      <c r="P6" s="205"/>
      <c r="Q6" s="205"/>
      <c r="R6" s="205"/>
      <c r="S6" s="205"/>
      <c r="T6" s="205"/>
      <c r="U6" s="205"/>
      <c r="V6" s="205"/>
      <c r="W6" s="205"/>
      <c r="X6" s="205"/>
      <c r="Y6" s="205"/>
      <c r="Z6" s="205"/>
    </row>
    <row r="7" spans="1:26">
      <c r="A7" s="205"/>
      <c r="B7" s="205"/>
      <c r="C7" s="205"/>
      <c r="D7" s="294"/>
      <c r="E7" s="205"/>
      <c r="F7" s="205"/>
      <c r="G7" s="205"/>
      <c r="H7" s="205"/>
      <c r="I7" s="205"/>
      <c r="J7" s="205"/>
      <c r="K7" s="205"/>
      <c r="L7" s="205"/>
      <c r="M7" s="205"/>
      <c r="N7" s="73"/>
      <c r="O7" s="73"/>
      <c r="P7" s="73"/>
      <c r="Q7" s="73"/>
      <c r="R7" s="73"/>
      <c r="S7" s="73"/>
      <c r="T7" s="73"/>
      <c r="U7" s="73"/>
      <c r="V7" s="73"/>
      <c r="W7" s="73"/>
      <c r="X7" s="73"/>
      <c r="Y7" s="73"/>
      <c r="Z7" s="73"/>
    </row>
    <row r="8" spans="1:26">
      <c r="A8" s="205"/>
      <c r="B8" s="570"/>
      <c r="C8" s="570"/>
      <c r="D8" s="570"/>
      <c r="E8" s="570"/>
      <c r="F8" s="205"/>
      <c r="G8" s="286"/>
      <c r="H8" s="205"/>
      <c r="I8" s="205"/>
      <c r="J8" s="205"/>
      <c r="K8" s="286"/>
      <c r="L8" s="205"/>
      <c r="M8" s="205"/>
      <c r="N8" s="73"/>
      <c r="O8" s="73"/>
      <c r="P8" s="73"/>
      <c r="Q8" s="73"/>
      <c r="R8" s="73"/>
      <c r="S8" s="73"/>
      <c r="T8" s="73"/>
      <c r="U8" s="73"/>
      <c r="V8" s="73"/>
      <c r="W8" s="73"/>
      <c r="X8" s="73"/>
      <c r="Y8" s="73"/>
      <c r="Z8" s="73"/>
    </row>
    <row r="9" spans="1:26">
      <c r="A9" s="205"/>
      <c r="B9" s="408"/>
      <c r="C9" s="410"/>
      <c r="D9" s="410"/>
      <c r="E9" s="410"/>
      <c r="F9" s="286"/>
      <c r="G9" s="286"/>
      <c r="H9" s="565"/>
      <c r="I9" s="205"/>
      <c r="J9" s="205"/>
      <c r="K9" s="286"/>
      <c r="L9" s="205"/>
      <c r="M9" s="205"/>
      <c r="N9" s="73"/>
      <c r="O9" s="73"/>
      <c r="P9" s="73"/>
      <c r="Q9" s="73"/>
      <c r="R9" s="73"/>
      <c r="S9" s="73"/>
      <c r="T9" s="73"/>
      <c r="U9" s="73"/>
      <c r="V9" s="73"/>
      <c r="W9" s="73"/>
      <c r="X9" s="73"/>
      <c r="Y9" s="73"/>
      <c r="Z9" s="73"/>
    </row>
    <row r="10" spans="1:26">
      <c r="A10" s="294"/>
      <c r="B10" s="408"/>
      <c r="C10" s="410"/>
      <c r="D10" s="410"/>
      <c r="E10" s="410"/>
      <c r="F10" s="205"/>
      <c r="G10" s="205"/>
      <c r="H10" s="205"/>
      <c r="I10" s="205"/>
      <c r="J10" s="205"/>
      <c r="K10" s="205"/>
      <c r="L10" s="205"/>
      <c r="M10" s="205"/>
      <c r="N10" s="73"/>
      <c r="O10" s="73"/>
      <c r="P10" s="73"/>
      <c r="Q10" s="73"/>
      <c r="R10" s="73"/>
      <c r="S10" s="73"/>
      <c r="T10" s="73"/>
      <c r="U10" s="73"/>
      <c r="V10" s="73"/>
      <c r="W10" s="73"/>
      <c r="X10" s="73"/>
      <c r="Y10" s="73"/>
      <c r="Z10" s="73"/>
    </row>
    <row r="11" spans="1:26">
      <c r="A11" s="205"/>
      <c r="B11" s="408"/>
      <c r="C11" s="410"/>
      <c r="D11" s="410"/>
      <c r="E11" s="410"/>
      <c r="F11" s="205"/>
      <c r="G11" s="205"/>
      <c r="H11" s="205"/>
      <c r="I11" s="205"/>
      <c r="J11" s="205"/>
      <c r="K11" s="205"/>
      <c r="L11" s="205"/>
      <c r="M11" s="205"/>
      <c r="N11" s="73"/>
      <c r="O11" s="73"/>
      <c r="P11" s="73"/>
      <c r="Q11" s="73"/>
      <c r="R11" s="73"/>
      <c r="S11" s="73"/>
      <c r="T11" s="73"/>
      <c r="U11" s="73"/>
      <c r="V11" s="73"/>
      <c r="W11" s="73"/>
      <c r="X11" s="73"/>
      <c r="Y11" s="73"/>
      <c r="Z11" s="73"/>
    </row>
    <row r="12" spans="1:26">
      <c r="A12" s="205"/>
      <c r="B12" s="408"/>
      <c r="C12" s="410"/>
      <c r="D12" s="410"/>
      <c r="E12" s="410"/>
      <c r="F12" s="306"/>
      <c r="G12" s="205"/>
      <c r="H12" s="205"/>
      <c r="I12" s="205"/>
      <c r="J12" s="205"/>
      <c r="K12" s="205"/>
      <c r="L12" s="205"/>
      <c r="M12" s="205"/>
      <c r="N12" s="73"/>
      <c r="O12" s="73"/>
      <c r="P12" s="73"/>
      <c r="Q12" s="73"/>
      <c r="R12" s="73"/>
      <c r="S12" s="73"/>
      <c r="T12" s="73"/>
      <c r="U12" s="73"/>
      <c r="V12" s="73"/>
      <c r="W12" s="73"/>
      <c r="X12" s="73"/>
      <c r="Y12" s="73"/>
      <c r="Z12" s="73"/>
    </row>
    <row r="13" spans="1:26">
      <c r="A13" s="205"/>
      <c r="B13" s="408"/>
      <c r="C13" s="410"/>
      <c r="D13" s="410"/>
      <c r="E13" s="410"/>
      <c r="F13" s="284"/>
      <c r="G13" s="205"/>
      <c r="H13" s="205"/>
      <c r="I13" s="205"/>
      <c r="J13" s="205"/>
      <c r="K13" s="205"/>
      <c r="L13" s="205"/>
      <c r="M13" s="205"/>
      <c r="N13" s="73"/>
      <c r="O13" s="73"/>
      <c r="P13" s="73"/>
      <c r="Q13" s="73"/>
      <c r="R13" s="73"/>
      <c r="S13" s="73"/>
      <c r="T13" s="73"/>
      <c r="U13" s="73"/>
      <c r="V13" s="73"/>
      <c r="W13" s="73"/>
      <c r="X13" s="73"/>
      <c r="Y13" s="73"/>
      <c r="Z13" s="73"/>
    </row>
    <row r="14" spans="1:26">
      <c r="A14" s="205"/>
      <c r="B14" s="408"/>
      <c r="C14" s="410"/>
      <c r="D14" s="410"/>
      <c r="E14" s="410"/>
      <c r="F14" s="285"/>
      <c r="G14" s="205"/>
      <c r="H14" s="205"/>
      <c r="I14" s="205"/>
      <c r="J14" s="205"/>
      <c r="K14" s="205"/>
      <c r="L14" s="205"/>
      <c r="M14" s="205"/>
      <c r="N14" s="73"/>
      <c r="O14" s="73"/>
      <c r="P14" s="73"/>
      <c r="Q14" s="73"/>
      <c r="R14" s="73"/>
      <c r="S14" s="73"/>
      <c r="T14" s="73"/>
      <c r="U14" s="73"/>
      <c r="V14" s="73"/>
      <c r="W14" s="73"/>
      <c r="X14" s="73"/>
      <c r="Y14" s="73"/>
      <c r="Z14" s="73"/>
    </row>
    <row r="15" spans="1:26">
      <c r="A15" s="205"/>
      <c r="B15" s="408"/>
      <c r="C15" s="410"/>
      <c r="D15" s="410"/>
      <c r="E15" s="410"/>
      <c r="F15" s="285"/>
      <c r="G15" s="286"/>
      <c r="H15" s="205"/>
      <c r="I15" s="205"/>
      <c r="J15" s="205"/>
      <c r="K15" s="205"/>
      <c r="L15" s="286"/>
      <c r="M15" s="205"/>
      <c r="N15" s="73"/>
      <c r="O15" s="73"/>
      <c r="P15" s="73"/>
      <c r="Q15" s="73"/>
      <c r="R15" s="73"/>
      <c r="S15" s="73"/>
      <c r="T15" s="73"/>
      <c r="U15" s="73"/>
      <c r="V15" s="73"/>
      <c r="W15" s="73"/>
      <c r="X15" s="73"/>
      <c r="Y15" s="73"/>
      <c r="Z15" s="73"/>
    </row>
    <row r="16" spans="1:26">
      <c r="A16" s="205"/>
      <c r="B16" s="408"/>
      <c r="C16" s="410"/>
      <c r="D16" s="410"/>
      <c r="E16" s="410"/>
      <c r="F16" s="284"/>
      <c r="G16" s="286"/>
      <c r="H16" s="205"/>
      <c r="I16" s="205"/>
      <c r="J16" s="205"/>
      <c r="K16" s="205"/>
      <c r="L16" s="286"/>
      <c r="M16" s="205"/>
      <c r="N16" s="73"/>
      <c r="O16" s="73"/>
      <c r="P16" s="73"/>
      <c r="Q16" s="73"/>
      <c r="R16" s="73"/>
      <c r="S16" s="73"/>
      <c r="T16" s="73"/>
      <c r="U16" s="73"/>
      <c r="V16" s="73"/>
      <c r="W16" s="73"/>
      <c r="X16" s="73"/>
      <c r="Y16" s="73"/>
      <c r="Z16" s="73"/>
    </row>
    <row r="17" spans="1:26">
      <c r="A17" s="205"/>
      <c r="B17" s="408"/>
      <c r="C17" s="410"/>
      <c r="D17" s="410"/>
      <c r="E17" s="410"/>
      <c r="F17" s="285"/>
      <c r="G17" s="205"/>
      <c r="H17" s="205"/>
      <c r="I17" s="205"/>
      <c r="J17" s="205"/>
      <c r="K17" s="205"/>
      <c r="L17" s="205"/>
      <c r="M17" s="205"/>
      <c r="N17" s="73"/>
      <c r="O17" s="73"/>
      <c r="P17" s="73"/>
      <c r="Q17" s="73"/>
      <c r="R17" s="73"/>
      <c r="S17" s="73"/>
      <c r="T17" s="73"/>
      <c r="U17" s="73"/>
      <c r="V17" s="73"/>
      <c r="W17" s="73"/>
      <c r="X17" s="73"/>
      <c r="Y17" s="73"/>
      <c r="Z17" s="73"/>
    </row>
    <row r="18" spans="1:26">
      <c r="A18" s="205"/>
      <c r="B18" s="408"/>
      <c r="C18" s="410"/>
      <c r="D18" s="410"/>
      <c r="E18" s="410"/>
      <c r="F18" s="205"/>
      <c r="G18" s="205"/>
      <c r="H18" s="205"/>
      <c r="I18" s="205"/>
      <c r="J18" s="205"/>
      <c r="K18" s="205"/>
      <c r="L18" s="205"/>
      <c r="M18" s="205"/>
      <c r="N18" s="73"/>
      <c r="O18" s="73"/>
      <c r="P18" s="73"/>
      <c r="Q18" s="73"/>
      <c r="R18" s="73"/>
      <c r="S18" s="73"/>
      <c r="T18" s="73"/>
      <c r="U18" s="73"/>
      <c r="V18" s="73"/>
      <c r="W18" s="73"/>
      <c r="X18" s="73"/>
      <c r="Y18" s="73"/>
      <c r="Z18" s="73"/>
    </row>
    <row r="19" spans="1:26">
      <c r="A19" s="205"/>
      <c r="B19" s="408"/>
      <c r="C19" s="410"/>
      <c r="D19" s="410"/>
      <c r="E19" s="410"/>
      <c r="F19" s="286"/>
      <c r="G19" s="205"/>
      <c r="H19" s="205"/>
      <c r="I19" s="205"/>
      <c r="J19" s="205"/>
      <c r="K19" s="205"/>
      <c r="L19" s="205"/>
      <c r="M19" s="205"/>
      <c r="N19" s="73"/>
      <c r="O19" s="73"/>
      <c r="P19" s="73"/>
      <c r="Q19" s="73"/>
      <c r="R19" s="73"/>
      <c r="S19" s="73"/>
      <c r="T19" s="73"/>
      <c r="U19" s="73"/>
      <c r="V19" s="73"/>
      <c r="W19" s="73"/>
      <c r="X19" s="73"/>
      <c r="Y19" s="73"/>
      <c r="Z19" s="73"/>
    </row>
    <row r="20" spans="1:26">
      <c r="A20" s="205"/>
      <c r="B20" s="408"/>
      <c r="C20" s="410"/>
      <c r="D20" s="410"/>
      <c r="E20" s="410"/>
      <c r="F20" s="286"/>
      <c r="G20" s="205"/>
      <c r="H20" s="205"/>
      <c r="I20" s="205"/>
      <c r="J20" s="205"/>
      <c r="K20" s="205"/>
      <c r="L20" s="205"/>
      <c r="M20" s="205"/>
      <c r="N20" s="73"/>
      <c r="O20" s="73"/>
      <c r="P20" s="73"/>
      <c r="Q20" s="73"/>
      <c r="R20" s="73"/>
      <c r="S20" s="73"/>
      <c r="T20" s="73"/>
      <c r="U20" s="73"/>
      <c r="V20" s="73"/>
      <c r="W20" s="73"/>
      <c r="X20" s="73"/>
      <c r="Y20" s="73"/>
      <c r="Z20" s="73"/>
    </row>
    <row r="21" spans="1:26">
      <c r="A21" s="205"/>
      <c r="B21" s="408"/>
      <c r="C21" s="410"/>
      <c r="D21" s="410"/>
      <c r="E21" s="410"/>
      <c r="F21" s="286"/>
      <c r="G21" s="205"/>
      <c r="H21" s="205"/>
      <c r="I21" s="205"/>
      <c r="J21" s="205"/>
      <c r="K21" s="205"/>
      <c r="L21" s="205"/>
      <c r="M21" s="205"/>
      <c r="N21" s="73"/>
      <c r="O21" s="73"/>
      <c r="P21" s="73"/>
      <c r="Q21" s="73"/>
      <c r="R21" s="73"/>
      <c r="S21" s="73"/>
      <c r="T21" s="73"/>
      <c r="U21" s="73"/>
      <c r="V21" s="73"/>
      <c r="W21" s="73"/>
      <c r="X21" s="73"/>
      <c r="Y21" s="73"/>
      <c r="Z21" s="73"/>
    </row>
    <row r="22" spans="1:26">
      <c r="A22" s="205"/>
      <c r="B22" s="408"/>
      <c r="C22" s="410"/>
      <c r="D22" s="410"/>
      <c r="E22" s="410"/>
      <c r="F22" s="205"/>
      <c r="G22" s="205"/>
      <c r="H22" s="205"/>
      <c r="I22" s="205"/>
      <c r="J22" s="205"/>
      <c r="K22" s="205"/>
      <c r="L22" s="205"/>
      <c r="M22" s="205"/>
      <c r="N22" s="73"/>
      <c r="O22" s="73"/>
      <c r="P22" s="73"/>
      <c r="Q22" s="73"/>
      <c r="R22" s="73"/>
      <c r="S22" s="73"/>
      <c r="T22" s="73"/>
      <c r="U22" s="73"/>
      <c r="V22" s="73"/>
      <c r="W22" s="73"/>
      <c r="X22" s="73"/>
      <c r="Y22" s="73"/>
      <c r="Z22" s="73"/>
    </row>
    <row r="23" spans="1:26">
      <c r="A23" s="205"/>
      <c r="B23" s="408"/>
      <c r="C23" s="410"/>
      <c r="D23" s="410"/>
      <c r="E23" s="410"/>
      <c r="F23" s="286"/>
      <c r="G23" s="205"/>
      <c r="H23" s="205"/>
      <c r="I23" s="205"/>
      <c r="J23" s="205"/>
      <c r="K23" s="205"/>
      <c r="L23" s="205"/>
      <c r="M23" s="205"/>
      <c r="N23" s="73"/>
      <c r="O23" s="73"/>
      <c r="P23" s="73"/>
      <c r="Q23" s="73"/>
      <c r="R23" s="73"/>
      <c r="S23" s="73"/>
      <c r="T23" s="73"/>
      <c r="U23" s="73"/>
      <c r="V23" s="73"/>
      <c r="W23" s="73"/>
      <c r="X23" s="73"/>
      <c r="Y23" s="73"/>
      <c r="Z23" s="73"/>
    </row>
    <row r="24" spans="1:26">
      <c r="A24" s="281"/>
      <c r="B24" s="205"/>
      <c r="C24" s="205"/>
      <c r="D24" s="205"/>
      <c r="E24" s="205"/>
      <c r="F24" s="286"/>
      <c r="G24" s="205"/>
      <c r="H24" s="205"/>
      <c r="I24" s="205"/>
      <c r="J24" s="205"/>
      <c r="K24" s="73"/>
      <c r="L24" s="73"/>
      <c r="M24" s="73"/>
      <c r="N24" s="73"/>
      <c r="O24" s="73"/>
      <c r="P24" s="73"/>
      <c r="Q24" s="73"/>
      <c r="R24" s="73"/>
      <c r="S24" s="73"/>
      <c r="T24" s="73"/>
      <c r="U24" s="73"/>
      <c r="V24" s="73"/>
      <c r="W24" s="73"/>
      <c r="X24" s="73"/>
      <c r="Y24" s="73"/>
      <c r="Z24" s="73"/>
    </row>
    <row r="25" spans="1:26">
      <c r="A25" s="281"/>
      <c r="B25" s="205"/>
      <c r="C25" s="205"/>
      <c r="D25" s="205"/>
      <c r="E25" s="205"/>
      <c r="F25" s="286"/>
      <c r="G25" s="205"/>
      <c r="H25" s="205"/>
      <c r="I25" s="205"/>
      <c r="J25" s="205"/>
      <c r="K25" s="73"/>
      <c r="L25" s="73"/>
      <c r="M25" s="73"/>
      <c r="N25" s="73"/>
      <c r="O25" s="73"/>
      <c r="P25" s="73"/>
      <c r="Q25" s="73"/>
      <c r="R25" s="73"/>
      <c r="S25" s="73"/>
      <c r="T25" s="73"/>
      <c r="U25" s="73"/>
      <c r="V25" s="73"/>
      <c r="W25" s="73"/>
      <c r="X25" s="73"/>
      <c r="Y25" s="73"/>
      <c r="Z25" s="73"/>
    </row>
    <row r="26" spans="1:26">
      <c r="A26" s="281"/>
      <c r="B26" s="205"/>
      <c r="C26" s="205"/>
      <c r="D26" s="205"/>
      <c r="E26" s="205"/>
      <c r="F26" s="205"/>
      <c r="G26" s="205"/>
      <c r="H26" s="205"/>
      <c r="I26" s="205"/>
      <c r="J26" s="205"/>
      <c r="K26" s="73"/>
      <c r="L26" s="73"/>
      <c r="M26" s="73"/>
      <c r="N26" s="73"/>
      <c r="O26" s="73"/>
      <c r="P26" s="73"/>
      <c r="Q26" s="73"/>
      <c r="R26" s="73"/>
      <c r="S26" s="73"/>
      <c r="T26" s="73"/>
      <c r="U26" s="73"/>
      <c r="V26" s="73"/>
      <c r="W26" s="73"/>
      <c r="X26" s="73"/>
      <c r="Y26" s="73"/>
      <c r="Z26" s="73"/>
    </row>
    <row r="27" spans="1:26">
      <c r="A27" s="281"/>
      <c r="B27" s="205"/>
      <c r="C27" s="205"/>
      <c r="D27" s="205"/>
      <c r="E27" s="205"/>
      <c r="F27" s="205"/>
      <c r="G27" s="205"/>
      <c r="H27" s="205"/>
      <c r="I27" s="205"/>
      <c r="J27" s="205"/>
      <c r="K27" s="73"/>
      <c r="L27" s="73"/>
      <c r="M27" s="73"/>
      <c r="N27" s="73"/>
      <c r="O27" s="73"/>
      <c r="P27" s="73"/>
      <c r="Q27" s="73"/>
      <c r="R27" s="73"/>
      <c r="S27" s="73"/>
      <c r="T27" s="73"/>
      <c r="U27" s="73"/>
      <c r="V27" s="73"/>
      <c r="W27" s="73"/>
      <c r="X27" s="73"/>
      <c r="Y27" s="73"/>
      <c r="Z27" s="73"/>
    </row>
    <row r="28" spans="1:26">
      <c r="A28" s="281"/>
      <c r="B28" s="205"/>
      <c r="C28" s="205"/>
      <c r="D28" s="205"/>
      <c r="E28" s="205"/>
      <c r="F28" s="205"/>
      <c r="G28" s="205"/>
      <c r="H28" s="205"/>
      <c r="I28" s="205"/>
      <c r="J28" s="205"/>
      <c r="K28" s="73"/>
      <c r="L28" s="73"/>
      <c r="M28" s="73"/>
      <c r="N28" s="73"/>
      <c r="O28" s="73"/>
      <c r="P28" s="73"/>
      <c r="Q28" s="73"/>
      <c r="R28" s="73"/>
      <c r="S28" s="73"/>
      <c r="T28" s="73"/>
      <c r="U28" s="73"/>
      <c r="V28" s="73"/>
      <c r="W28" s="73"/>
      <c r="X28" s="73"/>
      <c r="Y28" s="73"/>
      <c r="Z28" s="73"/>
    </row>
    <row r="29" spans="1:26">
      <c r="A29" s="281"/>
      <c r="B29" s="290"/>
      <c r="C29" s="290"/>
      <c r="D29" s="290"/>
      <c r="E29" s="205"/>
      <c r="F29" s="205"/>
      <c r="G29" s="205"/>
      <c r="H29" s="205"/>
      <c r="I29" s="205"/>
      <c r="J29" s="205"/>
      <c r="K29" s="73"/>
      <c r="L29" s="73"/>
      <c r="M29" s="73"/>
      <c r="N29" s="73"/>
      <c r="O29" s="73"/>
      <c r="P29" s="73"/>
      <c r="Q29" s="73"/>
      <c r="R29" s="73"/>
      <c r="S29" s="73"/>
      <c r="T29" s="73"/>
      <c r="U29" s="73"/>
      <c r="V29" s="73"/>
      <c r="W29" s="73"/>
      <c r="X29" s="73"/>
      <c r="Y29" s="73"/>
      <c r="Z29" s="73"/>
    </row>
    <row r="30" spans="1:26">
      <c r="A30" s="281"/>
      <c r="B30" s="290"/>
      <c r="C30" s="290"/>
      <c r="D30" s="290"/>
      <c r="E30" s="205"/>
      <c r="F30" s="205"/>
      <c r="G30" s="205"/>
      <c r="H30" s="205"/>
      <c r="I30" s="205"/>
      <c r="J30" s="205"/>
      <c r="K30" s="73"/>
      <c r="L30" s="73"/>
      <c r="M30" s="73"/>
      <c r="N30" s="73"/>
      <c r="O30" s="73"/>
      <c r="P30" s="73"/>
      <c r="Q30" s="73"/>
      <c r="R30" s="73"/>
      <c r="S30" s="73"/>
      <c r="T30" s="73"/>
      <c r="U30" s="73"/>
      <c r="V30" s="73"/>
      <c r="W30" s="73"/>
      <c r="X30" s="73"/>
      <c r="Y30" s="73"/>
      <c r="Z30" s="73"/>
    </row>
    <row r="31" spans="1:26">
      <c r="A31" s="205"/>
      <c r="B31" s="205"/>
      <c r="C31" s="205"/>
      <c r="D31" s="205"/>
      <c r="E31" s="205"/>
      <c r="F31" s="205"/>
      <c r="G31" s="205"/>
      <c r="H31" s="205"/>
      <c r="I31" s="205"/>
      <c r="J31" s="205"/>
      <c r="K31" s="73"/>
      <c r="L31" s="73"/>
      <c r="M31" s="73"/>
      <c r="N31" s="73"/>
      <c r="O31" s="73"/>
      <c r="P31" s="73"/>
      <c r="Q31" s="73"/>
      <c r="R31" s="73"/>
      <c r="S31" s="73"/>
      <c r="T31" s="73"/>
      <c r="U31" s="73"/>
      <c r="V31" s="73"/>
      <c r="W31" s="73"/>
      <c r="X31" s="73"/>
      <c r="Y31" s="73"/>
      <c r="Z31" s="73"/>
    </row>
    <row r="32" spans="1:26">
      <c r="A32" s="205"/>
      <c r="B32" s="205"/>
      <c r="C32" s="205"/>
      <c r="D32" s="205"/>
      <c r="E32" s="205"/>
      <c r="F32" s="205"/>
      <c r="G32" s="205"/>
      <c r="H32" s="205"/>
      <c r="I32" s="205"/>
      <c r="J32" s="205"/>
      <c r="K32" s="73"/>
      <c r="L32" s="73"/>
      <c r="M32" s="73"/>
      <c r="N32" s="73"/>
      <c r="O32" s="73"/>
      <c r="P32" s="73"/>
      <c r="Q32" s="73"/>
      <c r="R32" s="73"/>
      <c r="S32" s="73"/>
      <c r="T32" s="73"/>
      <c r="U32" s="73"/>
      <c r="V32" s="73"/>
      <c r="W32" s="73"/>
      <c r="X32" s="73"/>
      <c r="Y32" s="73"/>
      <c r="Z32" s="73"/>
    </row>
    <row r="33" spans="1:26" ht="30">
      <c r="A33" s="205"/>
      <c r="B33" s="291"/>
      <c r="C33" s="205"/>
      <c r="D33" s="205"/>
      <c r="E33" s="205"/>
      <c r="F33" s="205"/>
      <c r="G33" s="205"/>
      <c r="H33" s="205"/>
      <c r="I33" s="205"/>
      <c r="J33" s="205"/>
      <c r="K33" s="73"/>
      <c r="L33" s="73"/>
      <c r="M33" s="73"/>
      <c r="N33" s="73"/>
      <c r="O33" s="73"/>
      <c r="P33" s="73"/>
      <c r="Q33" s="73"/>
      <c r="R33" s="73"/>
      <c r="S33" s="73"/>
      <c r="T33" s="73"/>
      <c r="U33" s="73"/>
      <c r="V33" s="73"/>
      <c r="W33" s="73"/>
      <c r="X33" s="73"/>
      <c r="Y33" s="73"/>
      <c r="Z33" s="73"/>
    </row>
    <row r="34" spans="1:26">
      <c r="A34" s="205"/>
      <c r="B34" s="205"/>
      <c r="C34" s="205"/>
      <c r="D34" s="205"/>
      <c r="E34" s="205"/>
      <c r="F34" s="205"/>
      <c r="G34" s="205"/>
      <c r="H34" s="205"/>
      <c r="I34" s="205"/>
      <c r="J34" s="205"/>
      <c r="K34" s="73"/>
      <c r="L34" s="73"/>
      <c r="M34" s="73"/>
      <c r="N34" s="73"/>
      <c r="O34" s="73"/>
      <c r="P34" s="73"/>
      <c r="Q34" s="73"/>
      <c r="R34" s="73"/>
      <c r="S34" s="73"/>
      <c r="T34" s="73"/>
      <c r="U34" s="73"/>
      <c r="V34" s="73"/>
      <c r="W34" s="73"/>
      <c r="X34" s="73"/>
      <c r="Y34" s="73"/>
      <c r="Z34" s="73"/>
    </row>
    <row r="35" spans="1:26">
      <c r="A35" s="274"/>
      <c r="B35" s="292"/>
      <c r="C35" s="292"/>
      <c r="D35" s="292"/>
      <c r="E35" s="292"/>
      <c r="F35" s="205"/>
      <c r="G35" s="620"/>
      <c r="H35" s="610"/>
      <c r="I35" s="611"/>
      <c r="J35" s="205"/>
      <c r="K35" s="73"/>
      <c r="L35" s="73"/>
      <c r="M35" s="73"/>
      <c r="N35" s="73"/>
      <c r="O35" s="73"/>
      <c r="P35" s="73"/>
      <c r="Q35" s="73"/>
      <c r="R35" s="73"/>
      <c r="S35" s="73"/>
      <c r="T35" s="73"/>
      <c r="U35" s="73"/>
      <c r="V35" s="73"/>
      <c r="W35" s="73"/>
      <c r="X35" s="73"/>
      <c r="Y35" s="73"/>
      <c r="Z35" s="73"/>
    </row>
    <row r="36" spans="1:26">
      <c r="A36" s="205"/>
      <c r="B36" s="290"/>
      <c r="C36" s="290"/>
      <c r="D36" s="290"/>
      <c r="E36" s="290"/>
      <c r="F36" s="205"/>
      <c r="G36" s="284"/>
      <c r="H36" s="284"/>
      <c r="I36" s="284"/>
      <c r="J36" s="205"/>
      <c r="K36" s="73"/>
      <c r="L36" s="73"/>
      <c r="M36" s="73"/>
      <c r="N36" s="73"/>
      <c r="O36" s="73"/>
      <c r="P36" s="73"/>
      <c r="Q36" s="73"/>
      <c r="R36" s="73"/>
      <c r="S36" s="73"/>
      <c r="T36" s="73"/>
      <c r="U36" s="73"/>
      <c r="V36" s="73"/>
      <c r="W36" s="73"/>
      <c r="X36" s="73"/>
      <c r="Y36" s="73"/>
      <c r="Z36" s="73"/>
    </row>
    <row r="37" spans="1:26" ht="15.75">
      <c r="A37" s="205"/>
      <c r="B37" s="290"/>
      <c r="C37" s="290"/>
      <c r="D37" s="290"/>
      <c r="E37" s="290"/>
      <c r="F37" s="205"/>
      <c r="G37" s="285"/>
      <c r="H37" s="284"/>
      <c r="I37" s="284"/>
      <c r="J37" s="205"/>
      <c r="K37" s="73"/>
      <c r="L37" s="73"/>
      <c r="M37" s="73"/>
      <c r="N37" s="73"/>
      <c r="O37" s="73"/>
      <c r="P37" s="73"/>
      <c r="Q37" s="73"/>
      <c r="R37" s="73"/>
      <c r="S37" s="73"/>
      <c r="T37" s="73"/>
      <c r="U37" s="73"/>
      <c r="V37" s="73"/>
      <c r="W37" s="73"/>
      <c r="X37" s="73"/>
      <c r="Y37" s="73"/>
      <c r="Z37" s="73"/>
    </row>
    <row r="38" spans="1:26" ht="15.75">
      <c r="A38" s="205"/>
      <c r="B38" s="290"/>
      <c r="C38" s="290"/>
      <c r="D38" s="290"/>
      <c r="E38" s="290"/>
      <c r="F38" s="205"/>
      <c r="G38" s="285"/>
      <c r="H38" s="284"/>
      <c r="I38" s="284"/>
      <c r="J38" s="205"/>
      <c r="K38" s="73"/>
      <c r="L38" s="73"/>
      <c r="M38" s="73"/>
      <c r="N38" s="73"/>
      <c r="O38" s="73"/>
      <c r="P38" s="73"/>
      <c r="Q38" s="73"/>
      <c r="R38" s="73"/>
      <c r="S38" s="73"/>
      <c r="T38" s="73"/>
      <c r="U38" s="73"/>
      <c r="V38" s="73"/>
      <c r="W38" s="73"/>
      <c r="X38" s="73"/>
      <c r="Y38" s="73"/>
      <c r="Z38" s="73"/>
    </row>
    <row r="39" spans="1:26" ht="15.75">
      <c r="A39" s="205"/>
      <c r="B39" s="290"/>
      <c r="C39" s="290"/>
      <c r="D39" s="290"/>
      <c r="E39" s="290"/>
      <c r="F39" s="205"/>
      <c r="G39" s="293"/>
      <c r="H39" s="205"/>
      <c r="I39" s="205"/>
      <c r="J39" s="205"/>
      <c r="K39" s="73"/>
      <c r="L39" s="73"/>
      <c r="M39" s="73"/>
      <c r="N39" s="73"/>
      <c r="O39" s="73"/>
      <c r="P39" s="73"/>
      <c r="Q39" s="73"/>
      <c r="R39" s="73"/>
      <c r="S39" s="73"/>
      <c r="T39" s="73"/>
      <c r="U39" s="73"/>
      <c r="V39" s="73"/>
      <c r="W39" s="73"/>
      <c r="X39" s="73"/>
      <c r="Y39" s="73"/>
      <c r="Z39" s="73"/>
    </row>
    <row r="40" spans="1:26">
      <c r="A40" s="205"/>
      <c r="B40" s="290"/>
      <c r="C40" s="290"/>
      <c r="D40" s="290"/>
      <c r="E40" s="290"/>
      <c r="F40" s="205"/>
      <c r="G40" s="205"/>
      <c r="H40" s="205"/>
      <c r="I40" s="205"/>
      <c r="J40" s="205"/>
      <c r="K40" s="73"/>
      <c r="L40" s="73"/>
      <c r="M40" s="73"/>
      <c r="N40" s="73"/>
      <c r="O40" s="73"/>
      <c r="P40" s="73"/>
      <c r="Q40" s="73"/>
      <c r="R40" s="73"/>
      <c r="S40" s="73"/>
      <c r="T40" s="73"/>
      <c r="U40" s="73"/>
      <c r="V40" s="73"/>
      <c r="W40" s="73"/>
      <c r="X40" s="73"/>
      <c r="Y40" s="73"/>
      <c r="Z40" s="73"/>
    </row>
    <row r="41" spans="1:26" ht="15.75">
      <c r="A41" s="205"/>
      <c r="B41" s="290"/>
      <c r="C41" s="290"/>
      <c r="D41" s="290"/>
      <c r="E41" s="290"/>
      <c r="F41" s="205"/>
      <c r="G41" s="285"/>
      <c r="H41" s="205"/>
      <c r="I41" s="205"/>
      <c r="J41" s="205"/>
      <c r="K41" s="73"/>
      <c r="L41" s="73"/>
      <c r="M41" s="73"/>
      <c r="N41" s="73"/>
      <c r="O41" s="73"/>
      <c r="P41" s="73"/>
      <c r="Q41" s="73"/>
      <c r="R41" s="73"/>
      <c r="S41" s="73"/>
      <c r="T41" s="73"/>
      <c r="U41" s="73"/>
      <c r="V41" s="73"/>
      <c r="W41" s="73"/>
      <c r="X41" s="73"/>
      <c r="Y41" s="73"/>
      <c r="Z41" s="73"/>
    </row>
    <row r="42" spans="1:26">
      <c r="A42" s="205"/>
      <c r="B42" s="290"/>
      <c r="C42" s="290"/>
      <c r="D42" s="290"/>
      <c r="E42" s="290"/>
      <c r="F42" s="205"/>
      <c r="G42" s="205"/>
      <c r="H42" s="205"/>
      <c r="I42" s="205"/>
      <c r="J42" s="205"/>
      <c r="K42" s="73"/>
      <c r="L42" s="73"/>
      <c r="M42" s="73"/>
      <c r="N42" s="73"/>
      <c r="O42" s="73"/>
      <c r="P42" s="73"/>
      <c r="Q42" s="73"/>
      <c r="R42" s="73"/>
      <c r="S42" s="73"/>
      <c r="T42" s="73"/>
      <c r="U42" s="73"/>
      <c r="V42" s="73"/>
      <c r="W42" s="73"/>
      <c r="X42" s="73"/>
      <c r="Y42" s="73"/>
      <c r="Z42" s="73"/>
    </row>
    <row r="43" spans="1:26">
      <c r="A43" s="205"/>
      <c r="B43" s="290"/>
      <c r="C43" s="290"/>
      <c r="D43" s="290"/>
      <c r="E43" s="290"/>
      <c r="F43" s="205"/>
      <c r="G43" s="292"/>
      <c r="H43" s="292"/>
      <c r="I43" s="292"/>
      <c r="J43" s="205"/>
      <c r="K43" s="73"/>
      <c r="L43" s="73"/>
      <c r="M43" s="73"/>
      <c r="N43" s="73"/>
      <c r="O43" s="73"/>
      <c r="P43" s="73"/>
      <c r="Q43" s="73"/>
      <c r="R43" s="73"/>
      <c r="S43" s="73"/>
      <c r="T43" s="73"/>
      <c r="U43" s="73"/>
      <c r="V43" s="73"/>
      <c r="W43" s="73"/>
      <c r="X43" s="73"/>
      <c r="Y43" s="73"/>
      <c r="Z43" s="73"/>
    </row>
    <row r="44" spans="1:26">
      <c r="A44" s="205"/>
      <c r="B44" s="290"/>
      <c r="C44" s="290"/>
      <c r="D44" s="290"/>
      <c r="E44" s="290"/>
      <c r="F44" s="205"/>
      <c r="G44" s="290"/>
      <c r="H44" s="290"/>
      <c r="I44" s="290"/>
      <c r="J44" s="205"/>
      <c r="K44" s="73"/>
      <c r="L44" s="73"/>
      <c r="M44" s="73"/>
      <c r="N44" s="73"/>
      <c r="O44" s="73"/>
      <c r="P44" s="73"/>
      <c r="Q44" s="73"/>
      <c r="R44" s="73"/>
      <c r="S44" s="73"/>
      <c r="T44" s="73"/>
      <c r="U44" s="73"/>
      <c r="V44" s="73"/>
      <c r="W44" s="73"/>
      <c r="X44" s="73"/>
      <c r="Y44" s="73"/>
      <c r="Z44" s="73"/>
    </row>
    <row r="45" spans="1:26">
      <c r="A45" s="205"/>
      <c r="B45" s="290"/>
      <c r="C45" s="290"/>
      <c r="D45" s="290"/>
      <c r="E45" s="290"/>
      <c r="F45" s="205"/>
      <c r="G45" s="290"/>
      <c r="H45" s="290"/>
      <c r="I45" s="290"/>
      <c r="J45" s="205"/>
      <c r="K45" s="73"/>
      <c r="L45" s="73"/>
      <c r="M45" s="73"/>
      <c r="N45" s="73"/>
      <c r="O45" s="73"/>
      <c r="P45" s="73"/>
      <c r="Q45" s="73"/>
      <c r="R45" s="73"/>
      <c r="S45" s="73"/>
      <c r="T45" s="73"/>
      <c r="U45" s="73"/>
      <c r="V45" s="73"/>
      <c r="W45" s="73"/>
      <c r="X45" s="73"/>
      <c r="Y45" s="73"/>
      <c r="Z45" s="73"/>
    </row>
    <row r="46" spans="1:26">
      <c r="A46" s="205"/>
      <c r="B46" s="290"/>
      <c r="C46" s="290"/>
      <c r="D46" s="290"/>
      <c r="E46" s="290"/>
      <c r="F46" s="205"/>
      <c r="G46" s="290"/>
      <c r="H46" s="290"/>
      <c r="I46" s="290"/>
      <c r="J46" s="205"/>
      <c r="K46" s="73"/>
      <c r="L46" s="73"/>
      <c r="M46" s="73"/>
      <c r="N46" s="73"/>
      <c r="O46" s="73"/>
      <c r="P46" s="73"/>
      <c r="Q46" s="73"/>
      <c r="R46" s="73"/>
      <c r="S46" s="73"/>
      <c r="T46" s="73"/>
      <c r="U46" s="73"/>
      <c r="V46" s="73"/>
      <c r="W46" s="73"/>
      <c r="X46" s="73"/>
      <c r="Y46" s="73"/>
      <c r="Z46" s="73"/>
    </row>
    <row r="47" spans="1:26">
      <c r="A47" s="205"/>
      <c r="B47" s="290"/>
      <c r="C47" s="290"/>
      <c r="D47" s="290"/>
      <c r="E47" s="290"/>
      <c r="F47" s="205"/>
      <c r="G47" s="205"/>
      <c r="H47" s="290"/>
      <c r="I47" s="290"/>
      <c r="J47" s="205"/>
      <c r="K47" s="73"/>
      <c r="L47" s="73"/>
      <c r="M47" s="73"/>
      <c r="N47" s="73"/>
      <c r="O47" s="73"/>
      <c r="P47" s="73"/>
      <c r="Q47" s="73"/>
      <c r="R47" s="73"/>
      <c r="S47" s="73"/>
      <c r="T47" s="73"/>
      <c r="U47" s="73"/>
      <c r="V47" s="73"/>
      <c r="W47" s="73"/>
      <c r="X47" s="73"/>
      <c r="Y47" s="73"/>
      <c r="Z47" s="73"/>
    </row>
    <row r="48" spans="1:26">
      <c r="A48" s="205"/>
      <c r="B48" s="290"/>
      <c r="C48" s="290"/>
      <c r="D48" s="290"/>
      <c r="E48" s="290"/>
      <c r="F48" s="205"/>
      <c r="G48" s="205"/>
      <c r="H48" s="290"/>
      <c r="I48" s="205"/>
      <c r="J48" s="205"/>
      <c r="K48" s="73"/>
      <c r="L48" s="73"/>
      <c r="M48" s="73"/>
      <c r="N48" s="73"/>
      <c r="O48" s="73"/>
      <c r="P48" s="73"/>
      <c r="Q48" s="73"/>
      <c r="R48" s="73"/>
      <c r="S48" s="73"/>
      <c r="T48" s="73"/>
      <c r="U48" s="73"/>
      <c r="V48" s="73"/>
      <c r="W48" s="73"/>
      <c r="X48" s="73"/>
      <c r="Y48" s="73"/>
      <c r="Z48" s="73"/>
    </row>
    <row r="49" spans="1:26">
      <c r="A49" s="205"/>
      <c r="B49" s="290"/>
      <c r="C49" s="290"/>
      <c r="D49" s="290"/>
      <c r="E49" s="290"/>
      <c r="F49" s="205"/>
      <c r="G49" s="205"/>
      <c r="H49" s="290"/>
      <c r="I49" s="205"/>
      <c r="J49" s="205"/>
      <c r="K49" s="73"/>
      <c r="L49" s="73"/>
      <c r="M49" s="73"/>
      <c r="N49" s="73"/>
      <c r="O49" s="73"/>
      <c r="P49" s="73"/>
      <c r="Q49" s="73"/>
      <c r="R49" s="73"/>
      <c r="S49" s="73"/>
      <c r="T49" s="73"/>
      <c r="U49" s="73"/>
      <c r="V49" s="73"/>
      <c r="W49" s="73"/>
      <c r="X49" s="73"/>
      <c r="Y49" s="73"/>
      <c r="Z49" s="73"/>
    </row>
    <row r="50" spans="1:26">
      <c r="A50" s="205"/>
      <c r="B50" s="290"/>
      <c r="C50" s="290"/>
      <c r="D50" s="290"/>
      <c r="E50" s="290"/>
      <c r="F50" s="205"/>
      <c r="G50" s="205"/>
      <c r="H50" s="205"/>
      <c r="I50" s="205"/>
      <c r="J50" s="205"/>
      <c r="K50" s="73"/>
      <c r="L50" s="73"/>
      <c r="M50" s="73"/>
      <c r="N50" s="73"/>
      <c r="O50" s="73"/>
      <c r="P50" s="73"/>
      <c r="Q50" s="73"/>
      <c r="R50" s="73"/>
      <c r="S50" s="73"/>
      <c r="T50" s="73"/>
      <c r="U50" s="73"/>
      <c r="V50" s="73"/>
      <c r="W50" s="73"/>
      <c r="X50" s="73"/>
      <c r="Y50" s="73"/>
      <c r="Z50" s="73"/>
    </row>
    <row r="51" spans="1:26">
      <c r="A51" s="205"/>
      <c r="B51" s="290"/>
      <c r="C51" s="290"/>
      <c r="D51" s="290"/>
      <c r="E51" s="290"/>
      <c r="F51" s="205"/>
      <c r="G51" s="205"/>
      <c r="H51" s="205"/>
      <c r="I51" s="205"/>
      <c r="J51" s="205"/>
      <c r="K51" s="73"/>
      <c r="L51" s="73"/>
      <c r="M51" s="73"/>
      <c r="N51" s="73"/>
      <c r="O51" s="73"/>
      <c r="P51" s="73"/>
      <c r="Q51" s="73"/>
      <c r="R51" s="73"/>
      <c r="S51" s="73"/>
      <c r="T51" s="73"/>
      <c r="U51" s="73"/>
      <c r="V51" s="73"/>
      <c r="W51" s="73"/>
      <c r="X51" s="73"/>
      <c r="Y51" s="73"/>
      <c r="Z51" s="73"/>
    </row>
    <row r="52" spans="1:26">
      <c r="A52" s="205"/>
      <c r="B52" s="290"/>
      <c r="C52" s="290"/>
      <c r="D52" s="290"/>
      <c r="E52" s="290"/>
      <c r="F52" s="205"/>
      <c r="G52" s="205"/>
      <c r="H52" s="205"/>
      <c r="I52" s="205"/>
      <c r="J52" s="205"/>
      <c r="K52" s="73"/>
      <c r="L52" s="73"/>
      <c r="M52" s="73"/>
      <c r="N52" s="73"/>
      <c r="O52" s="73"/>
      <c r="P52" s="73"/>
      <c r="Q52" s="73"/>
      <c r="R52" s="73"/>
      <c r="S52" s="73"/>
      <c r="T52" s="73"/>
      <c r="U52" s="73"/>
      <c r="V52" s="73"/>
      <c r="W52" s="73"/>
      <c r="X52" s="73"/>
      <c r="Y52" s="73"/>
      <c r="Z52" s="73"/>
    </row>
    <row r="53" spans="1:26">
      <c r="A53" s="205"/>
      <c r="B53" s="290"/>
      <c r="C53" s="290"/>
      <c r="D53" s="290"/>
      <c r="E53" s="290"/>
      <c r="F53" s="205"/>
      <c r="G53" s="205"/>
      <c r="H53" s="205"/>
      <c r="I53" s="205"/>
      <c r="J53" s="205"/>
      <c r="K53" s="73"/>
      <c r="L53" s="73"/>
      <c r="M53" s="73"/>
      <c r="N53" s="73"/>
      <c r="O53" s="73"/>
      <c r="P53" s="73"/>
      <c r="Q53" s="73"/>
      <c r="R53" s="73"/>
      <c r="S53" s="73"/>
      <c r="T53" s="73"/>
      <c r="U53" s="73"/>
      <c r="V53" s="73"/>
      <c r="W53" s="73"/>
      <c r="X53" s="73"/>
      <c r="Y53" s="73"/>
      <c r="Z53" s="73"/>
    </row>
    <row r="54" spans="1:26">
      <c r="A54" s="205"/>
      <c r="B54" s="205"/>
      <c r="C54" s="205"/>
      <c r="D54" s="205"/>
      <c r="E54" s="205"/>
      <c r="F54" s="205"/>
      <c r="G54" s="205"/>
      <c r="H54" s="205"/>
      <c r="I54" s="205"/>
      <c r="J54" s="205"/>
      <c r="K54" s="73"/>
      <c r="L54" s="73"/>
      <c r="M54" s="73"/>
      <c r="N54" s="73"/>
      <c r="O54" s="73"/>
      <c r="P54" s="73"/>
      <c r="Q54" s="73"/>
      <c r="R54" s="73"/>
      <c r="S54" s="73"/>
      <c r="T54" s="73"/>
      <c r="U54" s="73"/>
      <c r="V54" s="73"/>
      <c r="W54" s="73"/>
      <c r="X54" s="73"/>
      <c r="Y54" s="73"/>
      <c r="Z54" s="73"/>
    </row>
    <row r="55" spans="1:26">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c r="A61" s="73"/>
      <c r="B61" s="73"/>
      <c r="C61" s="73"/>
      <c r="D61" s="73"/>
      <c r="E61" s="73"/>
      <c r="F61" s="73"/>
      <c r="H61" s="73"/>
      <c r="I61" s="73"/>
      <c r="J61" s="73"/>
      <c r="K61" s="73"/>
      <c r="L61" s="73"/>
      <c r="M61" s="73"/>
      <c r="N61" s="73"/>
      <c r="O61" s="73"/>
      <c r="P61" s="73"/>
      <c r="Q61" s="73"/>
      <c r="R61" s="73"/>
      <c r="S61" s="73"/>
      <c r="T61" s="73"/>
      <c r="U61" s="73"/>
      <c r="V61" s="73"/>
      <c r="W61" s="73"/>
      <c r="X61" s="73"/>
      <c r="Y61" s="73"/>
      <c r="Z61" s="73"/>
    </row>
    <row r="62" spans="1:26">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row r="1001" spans="1:26">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row>
    <row r="1002" spans="1:26">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row>
    <row r="1003" spans="1:26">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row>
    <row r="1004" spans="1:26">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row>
  </sheetData>
  <mergeCells count="5">
    <mergeCell ref="B1:K1"/>
    <mergeCell ref="A2:E2"/>
    <mergeCell ref="E5:G5"/>
    <mergeCell ref="E6:G6"/>
    <mergeCell ref="G35:I35"/>
  </mergeCells>
  <hyperlinks>
    <hyperlink ref="C4" r:id="rId1" xr:uid="{00000000-0004-0000-12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3</vt:i4>
      </vt:variant>
    </vt:vector>
  </HeadingPairs>
  <TitlesOfParts>
    <vt:vector size="22" baseType="lpstr">
      <vt:lpstr>Indice</vt:lpstr>
      <vt:lpstr>Capitulo 2</vt:lpstr>
      <vt:lpstr>Capitulo 3</vt:lpstr>
      <vt:lpstr>Capitulo 4</vt:lpstr>
      <vt:lpstr>Capitulo 5</vt:lpstr>
      <vt:lpstr>Capitulo 6</vt:lpstr>
      <vt:lpstr>Capitulo 7</vt:lpstr>
      <vt:lpstr>Capitulo 8</vt:lpstr>
      <vt:lpstr>Capitulo 9</vt:lpstr>
      <vt:lpstr>Capitulo 10</vt:lpstr>
      <vt:lpstr>Bonus #1</vt:lpstr>
      <vt:lpstr>Bonus #2</vt:lpstr>
      <vt:lpstr>Capitulo 11</vt:lpstr>
      <vt:lpstr>Capitulo 12</vt:lpstr>
      <vt:lpstr>Capitulo 13</vt:lpstr>
      <vt:lpstr>Capitulo 14</vt:lpstr>
      <vt:lpstr>Capitulo 15</vt:lpstr>
      <vt:lpstr>Capitulo 16</vt:lpstr>
      <vt:lpstr>Capitulo 17</vt:lpstr>
      <vt:lpstr>año</vt:lpstr>
      <vt:lpstr>Meses</vt:lpstr>
      <vt:lpstr>Nombres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2025-03-01T19:13:57Z</dcterms:created>
  <dcterms:modified xsi:type="dcterms:W3CDTF">2025-03-01T19:13:57Z</dcterms:modified>
</cp:coreProperties>
</file>