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5262\Documents\GitHub\CompFin\Week 4\"/>
    </mc:Choice>
  </mc:AlternateContent>
  <xr:revisionPtr revIDLastSave="0" documentId="13_ncr:1_{630E88A3-EE0F-4033-9A5D-31B87FFD3000}" xr6:coauthVersionLast="47" xr6:coauthVersionMax="47" xr10:uidLastSave="{00000000-0000-0000-0000-000000000000}"/>
  <bookViews>
    <workbookView xWindow="-120" yWindow="-120" windowWidth="20730" windowHeight="11160" firstSheet="4" activeTab="9" xr2:uid="{00000000-000D-0000-FFFF-FFFF00000000}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</sheets>
  <calcPr calcId="191029" calcMode="manual" calcCompleted="0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1" l="1"/>
  <c r="G3" i="11" a="1"/>
  <c r="G3" i="11"/>
  <c r="P31" i="11"/>
  <c r="P30" i="11"/>
  <c r="O31" i="11"/>
  <c r="D23" i="9"/>
  <c r="C17" i="2"/>
  <c r="D20" i="11"/>
  <c r="R44" i="11"/>
  <c r="Q44" i="11"/>
  <c r="P44" i="11"/>
  <c r="O44" i="11"/>
  <c r="R43" i="11"/>
  <c r="Q43" i="11"/>
  <c r="P43" i="11"/>
  <c r="O43" i="11"/>
  <c r="R42" i="11"/>
  <c r="Q42" i="11"/>
  <c r="P42" i="11"/>
  <c r="O42" i="11"/>
  <c r="R41" i="11"/>
  <c r="Q41" i="11"/>
  <c r="P41" i="11"/>
  <c r="O41" i="11"/>
  <c r="R40" i="11"/>
  <c r="Q40" i="11"/>
  <c r="P40" i="11"/>
  <c r="O40" i="11"/>
  <c r="R39" i="11"/>
  <c r="Q39" i="11"/>
  <c r="P39" i="11"/>
  <c r="O39" i="11"/>
  <c r="R38" i="11"/>
  <c r="Q38" i="11"/>
  <c r="P38" i="11"/>
  <c r="O38" i="11"/>
  <c r="R37" i="11"/>
  <c r="Q37" i="11"/>
  <c r="P37" i="11"/>
  <c r="O37" i="11"/>
  <c r="R36" i="11"/>
  <c r="Q36" i="11"/>
  <c r="P36" i="11"/>
  <c r="O36" i="11"/>
  <c r="R35" i="11"/>
  <c r="Q35" i="11"/>
  <c r="P35" i="11"/>
  <c r="O35" i="11"/>
  <c r="R34" i="11"/>
  <c r="Q34" i="11"/>
  <c r="P34" i="11"/>
  <c r="O34" i="11"/>
  <c r="R33" i="11"/>
  <c r="Q33" i="11"/>
  <c r="P33" i="11"/>
  <c r="O33" i="11"/>
  <c r="R32" i="11"/>
  <c r="Q32" i="11"/>
  <c r="P32" i="11"/>
  <c r="O32" i="11"/>
  <c r="R31" i="11"/>
  <c r="Q31" i="11"/>
  <c r="R30" i="11"/>
  <c r="Q30" i="11"/>
  <c r="O30" i="11"/>
  <c r="M48" i="11"/>
  <c r="L48" i="11"/>
  <c r="K48" i="11"/>
  <c r="H3" i="11" a="1"/>
  <c r="A28" i="11" a="1"/>
  <c r="H3" i="11" l="1"/>
  <c r="A28" i="11"/>
  <c r="R46" i="11"/>
  <c r="Q46" i="11"/>
  <c r="P46" i="11"/>
  <c r="A25" i="11"/>
  <c r="G28" i="11" l="1"/>
  <c r="G27" i="11"/>
  <c r="G29" i="11"/>
  <c r="L17" i="10" l="1"/>
  <c r="L16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C23" i="9"/>
  <c r="F18" i="9"/>
  <c r="C13" i="9"/>
  <c r="C12" i="9"/>
  <c r="C13" i="8"/>
  <c r="C12" i="8"/>
  <c r="B23" i="8" s="1"/>
  <c r="K23" i="8" s="1"/>
  <c r="F18" i="8"/>
  <c r="F17" i="1"/>
  <c r="L20" i="8"/>
  <c r="D23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9" i="2"/>
  <c r="H18" i="2"/>
  <c r="H17" i="2"/>
  <c r="I16" i="2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C28" i="11" a="1"/>
  <c r="C11" i="2" l="1"/>
  <c r="C13" i="2" s="1"/>
  <c r="D17" i="2"/>
  <c r="E17" i="2" s="1"/>
  <c r="F17" i="2"/>
  <c r="I17" i="2" s="1"/>
  <c r="D28" i="11"/>
  <c r="D32" i="11"/>
  <c r="D36" i="11"/>
  <c r="D40" i="11"/>
  <c r="D44" i="11"/>
  <c r="D48" i="11"/>
  <c r="D52" i="11"/>
  <c r="D56" i="11"/>
  <c r="D60" i="11"/>
  <c r="D64" i="11"/>
  <c r="D68" i="11"/>
  <c r="D72" i="11"/>
  <c r="D76" i="11"/>
  <c r="D80" i="11"/>
  <c r="D84" i="11"/>
  <c r="D88" i="11"/>
  <c r="D92" i="11"/>
  <c r="D96" i="11"/>
  <c r="D100" i="11"/>
  <c r="D104" i="11"/>
  <c r="D108" i="11"/>
  <c r="D112" i="11"/>
  <c r="D116" i="11"/>
  <c r="D120" i="11"/>
  <c r="D124" i="11"/>
  <c r="D128" i="11"/>
  <c r="D132" i="11"/>
  <c r="D136" i="11"/>
  <c r="D140" i="11"/>
  <c r="D144" i="11"/>
  <c r="D148" i="11"/>
  <c r="D152" i="11"/>
  <c r="D156" i="11"/>
  <c r="D160" i="11"/>
  <c r="D164" i="11"/>
  <c r="D168" i="11"/>
  <c r="D33" i="11"/>
  <c r="D37" i="11"/>
  <c r="D41" i="11"/>
  <c r="D45" i="11"/>
  <c r="D49" i="11"/>
  <c r="D53" i="11"/>
  <c r="D57" i="11"/>
  <c r="D61" i="11"/>
  <c r="D65" i="11"/>
  <c r="D69" i="11"/>
  <c r="D73" i="11"/>
  <c r="D77" i="11"/>
  <c r="D81" i="11"/>
  <c r="D89" i="11"/>
  <c r="D97" i="11"/>
  <c r="D105" i="11"/>
  <c r="D113" i="11"/>
  <c r="D121" i="11"/>
  <c r="D129" i="11"/>
  <c r="D133" i="11"/>
  <c r="D137" i="11"/>
  <c r="D141" i="11"/>
  <c r="D145" i="11"/>
  <c r="D153" i="11"/>
  <c r="D157" i="11"/>
  <c r="D165" i="11"/>
  <c r="C30" i="11"/>
  <c r="C46" i="11"/>
  <c r="C50" i="11"/>
  <c r="C54" i="11"/>
  <c r="C58" i="11"/>
  <c r="C62" i="11"/>
  <c r="C66" i="11"/>
  <c r="C70" i="11"/>
  <c r="C74" i="11"/>
  <c r="C82" i="11"/>
  <c r="C86" i="11"/>
  <c r="C94" i="11"/>
  <c r="C102" i="11"/>
  <c r="C110" i="11"/>
  <c r="C118" i="11"/>
  <c r="C126" i="11"/>
  <c r="C130" i="11"/>
  <c r="D158" i="11"/>
  <c r="D162" i="11"/>
  <c r="D166" i="11"/>
  <c r="C31" i="11"/>
  <c r="C35" i="11"/>
  <c r="C39" i="11"/>
  <c r="C29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5" i="11"/>
  <c r="C89" i="11"/>
  <c r="C93" i="11"/>
  <c r="C97" i="11"/>
  <c r="C101" i="11"/>
  <c r="C105" i="11"/>
  <c r="C109" i="11"/>
  <c r="C113" i="11"/>
  <c r="C117" i="11"/>
  <c r="C121" i="11"/>
  <c r="C125" i="11"/>
  <c r="C129" i="11"/>
  <c r="C133" i="11"/>
  <c r="C137" i="11"/>
  <c r="C141" i="11"/>
  <c r="C145" i="11"/>
  <c r="C149" i="11"/>
  <c r="C153" i="11"/>
  <c r="C157" i="11"/>
  <c r="C161" i="11"/>
  <c r="C165" i="11"/>
  <c r="D29" i="11"/>
  <c r="D85" i="11"/>
  <c r="D93" i="11"/>
  <c r="D101" i="11"/>
  <c r="D109" i="11"/>
  <c r="D117" i="11"/>
  <c r="D125" i="11"/>
  <c r="D149" i="11"/>
  <c r="D161" i="11"/>
  <c r="C34" i="11"/>
  <c r="C38" i="11"/>
  <c r="C42" i="11"/>
  <c r="C78" i="11"/>
  <c r="C90" i="11"/>
  <c r="C98" i="11"/>
  <c r="C106" i="11"/>
  <c r="C114" i="11"/>
  <c r="C122" i="11"/>
  <c r="C134" i="11"/>
  <c r="C138" i="11"/>
  <c r="C142" i="11"/>
  <c r="C146" i="11"/>
  <c r="C150" i="11"/>
  <c r="C154" i="11"/>
  <c r="C158" i="11"/>
  <c r="C162" i="11"/>
  <c r="C166" i="11"/>
  <c r="D146" i="11"/>
  <c r="D30" i="11"/>
  <c r="D34" i="11"/>
  <c r="D38" i="11"/>
  <c r="D42" i="11"/>
  <c r="D46" i="11"/>
  <c r="D50" i="11"/>
  <c r="D54" i="11"/>
  <c r="D58" i="11"/>
  <c r="D62" i="11"/>
  <c r="D66" i="11"/>
  <c r="D70" i="11"/>
  <c r="D74" i="11"/>
  <c r="D78" i="11"/>
  <c r="D82" i="11"/>
  <c r="D86" i="11"/>
  <c r="D90" i="11"/>
  <c r="D94" i="11"/>
  <c r="D98" i="11"/>
  <c r="D102" i="11"/>
  <c r="D106" i="11"/>
  <c r="D110" i="11"/>
  <c r="D114" i="11"/>
  <c r="D118" i="11"/>
  <c r="D122" i="11"/>
  <c r="D126" i="11"/>
  <c r="D130" i="11"/>
  <c r="D134" i="11"/>
  <c r="D138" i="11"/>
  <c r="D142" i="11"/>
  <c r="D150" i="11"/>
  <c r="D154" i="11"/>
  <c r="D31" i="11"/>
  <c r="C44" i="11"/>
  <c r="D55" i="11"/>
  <c r="C67" i="11"/>
  <c r="C76" i="11"/>
  <c r="D87" i="11"/>
  <c r="C99" i="11"/>
  <c r="C108" i="11"/>
  <c r="D119" i="11"/>
  <c r="C131" i="11"/>
  <c r="C140" i="11"/>
  <c r="D151" i="11"/>
  <c r="C163" i="11"/>
  <c r="C128" i="11"/>
  <c r="C160" i="11"/>
  <c r="C32" i="11"/>
  <c r="C47" i="11"/>
  <c r="C56" i="11"/>
  <c r="D67" i="11"/>
  <c r="C79" i="11"/>
  <c r="C88" i="11"/>
  <c r="D99" i="11"/>
  <c r="C111" i="11"/>
  <c r="C120" i="11"/>
  <c r="D131" i="11"/>
  <c r="C143" i="11"/>
  <c r="C152" i="11"/>
  <c r="D163" i="11"/>
  <c r="C68" i="11"/>
  <c r="C91" i="11"/>
  <c r="D111" i="11"/>
  <c r="C123" i="11"/>
  <c r="C132" i="11"/>
  <c r="D143" i="11"/>
  <c r="C155" i="11"/>
  <c r="C164" i="11"/>
  <c r="C36" i="11"/>
  <c r="C48" i="11"/>
  <c r="D59" i="11"/>
  <c r="C71" i="11"/>
  <c r="C80" i="11"/>
  <c r="D91" i="11"/>
  <c r="C103" i="11"/>
  <c r="C112" i="11"/>
  <c r="D123" i="11"/>
  <c r="C135" i="11"/>
  <c r="C144" i="11"/>
  <c r="D155" i="11"/>
  <c r="C167" i="11"/>
  <c r="D39" i="11"/>
  <c r="C51" i="11"/>
  <c r="C124" i="11"/>
  <c r="D167" i="11"/>
  <c r="C127" i="11"/>
  <c r="C136" i="11"/>
  <c r="C159" i="11"/>
  <c r="C168" i="11"/>
  <c r="C52" i="11"/>
  <c r="C75" i="11"/>
  <c r="D95" i="11"/>
  <c r="C116" i="11"/>
  <c r="C139" i="11"/>
  <c r="D75" i="11"/>
  <c r="C87" i="11"/>
  <c r="C96" i="11"/>
  <c r="C119" i="11"/>
  <c r="D139" i="11"/>
  <c r="C151" i="11"/>
  <c r="D35" i="11"/>
  <c r="D47" i="11"/>
  <c r="C59" i="11"/>
  <c r="D79" i="11"/>
  <c r="C100" i="11"/>
  <c r="C60" i="11"/>
  <c r="D71" i="11"/>
  <c r="C83" i="11"/>
  <c r="C92" i="11"/>
  <c r="D103" i="11"/>
  <c r="C115" i="11"/>
  <c r="D135" i="11"/>
  <c r="C147" i="11"/>
  <c r="C156" i="11"/>
  <c r="C40" i="11"/>
  <c r="D51" i="11"/>
  <c r="C63" i="11"/>
  <c r="C72" i="11"/>
  <c r="D83" i="11"/>
  <c r="C95" i="11"/>
  <c r="C104" i="11"/>
  <c r="D115" i="11"/>
  <c r="D147" i="11"/>
  <c r="C43" i="11"/>
  <c r="D63" i="11"/>
  <c r="C84" i="11"/>
  <c r="C107" i="11"/>
  <c r="D127" i="11"/>
  <c r="C148" i="11"/>
  <c r="D159" i="11"/>
  <c r="C28" i="11"/>
  <c r="D25" i="11" s="1"/>
  <c r="D43" i="11"/>
  <c r="C55" i="11"/>
  <c r="C64" i="11"/>
  <c r="D107" i="1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9" i="2"/>
  <c r="H20" i="2"/>
  <c r="C18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H67" i="11" l="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20" i="2"/>
  <c r="B21" i="2"/>
  <c r="H21" i="2" s="1"/>
  <c r="D18" i="2"/>
  <c r="E18" i="2" s="1"/>
  <c r="F18" i="2" s="1"/>
  <c r="I18" i="2" s="1"/>
  <c r="D19" i="2"/>
  <c r="E19" i="2" s="1"/>
  <c r="F19" i="2" s="1"/>
  <c r="I19" i="2" s="1"/>
  <c r="F22" i="1"/>
  <c r="C13" i="1"/>
  <c r="F25" i="10" l="1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20" i="2"/>
  <c r="E20" i="2" s="1"/>
  <c r="F20" i="2" s="1"/>
  <c r="I20" i="2" s="1"/>
  <c r="C21" i="2"/>
  <c r="B22" i="2"/>
  <c r="H22" i="2" s="1"/>
  <c r="B23" i="1"/>
  <c r="K23" i="1" s="1"/>
  <c r="B27" i="10" l="1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3" i="2"/>
  <c r="H23" i="2" s="1"/>
  <c r="C22" i="2"/>
  <c r="D21" i="2"/>
  <c r="E21" i="2" s="1"/>
  <c r="F21" i="2" s="1"/>
  <c r="I21" i="2" s="1"/>
  <c r="F23" i="1"/>
  <c r="B24" i="1"/>
  <c r="K24" i="1" s="1"/>
  <c r="K27" i="10" l="1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2" i="2"/>
  <c r="E22" i="2" s="1"/>
  <c r="F22" i="2" s="1"/>
  <c r="I22" i="2" s="1"/>
  <c r="C23" i="2"/>
  <c r="B24" i="2"/>
  <c r="H24" i="2" s="1"/>
  <c r="F24" i="1"/>
  <c r="B25" i="1"/>
  <c r="F28" i="10" l="1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5" i="2"/>
  <c r="H25" i="2" s="1"/>
  <c r="C24" i="2"/>
  <c r="D23" i="2"/>
  <c r="E23" i="2" s="1"/>
  <c r="F23" i="2" s="1"/>
  <c r="I23" i="2" s="1"/>
  <c r="B26" i="1"/>
  <c r="K26" i="1" s="1"/>
  <c r="K25" i="1"/>
  <c r="F25" i="1"/>
  <c r="B30" i="10" l="1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4" i="2"/>
  <c r="E24" i="2" s="1"/>
  <c r="F24" i="2" s="1"/>
  <c r="I24" i="2" s="1"/>
  <c r="B26" i="2"/>
  <c r="H26" i="2" s="1"/>
  <c r="C25" i="2"/>
  <c r="B27" i="1"/>
  <c r="K27" i="1" s="1"/>
  <c r="F26" i="1"/>
  <c r="F30" i="10" l="1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5" i="2"/>
  <c r="E25" i="2" s="1"/>
  <c r="F25" i="2" s="1"/>
  <c r="I25" i="2" s="1"/>
  <c r="B27" i="2"/>
  <c r="H27" i="2" s="1"/>
  <c r="C26" i="2"/>
  <c r="B28" i="1"/>
  <c r="K28" i="1" s="1"/>
  <c r="F27" i="1"/>
  <c r="B32" i="10" l="1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6" i="2"/>
  <c r="E26" i="2" s="1"/>
  <c r="F26" i="2" s="1"/>
  <c r="I26" i="2" s="1"/>
  <c r="C27" i="2"/>
  <c r="B28" i="2"/>
  <c r="H28" i="2" s="1"/>
  <c r="B29" i="1"/>
  <c r="K29" i="1" s="1"/>
  <c r="F28" i="1"/>
  <c r="B33" i="10" l="1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8" i="2"/>
  <c r="B29" i="2"/>
  <c r="H29" i="2" s="1"/>
  <c r="D27" i="2"/>
  <c r="E27" i="2" s="1"/>
  <c r="F27" i="2" s="1"/>
  <c r="I27" i="2" s="1"/>
  <c r="B30" i="1"/>
  <c r="K30" i="1" s="1"/>
  <c r="F29" i="1"/>
  <c r="K33" i="10" l="1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9" i="2"/>
  <c r="B30" i="2"/>
  <c r="H30" i="2" s="1"/>
  <c r="D28" i="2"/>
  <c r="E28" i="2" s="1"/>
  <c r="F28" i="2" s="1"/>
  <c r="I28" i="2" s="1"/>
  <c r="B31" i="1"/>
  <c r="K31" i="1" s="1"/>
  <c r="F30" i="1"/>
  <c r="B35" i="10" l="1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30" i="2"/>
  <c r="B31" i="2"/>
  <c r="H31" i="2" s="1"/>
  <c r="D29" i="2"/>
  <c r="E29" i="2" s="1"/>
  <c r="F29" i="2" s="1"/>
  <c r="I29" i="2" s="1"/>
  <c r="B32" i="1"/>
  <c r="K32" i="1" s="1"/>
  <c r="F31" i="1"/>
  <c r="K35" i="10" l="1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30" i="2"/>
  <c r="E30" i="2" s="1"/>
  <c r="F30" i="2" s="1"/>
  <c r="I30" i="2" s="1"/>
  <c r="C31" i="2"/>
  <c r="B32" i="2"/>
  <c r="H32" i="2" s="1"/>
  <c r="B33" i="1"/>
  <c r="K33" i="1" s="1"/>
  <c r="F32" i="1"/>
  <c r="F36" i="10" l="1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3" i="2"/>
  <c r="H33" i="2" s="1"/>
  <c r="C32" i="2"/>
  <c r="D31" i="2"/>
  <c r="E31" i="2" s="1"/>
  <c r="F31" i="2" s="1"/>
  <c r="I31" i="2" s="1"/>
  <c r="B34" i="1"/>
  <c r="K34" i="1" s="1"/>
  <c r="F33" i="1"/>
  <c r="B38" i="10" l="1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2" i="2"/>
  <c r="E32" i="2" s="1"/>
  <c r="F32" i="2" s="1"/>
  <c r="I32" i="2" s="1"/>
  <c r="C33" i="2"/>
  <c r="B34" i="2"/>
  <c r="H34" i="2" s="1"/>
  <c r="B35" i="1"/>
  <c r="K35" i="1" s="1"/>
  <c r="F34" i="1"/>
  <c r="F38" i="10" l="1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3" i="2"/>
  <c r="E33" i="2" s="1"/>
  <c r="F33" i="2" s="1"/>
  <c r="I33" i="2" s="1"/>
  <c r="B35" i="2"/>
  <c r="H35" i="2" s="1"/>
  <c r="C34" i="2"/>
  <c r="B36" i="1"/>
  <c r="K36" i="1" s="1"/>
  <c r="F35" i="1"/>
  <c r="B40" i="10" l="1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6" i="2"/>
  <c r="H36" i="2" s="1"/>
  <c r="C35" i="2"/>
  <c r="D34" i="2"/>
  <c r="E34" i="2" s="1"/>
  <c r="F34" i="2" s="1"/>
  <c r="I34" i="2" s="1"/>
  <c r="B37" i="1"/>
  <c r="K37" i="1" s="1"/>
  <c r="F36" i="1"/>
  <c r="B41" i="10" l="1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5" i="2"/>
  <c r="E35" i="2" s="1"/>
  <c r="F35" i="2" s="1"/>
  <c r="I35" i="2" s="1"/>
  <c r="C36" i="2"/>
  <c r="B37" i="2"/>
  <c r="H37" i="2" s="1"/>
  <c r="B38" i="1"/>
  <c r="K38" i="1" s="1"/>
  <c r="F37" i="1"/>
  <c r="F41" i="10" l="1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8" i="2"/>
  <c r="H38" i="2" s="1"/>
  <c r="C37" i="2"/>
  <c r="D36" i="2"/>
  <c r="E36" i="2" s="1"/>
  <c r="F36" i="2" s="1"/>
  <c r="I36" i="2" s="1"/>
  <c r="B39" i="1"/>
  <c r="K39" i="1" s="1"/>
  <c r="F38" i="1"/>
  <c r="B43" i="10" l="1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7" i="2"/>
  <c r="E37" i="2" s="1"/>
  <c r="F37" i="2" s="1"/>
  <c r="I37" i="2" s="1"/>
  <c r="C38" i="2"/>
  <c r="B39" i="2"/>
  <c r="H39" i="2" s="1"/>
  <c r="B40" i="1"/>
  <c r="K40" i="1" s="1"/>
  <c r="F39" i="1"/>
  <c r="K43" i="10" l="1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8" i="2"/>
  <c r="E38" i="2" s="1"/>
  <c r="F38" i="2" s="1"/>
  <c r="I38" i="2" s="1"/>
  <c r="C39" i="2"/>
  <c r="B40" i="2"/>
  <c r="B41" i="1"/>
  <c r="K41" i="1" s="1"/>
  <c r="F40" i="1"/>
  <c r="F44" i="10" l="1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9" i="2"/>
  <c r="E39" i="2" s="1"/>
  <c r="F39" i="2" s="1"/>
  <c r="I39" i="2" s="1"/>
  <c r="B41" i="2"/>
  <c r="C40" i="2"/>
  <c r="B42" i="1"/>
  <c r="K42" i="1" s="1"/>
  <c r="F41" i="1"/>
  <c r="B46" i="10" l="1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1" i="2"/>
  <c r="B42" i="2"/>
  <c r="D40" i="2"/>
  <c r="E40" i="2" s="1"/>
  <c r="F40" i="2" s="1"/>
  <c r="B43" i="1"/>
  <c r="K43" i="1" s="1"/>
  <c r="F42" i="1"/>
  <c r="F46" i="10" l="1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3" i="2"/>
  <c r="C42" i="2"/>
  <c r="D41" i="2"/>
  <c r="E41" i="2" s="1"/>
  <c r="F41" i="2" s="1"/>
  <c r="B44" i="1"/>
  <c r="K44" i="1" s="1"/>
  <c r="F43" i="1"/>
  <c r="B48" i="10" l="1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2" i="2"/>
  <c r="E42" i="2" s="1"/>
  <c r="F42" i="2" s="1"/>
  <c r="B44" i="2"/>
  <c r="C43" i="2"/>
  <c r="B45" i="1"/>
  <c r="K45" i="1" s="1"/>
  <c r="F44" i="1"/>
  <c r="B49" i="10" l="1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4" i="2"/>
  <c r="B45" i="2"/>
  <c r="D43" i="2"/>
  <c r="E43" i="2" s="1"/>
  <c r="F43" i="2" s="1"/>
  <c r="B46" i="1"/>
  <c r="K46" i="1" s="1"/>
  <c r="F45" i="1"/>
  <c r="K49" i="10" l="1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6" i="2"/>
  <c r="C45" i="2"/>
  <c r="D44" i="2"/>
  <c r="E44" i="2" s="1"/>
  <c r="F44" i="2" s="1"/>
  <c r="B47" i="1"/>
  <c r="K47" i="1" s="1"/>
  <c r="F46" i="1"/>
  <c r="B51" i="10" l="1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5" i="2"/>
  <c r="E45" i="2" s="1"/>
  <c r="F45" i="2" s="1"/>
  <c r="C46" i="2"/>
  <c r="B48" i="1"/>
  <c r="K48" i="1" s="1"/>
  <c r="F47" i="1"/>
  <c r="K51" i="10" l="1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6" i="2"/>
  <c r="E46" i="2" s="1"/>
  <c r="F46" i="2" s="1"/>
  <c r="B49" i="1"/>
  <c r="K49" i="1" s="1"/>
  <c r="F48" i="1"/>
  <c r="F52" i="10" l="1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54" i="10" l="1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F54" i="10" l="1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53" i="1" l="1"/>
  <c r="K53" i="1" s="1"/>
  <c r="B56" i="10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/>
  <c r="K54" i="1" s="1"/>
  <c r="B57" i="10" l="1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F57" i="10" l="1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B59" i="10" l="1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K59" i="10" l="1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F60" i="10" l="1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62" i="10" l="1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F62" i="10" l="1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L22" i="7" a="1"/>
  <c r="H22" i="7" a="1"/>
  <c r="L23" i="10" a="1"/>
  <c r="L23" i="8" a="1"/>
  <c r="H23" i="8" a="1"/>
  <c r="H23" i="10" a="1"/>
  <c r="L22" i="5" a="1"/>
  <c r="H22" i="5" a="1"/>
  <c r="N22" i="6" a="1"/>
  <c r="H22" i="3" a="1"/>
  <c r="L22" i="3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40" i="5"/>
  <c r="I31" i="5"/>
  <c r="I51" i="5"/>
  <c r="I32" i="5"/>
  <c r="I38" i="5"/>
  <c r="I52" i="5"/>
  <c r="I33" i="5"/>
  <c r="I68" i="5"/>
  <c r="I67" i="5"/>
  <c r="I58" i="5"/>
  <c r="I44" i="5"/>
  <c r="I63" i="5"/>
  <c r="I69" i="5"/>
  <c r="I26" i="5"/>
  <c r="I47" i="5"/>
  <c r="I56" i="5"/>
  <c r="I50" i="5"/>
  <c r="I66" i="5"/>
  <c r="I37" i="5"/>
  <c r="I60" i="5"/>
  <c r="I34" i="5"/>
  <c r="I23" i="5"/>
  <c r="I48" i="5"/>
  <c r="I41" i="5"/>
  <c r="I45" i="5"/>
  <c r="I59" i="5"/>
  <c r="I65" i="5"/>
  <c r="I46" i="5"/>
  <c r="I27" i="5"/>
  <c r="I22" i="5"/>
  <c r="I29" i="5"/>
  <c r="I24" i="5"/>
  <c r="I71" i="5"/>
  <c r="I57" i="5"/>
  <c r="I36" i="5"/>
  <c r="I25" i="5"/>
  <c r="I61" i="5"/>
  <c r="I35" i="5"/>
  <c r="I54" i="5"/>
  <c r="I39" i="5"/>
  <c r="I62" i="5"/>
  <c r="I70" i="5"/>
  <c r="I53" i="5"/>
  <c r="I43" i="5"/>
  <c r="I30" i="5"/>
  <c r="I42" i="5"/>
  <c r="I49" i="5"/>
  <c r="I64" i="5"/>
  <c r="I55" i="5"/>
  <c r="I72" i="5"/>
  <c r="I28" i="5"/>
  <c r="J22" i="6" a="1"/>
  <c r="I45" i="3"/>
  <c r="I59" i="3"/>
  <c r="I33" i="3"/>
  <c r="I48" i="3"/>
  <c r="I27" i="3"/>
  <c r="I72" i="3"/>
  <c r="I40" i="3"/>
  <c r="I30" i="3"/>
  <c r="I71" i="3"/>
  <c r="I44" i="3"/>
  <c r="I32" i="3"/>
  <c r="I49" i="3"/>
  <c r="I56" i="3"/>
  <c r="I51" i="3"/>
  <c r="I35" i="3"/>
  <c r="I66" i="3"/>
  <c r="I46" i="3"/>
  <c r="I55" i="3"/>
  <c r="I39" i="3"/>
  <c r="I26" i="3"/>
  <c r="I37" i="3"/>
  <c r="I28" i="3"/>
  <c r="I42" i="3"/>
  <c r="I34" i="3"/>
  <c r="I65" i="3"/>
  <c r="I50" i="3"/>
  <c r="I24" i="3"/>
  <c r="I47" i="3"/>
  <c r="I57" i="3"/>
  <c r="I23" i="3"/>
  <c r="I64" i="3"/>
  <c r="I31" i="3"/>
  <c r="I38" i="3"/>
  <c r="I62" i="3"/>
  <c r="I41" i="3"/>
  <c r="I29" i="3"/>
  <c r="I63" i="3"/>
  <c r="I52" i="3"/>
  <c r="I60" i="3"/>
  <c r="I58" i="3"/>
  <c r="I22" i="3"/>
  <c r="I25" i="3"/>
  <c r="I70" i="3"/>
  <c r="I53" i="3"/>
  <c r="I67" i="3"/>
  <c r="I36" i="3"/>
  <c r="I54" i="3"/>
  <c r="I61" i="3"/>
  <c r="I68" i="3"/>
  <c r="I43" i="3"/>
  <c r="I69" i="3"/>
  <c r="H22" i="1" a="1"/>
  <c r="P22" i="5" l="1"/>
  <c r="P20" i="3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46" i="6"/>
  <c r="K35" i="6"/>
  <c r="K53" i="6"/>
  <c r="K72" i="6"/>
  <c r="K58" i="6"/>
  <c r="K68" i="6"/>
  <c r="K44" i="6"/>
  <c r="K48" i="6"/>
  <c r="K56" i="6"/>
  <c r="K32" i="6"/>
  <c r="K67" i="6"/>
  <c r="K43" i="6"/>
  <c r="K66" i="6"/>
  <c r="K54" i="6"/>
  <c r="K41" i="6"/>
  <c r="K63" i="6"/>
  <c r="K50" i="6"/>
  <c r="K55" i="6"/>
  <c r="K69" i="6"/>
  <c r="K57" i="6"/>
  <c r="K26" i="6"/>
  <c r="K65" i="6"/>
  <c r="K71" i="6"/>
  <c r="K45" i="6"/>
  <c r="K51" i="6"/>
  <c r="K38" i="6"/>
  <c r="K36" i="6"/>
  <c r="K70" i="6"/>
  <c r="K52" i="6"/>
  <c r="K23" i="6"/>
  <c r="K22" i="6"/>
  <c r="K31" i="6"/>
  <c r="K60" i="6"/>
  <c r="K40" i="6"/>
  <c r="K49" i="6"/>
  <c r="K25" i="6"/>
  <c r="K47" i="6"/>
  <c r="K34" i="6"/>
  <c r="K30" i="6"/>
  <c r="K37" i="6"/>
  <c r="K24" i="6"/>
  <c r="K59" i="6"/>
  <c r="K42" i="6"/>
  <c r="K28" i="6"/>
  <c r="K33" i="6"/>
  <c r="K29" i="6"/>
  <c r="K39" i="6"/>
  <c r="K62" i="6"/>
  <c r="K61" i="6"/>
  <c r="K64" i="6"/>
  <c r="K27" i="6"/>
  <c r="I57" i="1"/>
  <c r="I61" i="1"/>
  <c r="I63" i="1"/>
  <c r="I44" i="1"/>
  <c r="I67" i="1"/>
  <c r="I38" i="1"/>
  <c r="I36" i="1"/>
  <c r="I49" i="1"/>
  <c r="I70" i="1"/>
  <c r="I28" i="1"/>
  <c r="I24" i="1"/>
  <c r="I39" i="1"/>
  <c r="I56" i="1"/>
  <c r="I27" i="1"/>
  <c r="I35" i="1"/>
  <c r="I64" i="1"/>
  <c r="I71" i="1"/>
  <c r="I52" i="1"/>
  <c r="I60" i="1"/>
  <c r="I50" i="1"/>
  <c r="I72" i="1"/>
  <c r="I43" i="1"/>
  <c r="I53" i="1"/>
  <c r="I31" i="1"/>
  <c r="I23" i="1"/>
  <c r="I51" i="1"/>
  <c r="I26" i="1"/>
  <c r="I59" i="1"/>
  <c r="L22" i="1" a="1"/>
  <c r="I48" i="1"/>
  <c r="I32" i="1"/>
  <c r="I40" i="1"/>
  <c r="I58" i="1"/>
  <c r="I68" i="1"/>
  <c r="I33" i="1"/>
  <c r="I41" i="1"/>
  <c r="I69" i="1"/>
  <c r="I55" i="1"/>
  <c r="I46" i="1"/>
  <c r="I42" i="1"/>
  <c r="I66" i="1"/>
  <c r="I22" i="1"/>
  <c r="I45" i="1"/>
  <c r="I30" i="1"/>
  <c r="I29" i="1"/>
  <c r="I65" i="1"/>
  <c r="I47" i="1"/>
  <c r="I54" i="1"/>
  <c r="I62" i="1"/>
  <c r="I25" i="1"/>
  <c r="I34" i="1"/>
  <c r="I37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L21" i="9" l="1"/>
  <c r="N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tc={0516CD16-12E8-4FA3-A84F-746891AE6BC5}</author>
  </authors>
  <commentList>
    <comment ref="D21" authorId="0" shapeId="0" xr:uid="{0516CD16-12E8-4FA3-A84F-746891AE6BC5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Not necessarily drift under arbitrage conditions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<sst xmlns="http://schemas.openxmlformats.org/spreadsheetml/2006/main" count="318" uniqueCount="65">
  <si>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</si>
  <si>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</si>
  <si>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</si>
  <si>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</si>
  <si>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</si>
  <si>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</si>
  <si>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</si>
  <si>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</si>
  <si>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</si>
  <si>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</si>
  <si>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</si>
  <si>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</si>
  <si>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</si>
  <si>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</si>
  <si>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</si>
  <si>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</si>
  <si>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</si>
  <si>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</si>
  <si>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</si>
  <si>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</si>
  <si>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</si>
  <si>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</si>
  <si>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</si>
  <si>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</si>
  <si>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</si>
  <si>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</si>
  <si>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</si>
  <si>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</si>
  <si>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</si>
  <si>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</si>
  <si>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</si>
  <si>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</si>
  <si>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</si>
  <si>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</si>
  <si>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</si>
  <si>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</si>
  <si>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</si>
  <si>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</si>
  <si>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</si>
  <si>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</si>
  <si>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</si>
  <si>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</si>
  <si>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</si>
  <si>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</si>
  <si>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</si>
  <si>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</si>
  <si>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</si>
  <si>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</si>
  <si>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</si>
  <si>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</si>
  <si>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</si>
  <si>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step size in grid</t>
  </si>
  <si>
    <t>spot lower bound</t>
  </si>
  <si>
    <t>spot upper bound</t>
  </si>
  <si>
    <t>=EKSP(-num std*sigma*KVROD(tid))</t>
  </si>
  <si>
    <t>log t</t>
  </si>
  <si>
    <t>price of call</t>
  </si>
  <si>
    <t>density</t>
  </si>
  <si>
    <t>we use the std dev to determine how to make the grid</t>
  </si>
  <si>
    <t>rule of thumb</t>
  </si>
  <si>
    <t>s_i = s_0 * exp( (i-n/2)*dx)</t>
  </si>
  <si>
    <t>instead</t>
  </si>
  <si>
    <t>black fd</t>
  </si>
  <si>
    <t>black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</si>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</sst>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3" borderId="0" xfId="0" applyFill="1"/>
    <xf numFmtId="171" fontId="3" fillId="0" borderId="0" xfId="1" applyNumberFormat="1" applyFont="1"/>
    <xf numFmtId="170" fontId="3" fillId="0" borderId="0" xfId="0" applyNumberFormat="1" applyFont="1" applyAlignment="1">
      <alignment horizontal="center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1.544993177647476E-6</c:v>
                </c:pt>
                <c:pt idx="1">
                  <c:v>8.7537765469029708E-7</c:v>
                </c:pt>
                <c:pt idx="2">
                  <c:v>2.0642072215413924E-6</c:v>
                </c:pt>
                <c:pt idx="3">
                  <c:v>4.2662020223731797E-6</c:v>
                </c:pt>
                <c:pt idx="4">
                  <c:v>8.4929882138598089E-6</c:v>
                </c:pt>
                <c:pt idx="5">
                  <c:v>1.6635850723142918E-5</c:v>
                </c:pt>
                <c:pt idx="6">
                  <c:v>3.2218086566834134E-5</c:v>
                </c:pt>
                <c:pt idx="7">
                  <c:v>6.1720939018171487E-5</c:v>
                </c:pt>
                <c:pt idx="8">
                  <c:v>1.1686240965963078E-4</c:v>
                </c:pt>
                <c:pt idx="9">
                  <c:v>2.1838298370082258E-4</c:v>
                </c:pt>
                <c:pt idx="10">
                  <c:v>4.0205663543314466E-4</c:v>
                </c:pt>
                <c:pt idx="11">
                  <c:v>7.2765372617533892E-4</c:v>
                </c:pt>
                <c:pt idx="12">
                  <c:v>1.291095674639804E-3</c:v>
                </c:pt>
                <c:pt idx="13">
                  <c:v>2.2384071653153968E-3</c:v>
                </c:pt>
                <c:pt idx="14">
                  <c:v>3.776288480548784E-3</c:v>
                </c:pt>
                <c:pt idx="15">
                  <c:v>6.1672737520573669E-3</c:v>
                </c:pt>
                <c:pt idx="16">
                  <c:v>9.6885314890296399E-3</c:v>
                </c:pt>
                <c:pt idx="17">
                  <c:v>1.4530649121084248E-2</c:v>
                </c:pt>
                <c:pt idx="18">
                  <c:v>2.0642736572825601E-2</c:v>
                </c:pt>
                <c:pt idx="19">
                  <c:v>2.7650605822771675E-2</c:v>
                </c:pt>
                <c:pt idx="20">
                  <c:v>3.5247990166993218E-2</c:v>
                </c:pt>
                <c:pt idx="21">
                  <c:v>4.4687995091898997E-2</c:v>
                </c:pt>
                <c:pt idx="22">
                  <c:v>6.0442798349020194E-2</c:v>
                </c:pt>
                <c:pt idx="23">
                  <c:v>7.9470779833758304E-2</c:v>
                </c:pt>
                <c:pt idx="24">
                  <c:v>1.449348189145383E-3</c:v>
                </c:pt>
                <c:pt idx="25">
                  <c:v>0.18265259669027883</c:v>
                </c:pt>
                <c:pt idx="26">
                  <c:v>1.6019111563693733E-3</c:v>
                </c:pt>
                <c:pt idx="27">
                  <c:v>9.7082032982368408E-2</c:v>
                </c:pt>
                <c:pt idx="28">
                  <c:v>8.1609674224818879E-2</c:v>
                </c:pt>
                <c:pt idx="29">
                  <c:v>6.668891409193399E-2</c:v>
                </c:pt>
                <c:pt idx="30">
                  <c:v>5.8138366796002136E-2</c:v>
                </c:pt>
                <c:pt idx="31">
                  <c:v>5.0407924225383635E-2</c:v>
                </c:pt>
                <c:pt idx="32">
                  <c:v>4.1593658986794922E-2</c:v>
                </c:pt>
                <c:pt idx="33">
                  <c:v>3.2360152963668697E-2</c:v>
                </c:pt>
                <c:pt idx="34">
                  <c:v>2.3847848198095749E-2</c:v>
                </c:pt>
                <c:pt idx="35">
                  <c:v>1.6778385259351485E-2</c:v>
                </c:pt>
                <c:pt idx="36">
                  <c:v>1.135501702734967E-2</c:v>
                </c:pt>
                <c:pt idx="37">
                  <c:v>7.4392198695427333E-3</c:v>
                </c:pt>
                <c:pt idx="38">
                  <c:v>4.7425551001297524E-3</c:v>
                </c:pt>
                <c:pt idx="39">
                  <c:v>2.9542297481360965E-3</c:v>
                </c:pt>
                <c:pt idx="40">
                  <c:v>1.8041470736837556E-3</c:v>
                </c:pt>
                <c:pt idx="41">
                  <c:v>1.0830972067657567E-3</c:v>
                </c:pt>
                <c:pt idx="42">
                  <c:v>6.4059406507596607E-4</c:v>
                </c:pt>
                <c:pt idx="43">
                  <c:v>3.7392437818912231E-4</c:v>
                </c:pt>
                <c:pt idx="44">
                  <c:v>2.1569252136262204E-4</c:v>
                </c:pt>
                <c:pt idx="45">
                  <c:v>1.2301215053518421E-4</c:v>
                </c:pt>
                <c:pt idx="46">
                  <c:v>6.9235809537838251E-5</c:v>
                </c:pt>
                <c:pt idx="47">
                  <c:v>3.8076179923759722E-5</c:v>
                </c:pt>
                <c:pt idx="48">
                  <c:v>1.960721852114333E-5</c:v>
                </c:pt>
                <c:pt idx="49">
                  <c:v>7.5803483532415726E-6</c:v>
                </c:pt>
                <c:pt idx="50">
                  <c:v>2.3324257459618246E-5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1.0842928302255846E-14</c:v>
                </c:pt>
                <c:pt idx="1">
                  <c:v>4.2141453068104117E-14</c:v>
                </c:pt>
                <c:pt idx="2">
                  <c:v>2.4297172602192582E-13</c:v>
                </c:pt>
                <c:pt idx="3">
                  <c:v>1.3374333578763575E-12</c:v>
                </c:pt>
                <c:pt idx="4">
                  <c:v>7.2189252101539654E-12</c:v>
                </c:pt>
                <c:pt idx="5">
                  <c:v>3.8175180864055019E-11</c:v>
                </c:pt>
                <c:pt idx="6">
                  <c:v>1.9740749459376439E-10</c:v>
                </c:pt>
                <c:pt idx="7">
                  <c:v>9.9599369955589328E-10</c:v>
                </c:pt>
                <c:pt idx="8">
                  <c:v>4.8905380836542855E-9</c:v>
                </c:pt>
                <c:pt idx="9">
                  <c:v>2.3302140971777578E-8</c:v>
                </c:pt>
                <c:pt idx="10">
                  <c:v>1.073770379468309E-7</c:v>
                </c:pt>
                <c:pt idx="11">
                  <c:v>4.7666175509957295E-7</c:v>
                </c:pt>
                <c:pt idx="12">
                  <c:v>2.0292110962544788E-6</c:v>
                </c:pt>
                <c:pt idx="13">
                  <c:v>8.2409445815875258E-6</c:v>
                </c:pt>
                <c:pt idx="14">
                  <c:v>3.1732309078895501E-5</c:v>
                </c:pt>
                <c:pt idx="15">
                  <c:v>1.1503118409947835E-4</c:v>
                </c:pt>
                <c:pt idx="16">
                  <c:v>3.8936212008155947E-4</c:v>
                </c:pt>
                <c:pt idx="17">
                  <c:v>1.2190815925331347E-3</c:v>
                </c:pt>
                <c:pt idx="18">
                  <c:v>3.4933211583036191E-3</c:v>
                </c:pt>
                <c:pt idx="19">
                  <c:v>9.0542833036143435E-3</c:v>
                </c:pt>
                <c:pt idx="20">
                  <c:v>2.0957777201747581E-2</c:v>
                </c:pt>
                <c:pt idx="21">
                  <c:v>4.2747993983126516E-2</c:v>
                </c:pt>
                <c:pt idx="22">
                  <c:v>7.5813980932187539E-2</c:v>
                </c:pt>
                <c:pt idx="23">
                  <c:v>0.11544150825180742</c:v>
                </c:pt>
                <c:pt idx="24">
                  <c:v>0.14931157751242036</c:v>
                </c:pt>
                <c:pt idx="25">
                  <c:v>0.16282693364684286</c:v>
                </c:pt>
                <c:pt idx="26">
                  <c:v>0.14931157751242036</c:v>
                </c:pt>
                <c:pt idx="27">
                  <c:v>0.11544150825180743</c:v>
                </c:pt>
                <c:pt idx="28">
                  <c:v>7.5813980932187539E-2</c:v>
                </c:pt>
                <c:pt idx="29">
                  <c:v>4.2747993983126516E-2</c:v>
                </c:pt>
                <c:pt idx="30">
                  <c:v>2.0957777201747584E-2</c:v>
                </c:pt>
                <c:pt idx="31">
                  <c:v>9.0542833036143418E-3</c:v>
                </c:pt>
                <c:pt idx="32">
                  <c:v>3.49332115830362E-3</c:v>
                </c:pt>
                <c:pt idx="33">
                  <c:v>1.2190815925331357E-3</c:v>
                </c:pt>
                <c:pt idx="34">
                  <c:v>3.893621200815598E-4</c:v>
                </c:pt>
                <c:pt idx="35">
                  <c:v>1.1503118409947842E-4</c:v>
                </c:pt>
                <c:pt idx="36">
                  <c:v>3.1732309078895514E-5</c:v>
                </c:pt>
                <c:pt idx="37">
                  <c:v>8.2409445815875275E-6</c:v>
                </c:pt>
                <c:pt idx="38">
                  <c:v>2.0292110962544792E-6</c:v>
                </c:pt>
                <c:pt idx="39">
                  <c:v>4.7666175509957311E-7</c:v>
                </c:pt>
                <c:pt idx="40">
                  <c:v>1.0737703794683096E-7</c:v>
                </c:pt>
                <c:pt idx="41">
                  <c:v>2.3302140971777595E-8</c:v>
                </c:pt>
                <c:pt idx="42">
                  <c:v>4.8905380836542896E-9</c:v>
                </c:pt>
                <c:pt idx="43">
                  <c:v>9.959936995558941E-10</c:v>
                </c:pt>
                <c:pt idx="44">
                  <c:v>1.974074945937646E-10</c:v>
                </c:pt>
                <c:pt idx="45">
                  <c:v>3.8175180864055071E-11</c:v>
                </c:pt>
                <c:pt idx="46">
                  <c:v>7.2189252101539759E-12</c:v>
                </c:pt>
                <c:pt idx="47">
                  <c:v>1.3374333578763599E-12</c:v>
                </c:pt>
                <c:pt idx="48">
                  <c:v>2.4297172602192622E-13</c:v>
                </c:pt>
                <c:pt idx="49">
                  <c:v>4.21414530681042E-14</c:v>
                </c:pt>
                <c:pt idx="50">
                  <c:v>1.0842928302255868E-14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transform!$I$16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transform!$H$17:$H$39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transform!$I$17:$I$39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9.2193160389730192E-4</c:v>
                </c:pt>
                <c:pt idx="11">
                  <c:v>1.6130738870245825E-3</c:v>
                </c:pt>
                <c:pt idx="12">
                  <c:v>2.7304288659927029E-3</c:v>
                </c:pt>
                <c:pt idx="13">
                  <c:v>4.4641976709111995E-3</c:v>
                </c:pt>
                <c:pt idx="14">
                  <c:v>7.0403558000658381E-3</c:v>
                </c:pt>
                <c:pt idx="15">
                  <c:v>1.0697518082355445E-2</c:v>
                </c:pt>
                <c:pt idx="16">
                  <c:v>1.5645924431951945E-2</c:v>
                </c:pt>
                <c:pt idx="17">
                  <c:v>2.2010718069809632E-2</c:v>
                </c:pt>
                <c:pt idx="18">
                  <c:v>2.9768509679582861E-2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3.8689780094210577E-2</c:v>
                </c:pt>
                <c:pt idx="32">
                  <c:v>2.9768509679582847E-2</c:v>
                </c:pt>
                <c:pt idx="33">
                  <c:v>2.2010718069809639E-2</c:v>
                </c:pt>
                <c:pt idx="34">
                  <c:v>1.5645924431951959E-2</c:v>
                </c:pt>
                <c:pt idx="35">
                  <c:v>1.0697518082355452E-2</c:v>
                </c:pt>
                <c:pt idx="36">
                  <c:v>7.0403558000658468E-3</c:v>
                </c:pt>
                <c:pt idx="37">
                  <c:v>4.4641976709112047E-3</c:v>
                </c:pt>
                <c:pt idx="38">
                  <c:v>2.7304288659927064E-3</c:v>
                </c:pt>
                <c:pt idx="39">
                  <c:v>1.613073887024584E-3</c:v>
                </c:pt>
                <c:pt idx="40">
                  <c:v>9.2193160389730312E-4</c:v>
                </c:pt>
                <c:pt idx="41">
                  <c:v>5.1064246632828464E-4</c:v>
                </c:pt>
                <c:pt idx="42">
                  <c:v>2.746009943885214E-4</c:v>
                </c:pt>
                <c:pt idx="43">
                  <c:v>1.436345120712928E-4</c:v>
                </c:pt>
                <c:pt idx="44">
                  <c:v>7.3210001548433838E-5</c:v>
                </c:pt>
                <c:pt idx="45">
                  <c:v>3.6419599908090108E-5</c:v>
                </c:pt>
                <c:pt idx="46">
                  <c:v>1.7697984571565715E-5</c:v>
                </c:pt>
                <c:pt idx="47">
                  <c:v>8.3795004369837655E-6</c:v>
                </c:pt>
                <c:pt idx="48">
                  <c:v>3.7897937387939012E-6</c:v>
                </c:pt>
                <c:pt idx="49">
                  <c:v>1.449277803334915E-6</c:v>
                </c:pt>
                <c:pt idx="50">
                  <c:v>2.1049099722379516E-6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9.2193160389730192E-4</c:v>
                </c:pt>
                <c:pt idx="11">
                  <c:v>1.6130738870245825E-3</c:v>
                </c:pt>
                <c:pt idx="12">
                  <c:v>2.7304288659927029E-3</c:v>
                </c:pt>
                <c:pt idx="13">
                  <c:v>4.4641976709111995E-3</c:v>
                </c:pt>
                <c:pt idx="14">
                  <c:v>7.0403558000658381E-3</c:v>
                </c:pt>
                <c:pt idx="15">
                  <c:v>1.0697518082355445E-2</c:v>
                </c:pt>
                <c:pt idx="16">
                  <c:v>1.5645924431951945E-2</c:v>
                </c:pt>
                <c:pt idx="17">
                  <c:v>2.2010718069809632E-2</c:v>
                </c:pt>
                <c:pt idx="18">
                  <c:v>2.9768509679582861E-2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3.8689780094210577E-2</c:v>
                </c:pt>
                <c:pt idx="32">
                  <c:v>2.9768509679582847E-2</c:v>
                </c:pt>
                <c:pt idx="33">
                  <c:v>2.2010718069809639E-2</c:v>
                </c:pt>
                <c:pt idx="34">
                  <c:v>1.5645924431951959E-2</c:v>
                </c:pt>
                <c:pt idx="35">
                  <c:v>1.0697518082355452E-2</c:v>
                </c:pt>
                <c:pt idx="36">
                  <c:v>7.0403558000658468E-3</c:v>
                </c:pt>
                <c:pt idx="37">
                  <c:v>4.4641976709112047E-3</c:v>
                </c:pt>
                <c:pt idx="38">
                  <c:v>2.7304288659927064E-3</c:v>
                </c:pt>
                <c:pt idx="39">
                  <c:v>1.613073887024584E-3</c:v>
                </c:pt>
                <c:pt idx="40">
                  <c:v>9.2193160389730312E-4</c:v>
                </c:pt>
                <c:pt idx="41">
                  <c:v>5.1064246632828464E-4</c:v>
                </c:pt>
                <c:pt idx="42">
                  <c:v>2.746009943885214E-4</c:v>
                </c:pt>
                <c:pt idx="43">
                  <c:v>1.436345120712928E-4</c:v>
                </c:pt>
                <c:pt idx="44">
                  <c:v>7.3210001548433838E-5</c:v>
                </c:pt>
                <c:pt idx="45">
                  <c:v>3.6419599908090108E-5</c:v>
                </c:pt>
                <c:pt idx="46">
                  <c:v>1.7697984571565715E-5</c:v>
                </c:pt>
                <c:pt idx="47">
                  <c:v>8.3795004369837655E-6</c:v>
                </c:pt>
                <c:pt idx="48">
                  <c:v>3.7897937387939012E-6</c:v>
                </c:pt>
                <c:pt idx="49">
                  <c:v>1.449277803334915E-6</c:v>
                </c:pt>
                <c:pt idx="50">
                  <c:v>2.1049099722379516E-6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2.9802322387694988E-8</c:v>
                </c:pt>
                <c:pt idx="1">
                  <c:v>5.8895259613775034E-22</c:v>
                </c:pt>
                <c:pt idx="2">
                  <c:v>7.4505805969237657E-7</c:v>
                </c:pt>
                <c:pt idx="3">
                  <c:v>1.0574676950877829E-20</c:v>
                </c:pt>
                <c:pt idx="4">
                  <c:v>8.9406967163085429E-6</c:v>
                </c:pt>
                <c:pt idx="5">
                  <c:v>7.3347759276301637E-20</c:v>
                </c:pt>
                <c:pt idx="6">
                  <c:v>6.8545341491699056E-5</c:v>
                </c:pt>
                <c:pt idx="7">
                  <c:v>1.1528250761028834E-19</c:v>
                </c:pt>
                <c:pt idx="8">
                  <c:v>3.769993782043463E-4</c:v>
                </c:pt>
                <c:pt idx="9">
                  <c:v>-2.0836150234618953E-18</c:v>
                </c:pt>
                <c:pt idx="10">
                  <c:v>1.5833973884582624E-3</c:v>
                </c:pt>
                <c:pt idx="11">
                  <c:v>-2.1594939554126135E-17</c:v>
                </c:pt>
                <c:pt idx="12">
                  <c:v>5.2779912948609023E-3</c:v>
                </c:pt>
                <c:pt idx="13">
                  <c:v>-1.0596686572616857E-16</c:v>
                </c:pt>
                <c:pt idx="14">
                  <c:v>1.43259763717653E-2</c:v>
                </c:pt>
                <c:pt idx="15">
                  <c:v>-2.2951658695522957E-16</c:v>
                </c:pt>
                <c:pt idx="16">
                  <c:v>3.2233446836471807E-2</c:v>
                </c:pt>
                <c:pt idx="17">
                  <c:v>-3.0814530549008649E-16</c:v>
                </c:pt>
                <c:pt idx="18">
                  <c:v>6.0885399580002018E-2</c:v>
                </c:pt>
                <c:pt idx="19">
                  <c:v>-1.7766905174419201E-16</c:v>
                </c:pt>
                <c:pt idx="20">
                  <c:v>9.7416639328002999E-2</c:v>
                </c:pt>
                <c:pt idx="21">
                  <c:v>-1.5691397182704785E-16</c:v>
                </c:pt>
                <c:pt idx="22">
                  <c:v>0.1328408718109132</c:v>
                </c:pt>
                <c:pt idx="23">
                  <c:v>-3.1370258939534682E-16</c:v>
                </c:pt>
                <c:pt idx="24">
                  <c:v>0.15498101711273221</c:v>
                </c:pt>
                <c:pt idx="25">
                  <c:v>-4.6315210984449565E-16</c:v>
                </c:pt>
                <c:pt idx="26">
                  <c:v>0.15498101711273221</c:v>
                </c:pt>
                <c:pt idx="27">
                  <c:v>-3.5331448222038835E-16</c:v>
                </c:pt>
                <c:pt idx="28">
                  <c:v>0.13284087181091325</c:v>
                </c:pt>
                <c:pt idx="29">
                  <c:v>-2.6867609801198677E-16</c:v>
                </c:pt>
                <c:pt idx="30">
                  <c:v>9.7416639328003166E-2</c:v>
                </c:pt>
                <c:pt idx="31">
                  <c:v>-4.2768697269185828E-16</c:v>
                </c:pt>
                <c:pt idx="32">
                  <c:v>6.0885399580002247E-2</c:v>
                </c:pt>
                <c:pt idx="33">
                  <c:v>-4.6364675723336151E-16</c:v>
                </c:pt>
                <c:pt idx="34">
                  <c:v>3.2233446836471932E-2</c:v>
                </c:pt>
                <c:pt idx="35">
                  <c:v>-2.9198850936323696E-16</c:v>
                </c:pt>
                <c:pt idx="36">
                  <c:v>1.4325976371765347E-2</c:v>
                </c:pt>
                <c:pt idx="37">
                  <c:v>-1.27086910964461E-16</c:v>
                </c:pt>
                <c:pt idx="38">
                  <c:v>5.277991294860917E-3</c:v>
                </c:pt>
                <c:pt idx="39">
                  <c:v>-2.7479687720285706E-17</c:v>
                </c:pt>
                <c:pt idx="40">
                  <c:v>1.5833973884582663E-3</c:v>
                </c:pt>
                <c:pt idx="41">
                  <c:v>-3.3977601713473544E-18</c:v>
                </c:pt>
                <c:pt idx="42">
                  <c:v>3.7699937820434717E-4</c:v>
                </c:pt>
                <c:pt idx="43">
                  <c:v>-1.1062382640039421E-19</c:v>
                </c:pt>
                <c:pt idx="44">
                  <c:v>6.8545341491699192E-5</c:v>
                </c:pt>
                <c:pt idx="45">
                  <c:v>4.5303027788303973E-20</c:v>
                </c:pt>
                <c:pt idx="46">
                  <c:v>8.9406967163085599E-6</c:v>
                </c:pt>
                <c:pt idx="47">
                  <c:v>8.3379805745344753E-21</c:v>
                </c:pt>
                <c:pt idx="48">
                  <c:v>7.4505805969237794E-7</c:v>
                </c:pt>
                <c:pt idx="49">
                  <c:v>5.0292581243223706E-22</c:v>
                </c:pt>
                <c:pt idx="50">
                  <c:v>2.9802322387695035E-8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8.6939993568565502E-4</c:v>
                </c:pt>
                <c:pt idx="1">
                  <c:v>6.9551994854852509E-5</c:v>
                </c:pt>
                <c:pt idx="2">
                  <c:v>1.4466814929809323E-4</c:v>
                </c:pt>
                <c:pt idx="3">
                  <c:v>2.3135775568518141E-4</c:v>
                </c:pt>
                <c:pt idx="4">
                  <c:v>3.3655598252708415E-4</c:v>
                </c:pt>
                <c:pt idx="5">
                  <c:v>4.6867868797115361E-4</c:v>
                </c:pt>
                <c:pt idx="6">
                  <c:v>6.3829568845291543E-4</c:v>
                </c:pt>
                <c:pt idx="7">
                  <c:v>8.589763440109107E-4</c:v>
                </c:pt>
                <c:pt idx="8">
                  <c:v>1.148375107089779E-3</c:v>
                </c:pt>
                <c:pt idx="9">
                  <c:v>1.5296438787358296E-3</c:v>
                </c:pt>
                <c:pt idx="10">
                  <c:v>2.0332841606807467E-3</c:v>
                </c:pt>
                <c:pt idx="11">
                  <c:v>2.6995871754801237E-3</c:v>
                </c:pt>
                <c:pt idx="12">
                  <c:v>3.581857164317909E-3</c:v>
                </c:pt>
                <c:pt idx="13">
                  <c:v>4.7506757263011236E-3</c:v>
                </c:pt>
                <c:pt idx="14">
                  <c:v>6.2995483463884295E-3</c:v>
                </c:pt>
                <c:pt idx="15">
                  <c:v>8.3523848341868091E-3</c:v>
                </c:pt>
                <c:pt idx="16">
                  <c:v>1.1073412108720133E-2</c:v>
                </c:pt>
                <c:pt idx="17">
                  <c:v>1.4680312351951068E-2</c:v>
                </c:pt>
                <c:pt idx="18">
                  <c:v>1.9461637583338093E-2</c:v>
                </c:pt>
                <c:pt idx="19">
                  <c:v>2.5799893821392174E-2</c:v>
                </c:pt>
                <c:pt idx="20">
                  <c:v>3.420214156515762E-2</c:v>
                </c:pt>
                <c:pt idx="21">
                  <c:v>4.5340560634135683E-2</c:v>
                </c:pt>
                <c:pt idx="22">
                  <c:v>6.0106224553844595E-2</c:v>
                </c:pt>
                <c:pt idx="23">
                  <c:v>7.9680386437861073E-2</c:v>
                </c:pt>
                <c:pt idx="24">
                  <c:v>0.10562897923690644</c:v>
                </c:pt>
                <c:pt idx="25">
                  <c:v>0.14002789037490432</c:v>
                </c:pt>
                <c:pt idx="26">
                  <c:v>0.10562903274289458</c:v>
                </c:pt>
                <c:pt idx="27">
                  <c:v>7.9680497730316407E-2</c:v>
                </c:pt>
                <c:pt idx="28">
                  <c:v>6.0106402536163547E-2</c:v>
                </c:pt>
                <c:pt idx="29">
                  <c:v>4.5340819544903765E-2</c:v>
                </c:pt>
                <c:pt idx="30">
                  <c:v>3.4202502117236293E-2</c:v>
                </c:pt>
                <c:pt idx="31">
                  <c:v>2.5800384858947711E-2</c:v>
                </c:pt>
                <c:pt idx="32">
                  <c:v>1.9462298389374959E-2</c:v>
                </c:pt>
                <c:pt idx="33">
                  <c:v>1.4681195790952214E-2</c:v>
                </c:pt>
                <c:pt idx="34">
                  <c:v>1.1074588855805652E-2</c:v>
                </c:pt>
                <c:pt idx="35">
                  <c:v>8.3539490291235398E-3</c:v>
                </c:pt>
                <c:pt idx="36">
                  <c:v>6.3016251247713113E-3</c:v>
                </c:pt>
                <c:pt idx="37">
                  <c:v>4.7534312304007885E-3</c:v>
                </c:pt>
                <c:pt idx="38">
                  <c:v>3.5855118344623304E-3</c:v>
                </c:pt>
                <c:pt idx="39">
                  <c:v>2.704433385280855E-3</c:v>
                </c:pt>
                <c:pt idx="40">
                  <c:v>2.0397096069218459E-3</c:v>
                </c:pt>
                <c:pt idx="41">
                  <c:v>1.5381625971165847E-3</c:v>
                </c:pt>
                <c:pt idx="42">
                  <c:v>1.1596685950806501E-3</c:v>
                </c:pt>
                <c:pt idx="43">
                  <c:v>8.7394808065116786E-4</c:v>
                </c:pt>
                <c:pt idx="44">
                  <c:v>6.5814341267377919E-4</c:v>
                </c:pt>
                <c:pt idx="45">
                  <c:v>4.9499021771029299E-4</c:v>
                </c:pt>
                <c:pt idx="46">
                  <c:v>3.7143624016363025E-4</c:v>
                </c:pt>
                <c:pt idx="47">
                  <c:v>2.7759716183005801E-4</c:v>
                </c:pt>
                <c:pt idx="48">
                  <c:v>2.0596585644289036E-4</c:v>
                </c:pt>
                <c:pt idx="49">
                  <c:v>1.5081181957115399E-4</c:v>
                </c:pt>
                <c:pt idx="50">
                  <c:v>5.3861364132554938E-4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3.4649988133232623E-15</c:v>
                </c:pt>
                <c:pt idx="1">
                  <c:v>3.0806122408711633E-15</c:v>
                </c:pt>
                <c:pt idx="2">
                  <c:v>5.0563339440823046E-14</c:v>
                </c:pt>
                <c:pt idx="3">
                  <c:v>2.3457866916008886E-13</c:v>
                </c:pt>
                <c:pt idx="4">
                  <c:v>3.3052399241569317E-13</c:v>
                </c:pt>
                <c:pt idx="5">
                  <c:v>9.0088626558533667E-12</c:v>
                </c:pt>
                <c:pt idx="6">
                  <c:v>6.1764339859048217E-11</c:v>
                </c:pt>
                <c:pt idx="7">
                  <c:v>2.5952425211157348E-10</c:v>
                </c:pt>
                <c:pt idx="8">
                  <c:v>2.9092588392961626E-10</c:v>
                </c:pt>
                <c:pt idx="9">
                  <c:v>5.008423996590749E-9</c:v>
                </c:pt>
                <c:pt idx="10">
                  <c:v>2.3884981504271591E-8</c:v>
                </c:pt>
                <c:pt idx="11">
                  <c:v>9.4726825750437785E-8</c:v>
                </c:pt>
                <c:pt idx="12">
                  <c:v>2.3384933139889767E-7</c:v>
                </c:pt>
                <c:pt idx="13">
                  <c:v>4.7717592794334555E-7</c:v>
                </c:pt>
                <c:pt idx="14">
                  <c:v>8.047857148604843E-6</c:v>
                </c:pt>
                <c:pt idx="15">
                  <c:v>2.8029065618727546E-5</c:v>
                </c:pt>
                <c:pt idx="16">
                  <c:v>2.1715542594888749E-5</c:v>
                </c:pt>
                <c:pt idx="17">
                  <c:v>5.659822620944907E-5</c:v>
                </c:pt>
                <c:pt idx="18">
                  <c:v>3.2670495056731901E-4</c:v>
                </c:pt>
                <c:pt idx="19">
                  <c:v>6.9841147138708683E-3</c:v>
                </c:pt>
                <c:pt idx="20">
                  <c:v>1.6623179048784603E-2</c:v>
                </c:pt>
                <c:pt idx="21">
                  <c:v>4.5935555449118318E-3</c:v>
                </c:pt>
                <c:pt idx="22">
                  <c:v>2.1186985414097401E-2</c:v>
                </c:pt>
                <c:pt idx="23">
                  <c:v>0.11292622896976526</c:v>
                </c:pt>
                <c:pt idx="24">
                  <c:v>0.14557753317023486</c:v>
                </c:pt>
                <c:pt idx="25">
                  <c:v>0.12382438157949638</c:v>
                </c:pt>
                <c:pt idx="26">
                  <c:v>0.23921931541709632</c:v>
                </c:pt>
                <c:pt idx="27">
                  <c:v>0.30030782739784195</c:v>
                </c:pt>
                <c:pt idx="28">
                  <c:v>1.3641305421433818E-2</c:v>
                </c:pt>
                <c:pt idx="29">
                  <c:v>1.1396218282487242E-2</c:v>
                </c:pt>
                <c:pt idx="30">
                  <c:v>2.3235344803846122E-3</c:v>
                </c:pt>
                <c:pt idx="31">
                  <c:v>1.3099690294835983E-3</c:v>
                </c:pt>
                <c:pt idx="32">
                  <c:v>3.0503842911285039E-3</c:v>
                </c:pt>
                <c:pt idx="33">
                  <c:v>3.5746658014440758E-4</c:v>
                </c:pt>
                <c:pt idx="34">
                  <c:v>4.6606927800478206E-4</c:v>
                </c:pt>
                <c:pt idx="35">
                  <c:v>4.0583690574234841E-5</c:v>
                </c:pt>
                <c:pt idx="36">
                  <c:v>2.2684834060343997E-7</c:v>
                </c:pt>
                <c:pt idx="37">
                  <c:v>9.5064071441347142E-8</c:v>
                </c:pt>
                <c:pt idx="38">
                  <c:v>1.339558516022693E-7</c:v>
                </c:pt>
                <c:pt idx="39">
                  <c:v>3.7509736045669778E-8</c:v>
                </c:pt>
                <c:pt idx="40">
                  <c:v>1.8496932856385061E-11</c:v>
                </c:pt>
                <c:pt idx="41">
                  <c:v>1.0570345359998724E-12</c:v>
                </c:pt>
                <c:pt idx="42">
                  <c:v>9.4226109524735917E-13</c:v>
                </c:pt>
                <c:pt idx="43">
                  <c:v>9.4965451781965959E-16</c:v>
                </c:pt>
                <c:pt idx="44">
                  <c:v>1.065076503915787E-15</c:v>
                </c:pt>
                <c:pt idx="45">
                  <c:v>1.5632858643893982E-18</c:v>
                </c:pt>
                <c:pt idx="46">
                  <c:v>5.2372671808044406E-19</c:v>
                </c:pt>
                <c:pt idx="47">
                  <c:v>2.5948428707766928E-20</c:v>
                </c:pt>
                <c:pt idx="48">
                  <c:v>1.4200939606629183E-20</c:v>
                </c:pt>
                <c:pt idx="49">
                  <c:v>2.6684178397285256E-21</c:v>
                </c:pt>
                <c:pt idx="50">
                  <c:v>1.7281143246077579E-21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accuracy!$O$36:$O$44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accuracy!$P$36:$P$44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accuracy!$O$30:$O$44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accuracy!$O$30:$O$44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accuracy!$R$30:$R$44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21027</xdr:colOff>
      <xdr:row>15</xdr:row>
      <xdr:rowOff>17072</xdr:rowOff>
    </xdr:from>
    <xdr:to>
      <xdr:col>17</xdr:col>
      <xdr:colOff>245314</xdr:colOff>
      <xdr:row>30</xdr:row>
      <xdr:rowOff>42951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232913</xdr:colOff>
      <xdr:row>47</xdr:row>
      <xdr:rowOff>47442</xdr:rowOff>
    </xdr:from>
    <xdr:to>
      <xdr:col>10</xdr:col>
      <xdr:colOff>422694</xdr:colOff>
      <xdr:row>62</xdr:row>
      <xdr:rowOff>73322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603847</xdr:colOff>
      <xdr:row>47</xdr:row>
      <xdr:rowOff>64698</xdr:rowOff>
    </xdr:from>
    <xdr:to>
      <xdr:col>13</xdr:col>
      <xdr:colOff>267417</xdr:colOff>
      <xdr:row>62</xdr:row>
      <xdr:rowOff>90578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301924</xdr:colOff>
      <xdr:row>46</xdr:row>
      <xdr:rowOff>90576</xdr:rowOff>
    </xdr:from>
    <xdr:to>
      <xdr:col>20</xdr:col>
      <xdr:colOff>526211</xdr:colOff>
      <xdr:row>61</xdr:row>
      <xdr:rowOff>116455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bastian Valdemar Hansen" id="{E939EDBB-63F4-4FE1-85DA-1AA9090C2CB3}" userId="Sebastian Valdemar Hans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1" dT="2022-12-16T12:27:59.81" personId="{E939EDBB-63F4-4FE1-85DA-1AA9090C2CB3}" id="{0516CD16-12E8-4FA3-A84F-746891AE6BC5}">
    <text>Not necessarily drift under arbitrage conditions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72"/>
  <sheetViews>
    <sheetView zoomScale="80" zoomScaleNormal="80" workbookViewId="0">
      <selection activeCell="C8" sqref="C8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0.05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-0.25</v>
      </c>
    </row>
    <row r="12" spans="2:12" x14ac:dyDescent="0.25">
      <c r="B12" t="s">
        <v>12</v>
      </c>
      <c r="C12">
        <f ca="1">C3+C8*C6*SQRT(C2)</f>
        <v>0.25</v>
      </c>
    </row>
    <row r="13" spans="2:12" x14ac:dyDescent="0.25">
      <c r="B13" t="s">
        <v>13</v>
      </c>
      <c r="C13">
        <f ca="1"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4" x14ac:dyDescent="0.25">
      <c r="B17" t="s">
        <v>2</v>
      </c>
      <c r="C17">
        <v>-1</v>
      </c>
      <c r="E17" t="s">
        <v>33</v>
      </c>
      <c r="F17">
        <f ca="1">EXP(-C4*C2)</f>
        <v>0.99252805481913842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H20" s="23" t="s">
        <v>56</v>
      </c>
      <c r="K20" t="s">
        <v>19</v>
      </c>
      <c r="L20" s="2">
        <f ca="1">SUMPRODUCT(L22:L72,F22:F72)</f>
        <v>2.9640335352900449E-2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  <c r="L21" s="23" t="s">
        <v>57</v>
      </c>
    </row>
    <row r="22" spans="2:14" x14ac:dyDescent="0.25">
      <c r="B22">
        <f ca="1">C11</f>
        <v>-0.25</v>
      </c>
      <c r="C22">
        <f ca="1">$C$4</f>
        <v>0.03</v>
      </c>
      <c r="D22">
        <f ca="1">$C$5</f>
        <v>0.05</v>
      </c>
      <c r="E22">
        <f ca="1">$C$6</f>
        <v>0.1</v>
      </c>
      <c r="F22">
        <f ca="1">MAX(0,B22-$F$15)</f>
        <v>0</v>
      </c>
      <c r="H22">
        <f t="array" aca="1" ref="H22:H72" ca="1">_xll.xFd1d(C2,B22:B72,C22:C72,D22:D72,E22:E72,F22:F72,C15:C19)</f>
        <v>6.5151630903271866E-8</v>
      </c>
      <c r="I22">
        <f ca="1">_xll.xBachelierImplied($C$2,$F$15,H22/$F$17,B22+$C$5*$C$2)</f>
        <v>0.10614855471212696</v>
      </c>
      <c r="K22">
        <f ca="1">IF(ABS(B22-$C$3)&lt;0.0000000001,1,0)</f>
        <v>0</v>
      </c>
      <c r="L22">
        <f t="array" aca="1" ref="L22:L72" ca="1">_xll.xFd1d($C$2,B22:B72,C22:C72,D22:D72,E22:E72,K22:K72,L15:L19)</f>
        <v>1.544993177647476E-6</v>
      </c>
      <c r="N22">
        <f ca="1">SUM(L22:L72)</f>
        <v>0.99252805263828847</v>
      </c>
    </row>
    <row r="23" spans="2:14" x14ac:dyDescent="0.25">
      <c r="B23">
        <f t="shared" ref="B23:B54" ca="1" si="0">B22+$C$13</f>
        <v>-0.24</v>
      </c>
      <c r="C23">
        <f t="shared" ref="C23:C72" ca="1" si="1">$C$4</f>
        <v>0.03</v>
      </c>
      <c r="D23">
        <f t="shared" ref="D23:D72" ca="1" si="2">$C$5</f>
        <v>0.05</v>
      </c>
      <c r="E23">
        <f t="shared" ref="E23:E72" ca="1" si="3">$C$6</f>
        <v>0.1</v>
      </c>
      <c r="F23">
        <f t="shared" ref="F23:F72" ca="1" si="4">MAX(0,B23-$F$15)</f>
        <v>0</v>
      </c>
      <c r="H23">
        <f ca="1"/>
        <v>3.6220734795065956E-7</v>
      </c>
      <c r="I23">
        <f ca="1">_xll.xBachelierImplied($C$2,$F$15,H23/$F$17,B23+$C$5*$C$2)</f>
        <v>0.11074609286577926</v>
      </c>
      <c r="K23">
        <f t="shared" ref="K23:K72" ca="1" si="5">IF(ABS(B23-$C$3)&lt;0.0000000001,1,0)</f>
        <v>0</v>
      </c>
      <c r="L23">
        <f ca="1"/>
        <v>8.7537765469029708E-7</v>
      </c>
    </row>
    <row r="24" spans="2:14" x14ac:dyDescent="0.25">
      <c r="B24">
        <f t="shared" ca="1" si="0"/>
        <v>-0.22999999999999998</v>
      </c>
      <c r="C24">
        <f t="shared" ca="1" si="1"/>
        <v>0.03</v>
      </c>
      <c r="D24">
        <f t="shared" ca="1" si="2"/>
        <v>0.05</v>
      </c>
      <c r="E24">
        <f t="shared" ca="1" si="3"/>
        <v>0.1</v>
      </c>
      <c r="F24">
        <f t="shared" ca="1" si="4"/>
        <v>0</v>
      </c>
      <c r="H24">
        <f ca="1"/>
        <v>7.8222822769774054E-7</v>
      </c>
      <c r="I24">
        <f ca="1">_xll.xBachelierImplied($C$2,$F$15,H24/$F$17,B24+$C$5*$C$2)</f>
        <v>0.11062797025734215</v>
      </c>
      <c r="K24">
        <f t="shared" ca="1" si="5"/>
        <v>0</v>
      </c>
      <c r="L24">
        <f ca="1"/>
        <v>2.0642072215413924E-6</v>
      </c>
    </row>
    <row r="25" spans="2:14" x14ac:dyDescent="0.25">
      <c r="B25">
        <f t="shared" ca="1" si="0"/>
        <v>-0.21999999999999997</v>
      </c>
      <c r="C25">
        <f t="shared" ca="1" si="1"/>
        <v>0.03</v>
      </c>
      <c r="D25">
        <f t="shared" ca="1" si="2"/>
        <v>0.05</v>
      </c>
      <c r="E25">
        <f t="shared" ca="1" si="3"/>
        <v>0.1</v>
      </c>
      <c r="F25">
        <f t="shared" ca="1" si="4"/>
        <v>0</v>
      </c>
      <c r="H25">
        <f ca="1"/>
        <v>1.4841482991326071E-6</v>
      </c>
      <c r="I25">
        <f ca="1">_xll.xBachelierImplied($C$2,$F$15,H25/$F$17,B25+$C$5*$C$2)</f>
        <v>0.10981250459315189</v>
      </c>
      <c r="K25">
        <f t="shared" ca="1" si="5"/>
        <v>0</v>
      </c>
      <c r="L25">
        <f ca="1"/>
        <v>4.2662020223731797E-6</v>
      </c>
    </row>
    <row r="26" spans="2:14" x14ac:dyDescent="0.25">
      <c r="B26">
        <f t="shared" ca="1" si="0"/>
        <v>-0.20999999999999996</v>
      </c>
      <c r="C26">
        <f t="shared" ca="1" si="1"/>
        <v>0.03</v>
      </c>
      <c r="D26">
        <f t="shared" ca="1" si="2"/>
        <v>0.05</v>
      </c>
      <c r="E26">
        <f t="shared" ca="1" si="3"/>
        <v>0.1</v>
      </c>
      <c r="F26">
        <f t="shared" ca="1" si="4"/>
        <v>0</v>
      </c>
      <c r="H26">
        <f ca="1"/>
        <v>2.7193758398841748E-6</v>
      </c>
      <c r="I26">
        <f ca="1">_xll.xBachelierImplied($C$2,$F$15,H26/$F$17,B26+$C$5*$C$2)</f>
        <v>0.10883453018980184</v>
      </c>
      <c r="K26">
        <f t="shared" ca="1" si="5"/>
        <v>0</v>
      </c>
      <c r="L26">
        <f ca="1"/>
        <v>8.4929882138598089E-6</v>
      </c>
    </row>
    <row r="27" spans="2:14" x14ac:dyDescent="0.25">
      <c r="B27">
        <f t="shared" ca="1" si="0"/>
        <v>-0.19999999999999996</v>
      </c>
      <c r="C27">
        <f t="shared" ca="1" si="1"/>
        <v>0.03</v>
      </c>
      <c r="D27">
        <f t="shared" ca="1" si="2"/>
        <v>0.05</v>
      </c>
      <c r="E27">
        <f t="shared" ca="1" si="3"/>
        <v>0.1</v>
      </c>
      <c r="F27">
        <f t="shared" ca="1" si="4"/>
        <v>0</v>
      </c>
      <c r="H27">
        <f ca="1"/>
        <v>4.9142301430049383E-6</v>
      </c>
      <c r="I27">
        <f ca="1">_xll.xBachelierImplied($C$2,$F$15,H27/$F$17,B27+$C$5*$C$2)</f>
        <v>0.10782702936777311</v>
      </c>
      <c r="K27">
        <f t="shared" ca="1" si="5"/>
        <v>0</v>
      </c>
      <c r="L27">
        <f ca="1"/>
        <v>1.6635850723142918E-5</v>
      </c>
    </row>
    <row r="28" spans="2:14" x14ac:dyDescent="0.25">
      <c r="B28">
        <f t="shared" ca="1" si="0"/>
        <v>-0.18999999999999995</v>
      </c>
      <c r="C28">
        <f t="shared" ca="1" si="1"/>
        <v>0.03</v>
      </c>
      <c r="D28">
        <f t="shared" ca="1" si="2"/>
        <v>0.05</v>
      </c>
      <c r="E28">
        <f t="shared" ca="1" si="3"/>
        <v>0.1</v>
      </c>
      <c r="F28">
        <f t="shared" ca="1" si="4"/>
        <v>0</v>
      </c>
      <c r="H28">
        <f ca="1"/>
        <v>8.8018123255305322E-6</v>
      </c>
      <c r="I28">
        <f ca="1">_xll.xBachelierImplied($C$2,$F$15,H28/$F$17,B28+$C$5*$C$2)</f>
        <v>0.1068298556997677</v>
      </c>
      <c r="K28">
        <f t="shared" ca="1" si="5"/>
        <v>0</v>
      </c>
      <c r="L28">
        <f ca="1"/>
        <v>3.2218086566834134E-5</v>
      </c>
    </row>
    <row r="29" spans="2:14" x14ac:dyDescent="0.25">
      <c r="B29">
        <f t="shared" ca="1" si="0"/>
        <v>-0.17999999999999994</v>
      </c>
      <c r="C29">
        <f t="shared" ca="1" si="1"/>
        <v>0.03</v>
      </c>
      <c r="D29">
        <f t="shared" ca="1" si="2"/>
        <v>0.05</v>
      </c>
      <c r="E29">
        <f t="shared" ca="1" si="3"/>
        <v>0.1</v>
      </c>
      <c r="F29">
        <f t="shared" ca="1" si="4"/>
        <v>0</v>
      </c>
      <c r="H29">
        <f ca="1"/>
        <v>1.5637088726903015E-5</v>
      </c>
      <c r="I29">
        <f ca="1">_xll.xBachelierImplied($C$2,$F$15,H29/$F$17,B29+$C$5*$C$2)</f>
        <v>0.10585878618767008</v>
      </c>
      <c r="K29">
        <f t="shared" ca="1" si="5"/>
        <v>0</v>
      </c>
      <c r="L29">
        <f ca="1"/>
        <v>6.1720939018171487E-5</v>
      </c>
    </row>
    <row r="30" spans="2:14" x14ac:dyDescent="0.25">
      <c r="B30">
        <f t="shared" ca="1" si="0"/>
        <v>-0.16999999999999993</v>
      </c>
      <c r="C30">
        <f t="shared" ca="1" si="1"/>
        <v>0.03</v>
      </c>
      <c r="D30">
        <f t="shared" ca="1" si="2"/>
        <v>0.05</v>
      </c>
      <c r="E30">
        <f t="shared" ca="1" si="3"/>
        <v>0.1</v>
      </c>
      <c r="F30">
        <f t="shared" ca="1" si="4"/>
        <v>0</v>
      </c>
      <c r="H30">
        <f ca="1"/>
        <v>2.7544766770974414E-5</v>
      </c>
      <c r="I30">
        <f ca="1">_xll.xBachelierImplied($C$2,$F$15,H30/$F$17,B30+$C$5*$C$2)</f>
        <v>0.10492385935968906</v>
      </c>
      <c r="K30">
        <f t="shared" ca="1" si="5"/>
        <v>0</v>
      </c>
      <c r="L30">
        <f ca="1"/>
        <v>1.1686240965963078E-4</v>
      </c>
    </row>
    <row r="31" spans="2:14" x14ac:dyDescent="0.25">
      <c r="B31">
        <f t="shared" ca="1" si="0"/>
        <v>-0.15999999999999992</v>
      </c>
      <c r="C31">
        <f t="shared" ca="1" si="1"/>
        <v>0.03</v>
      </c>
      <c r="D31">
        <f t="shared" ca="1" si="2"/>
        <v>0.05</v>
      </c>
      <c r="E31">
        <f t="shared" ca="1" si="3"/>
        <v>0.1</v>
      </c>
      <c r="F31">
        <f t="shared" ca="1" si="4"/>
        <v>0</v>
      </c>
      <c r="H31">
        <f ca="1"/>
        <v>4.8070808522893194E-5</v>
      </c>
      <c r="I31">
        <f ca="1">_xll.xBachelierImplied($C$2,$F$15,H31/$F$17,B31+$C$5*$C$2)</f>
        <v>0.10403458379743147</v>
      </c>
      <c r="K31">
        <f t="shared" ca="1" si="5"/>
        <v>0</v>
      </c>
      <c r="L31">
        <f ca="1"/>
        <v>2.1838298370082258E-4</v>
      </c>
    </row>
    <row r="32" spans="2:14" x14ac:dyDescent="0.25">
      <c r="B32">
        <f t="shared" ca="1" si="0"/>
        <v>-0.14999999999999991</v>
      </c>
      <c r="C32">
        <f t="shared" ca="1" si="1"/>
        <v>0.03</v>
      </c>
      <c r="D32">
        <f t="shared" ca="1" si="2"/>
        <v>0.05</v>
      </c>
      <c r="E32">
        <f t="shared" ca="1" si="3"/>
        <v>0.1</v>
      </c>
      <c r="F32">
        <f t="shared" ca="1" si="4"/>
        <v>0</v>
      </c>
      <c r="H32">
        <f ca="1"/>
        <v>8.3033026814579165E-5</v>
      </c>
      <c r="I32">
        <f ca="1">_xll.xBachelierImplied($C$2,$F$15,H32/$F$17,B32+$C$5*$C$2)</f>
        <v>0.10320153590182525</v>
      </c>
      <c r="K32">
        <f t="shared" ca="1" si="5"/>
        <v>0</v>
      </c>
      <c r="L32">
        <f ca="1"/>
        <v>4.0205663543314466E-4</v>
      </c>
    </row>
    <row r="33" spans="2:12" x14ac:dyDescent="0.25">
      <c r="B33">
        <f t="shared" ca="1" si="0"/>
        <v>-0.1399999999999999</v>
      </c>
      <c r="C33">
        <f t="shared" ca="1" si="1"/>
        <v>0.03</v>
      </c>
      <c r="D33">
        <f t="shared" ca="1" si="2"/>
        <v>0.05</v>
      </c>
      <c r="E33">
        <f t="shared" ca="1" si="3"/>
        <v>0.1</v>
      </c>
      <c r="F33">
        <f t="shared" ca="1" si="4"/>
        <v>0</v>
      </c>
      <c r="H33">
        <f ca="1"/>
        <v>1.4178710757408448E-4</v>
      </c>
      <c r="I33">
        <f ca="1">_xll.xBachelierImplied($C$2,$F$15,H33/$F$17,B33+$C$5*$C$2)</f>
        <v>0.10243689239877396</v>
      </c>
      <c r="K33">
        <f t="shared" ca="1" si="5"/>
        <v>0</v>
      </c>
      <c r="L33">
        <f ca="1"/>
        <v>7.2765372617533892E-4</v>
      </c>
    </row>
    <row r="34" spans="2:12" x14ac:dyDescent="0.25">
      <c r="B34">
        <f t="shared" ca="1" si="0"/>
        <v>-0.12999999999999989</v>
      </c>
      <c r="C34">
        <f t="shared" ca="1" si="1"/>
        <v>0.03</v>
      </c>
      <c r="D34">
        <f t="shared" ca="1" si="2"/>
        <v>0.05</v>
      </c>
      <c r="E34">
        <f t="shared" ca="1" si="3"/>
        <v>0.1</v>
      </c>
      <c r="F34">
        <f t="shared" ca="1" si="4"/>
        <v>0</v>
      </c>
      <c r="H34">
        <f ca="1"/>
        <v>2.3902510217180766E-4</v>
      </c>
      <c r="I34">
        <f ca="1">_xll.xBachelierImplied($C$2,$F$15,H34/$F$17,B34+$C$5*$C$2)</f>
        <v>0.10175451635669644</v>
      </c>
      <c r="K34">
        <f t="shared" ca="1" si="5"/>
        <v>0</v>
      </c>
      <c r="L34">
        <f ca="1"/>
        <v>1.291095674639804E-3</v>
      </c>
    </row>
    <row r="35" spans="2:12" x14ac:dyDescent="0.25">
      <c r="B35">
        <f t="shared" ca="1" si="0"/>
        <v>-0.1199999999999999</v>
      </c>
      <c r="C35">
        <f t="shared" ca="1" si="1"/>
        <v>0.03</v>
      </c>
      <c r="D35">
        <f t="shared" ca="1" si="2"/>
        <v>0.05</v>
      </c>
      <c r="E35">
        <f t="shared" ca="1" si="3"/>
        <v>0.1</v>
      </c>
      <c r="F35">
        <f t="shared" ca="1" si="4"/>
        <v>0</v>
      </c>
      <c r="H35">
        <f ca="1"/>
        <v>3.9717196663335136E-4</v>
      </c>
      <c r="I35">
        <f ca="1">_xll.xBachelierImplied($C$2,$F$15,H35/$F$17,B35+$C$5*$C$2)</f>
        <v>0.10116960244501476</v>
      </c>
      <c r="K35">
        <f t="shared" ca="1" si="5"/>
        <v>0</v>
      </c>
      <c r="L35">
        <f ca="1"/>
        <v>2.2384071653153968E-3</v>
      </c>
    </row>
    <row r="36" spans="2:12" x14ac:dyDescent="0.25">
      <c r="B36">
        <f t="shared" ca="1" si="0"/>
        <v>-0.1099999999999999</v>
      </c>
      <c r="C36">
        <f t="shared" ca="1" si="1"/>
        <v>0.03</v>
      </c>
      <c r="D36">
        <f t="shared" ca="1" si="2"/>
        <v>0.05</v>
      </c>
      <c r="E36">
        <f t="shared" ca="1" si="3"/>
        <v>0.1</v>
      </c>
      <c r="F36">
        <f t="shared" ca="1" si="4"/>
        <v>0</v>
      </c>
      <c r="H36">
        <f ca="1"/>
        <v>6.4929001319835372E-4</v>
      </c>
      <c r="I36">
        <f ca="1">_xll.xBachelierImplied($C$2,$F$15,H36/$F$17,B36+$C$5*$C$2)</f>
        <v>0.10069758277396737</v>
      </c>
      <c r="K36">
        <f t="shared" ca="1" si="5"/>
        <v>0</v>
      </c>
      <c r="L36">
        <f ca="1"/>
        <v>3.776288480548784E-3</v>
      </c>
    </row>
    <row r="37" spans="2:12" x14ac:dyDescent="0.25">
      <c r="B37">
        <f t="shared" ca="1" si="0"/>
        <v>-9.9999999999999908E-2</v>
      </c>
      <c r="C37">
        <f t="shared" ca="1" si="1"/>
        <v>0.03</v>
      </c>
      <c r="D37">
        <f t="shared" ca="1" si="2"/>
        <v>0.05</v>
      </c>
      <c r="E37">
        <f t="shared" ca="1" si="3"/>
        <v>0.1</v>
      </c>
      <c r="F37">
        <f t="shared" ca="1" si="4"/>
        <v>0</v>
      </c>
      <c r="H37">
        <f ca="1"/>
        <v>1.042075070062765E-3</v>
      </c>
      <c r="I37">
        <f ca="1">_xll.xBachelierImplied($C$2,$F$15,H37/$F$17,B37+$C$5*$C$2)</f>
        <v>0.10035171056976373</v>
      </c>
      <c r="K37">
        <f t="shared" ca="1" si="5"/>
        <v>0</v>
      </c>
      <c r="L37">
        <f ca="1"/>
        <v>6.1672737520573669E-3</v>
      </c>
    </row>
    <row r="38" spans="2:12" x14ac:dyDescent="0.25">
      <c r="B38">
        <f t="shared" ca="1" si="0"/>
        <v>-8.9999999999999913E-2</v>
      </c>
      <c r="C38">
        <f t="shared" ca="1" si="1"/>
        <v>0.03</v>
      </c>
      <c r="D38">
        <f t="shared" ca="1" si="2"/>
        <v>0.05</v>
      </c>
      <c r="E38">
        <f t="shared" ca="1" si="3"/>
        <v>0.1</v>
      </c>
      <c r="F38">
        <f t="shared" ca="1" si="4"/>
        <v>0</v>
      </c>
      <c r="H38">
        <f ca="1"/>
        <v>1.6379912936756837E-3</v>
      </c>
      <c r="I38">
        <f ca="1">_xll.xBachelierImplied($C$2,$F$15,H38/$F$17,B38+$C$5*$C$2)</f>
        <v>0.10013843982221819</v>
      </c>
      <c r="K38">
        <f t="shared" ca="1" si="5"/>
        <v>0</v>
      </c>
      <c r="L38">
        <f ca="1"/>
        <v>9.6885314890296399E-3</v>
      </c>
    </row>
    <row r="39" spans="2:12" x14ac:dyDescent="0.25">
      <c r="B39">
        <f t="shared" ca="1" si="0"/>
        <v>-7.9999999999999918E-2</v>
      </c>
      <c r="C39">
        <f t="shared" ca="1" si="1"/>
        <v>0.03</v>
      </c>
      <c r="D39">
        <f t="shared" ca="1" si="2"/>
        <v>0.05</v>
      </c>
      <c r="E39">
        <f t="shared" ca="1" si="3"/>
        <v>0.1</v>
      </c>
      <c r="F39">
        <f t="shared" ca="1" si="4"/>
        <v>0</v>
      </c>
      <c r="H39">
        <f ca="1"/>
        <v>2.5149475228421619E-3</v>
      </c>
      <c r="I39">
        <f ca="1">_xll.xBachelierImplied($C$2,$F$15,H39/$F$17,B39+$C$5*$C$2)</f>
        <v>0.1000496620589202</v>
      </c>
      <c r="K39">
        <f t="shared" ca="1" si="5"/>
        <v>0</v>
      </c>
      <c r="L39">
        <f ca="1"/>
        <v>1.4530649121084248E-2</v>
      </c>
    </row>
    <row r="40" spans="2:12" x14ac:dyDescent="0.25">
      <c r="B40">
        <f t="shared" ca="1" si="0"/>
        <v>-6.9999999999999923E-2</v>
      </c>
      <c r="C40">
        <f t="shared" ca="1" si="1"/>
        <v>0.03</v>
      </c>
      <c r="D40">
        <f t="shared" ca="1" si="2"/>
        <v>0.05</v>
      </c>
      <c r="E40">
        <f t="shared" ca="1" si="3"/>
        <v>0.1</v>
      </c>
      <c r="F40">
        <f t="shared" ca="1" si="4"/>
        <v>0</v>
      </c>
      <c r="H40">
        <f ca="1"/>
        <v>3.7616728116402986E-3</v>
      </c>
      <c r="I40">
        <f ca="1">_xll.xBachelierImplied($C$2,$F$15,H40/$F$17,B40+$C$5*$C$2)</f>
        <v>0.10005205388286194</v>
      </c>
      <c r="K40">
        <f t="shared" ca="1" si="5"/>
        <v>0</v>
      </c>
      <c r="L40">
        <f ca="1"/>
        <v>2.0642736572825601E-2</v>
      </c>
    </row>
    <row r="41" spans="2:12" x14ac:dyDescent="0.25">
      <c r="B41">
        <f t="shared" ca="1" si="0"/>
        <v>-5.9999999999999921E-2</v>
      </c>
      <c r="C41">
        <f t="shared" ca="1" si="1"/>
        <v>0.03</v>
      </c>
      <c r="D41">
        <f t="shared" ca="1" si="2"/>
        <v>0.05</v>
      </c>
      <c r="E41">
        <f t="shared" ca="1" si="3"/>
        <v>0.1</v>
      </c>
      <c r="F41">
        <f t="shared" ca="1" si="4"/>
        <v>0</v>
      </c>
      <c r="H41">
        <f ca="1"/>
        <v>5.468406016442425E-3</v>
      </c>
      <c r="I41">
        <f ca="1">_xll.xBachelierImplied($C$2,$F$15,H41/$F$17,B41+$C$5*$C$2)</f>
        <v>0.1000790250739358</v>
      </c>
      <c r="K41">
        <f t="shared" ca="1" si="5"/>
        <v>0</v>
      </c>
      <c r="L41">
        <f ca="1"/>
        <v>2.7650605822771675E-2</v>
      </c>
    </row>
    <row r="42" spans="2:12" x14ac:dyDescent="0.25">
      <c r="B42">
        <f t="shared" ca="1" si="0"/>
        <v>-4.999999999999992E-2</v>
      </c>
      <c r="C42">
        <f t="shared" ca="1" si="1"/>
        <v>0.03</v>
      </c>
      <c r="D42">
        <f t="shared" ca="1" si="2"/>
        <v>0.05</v>
      </c>
      <c r="E42">
        <f t="shared" ca="1" si="3"/>
        <v>0.1</v>
      </c>
      <c r="F42">
        <f t="shared" ca="1" si="4"/>
        <v>0</v>
      </c>
      <c r="H42">
        <f ca="1"/>
        <v>7.7178706763247028E-3</v>
      </c>
      <c r="I42">
        <f ca="1">_xll.xBachelierImplied($C$2,$F$15,H42/$F$17,B42+$C$5*$C$2)</f>
        <v>0.10004552851606838</v>
      </c>
      <c r="K42">
        <f t="shared" ca="1" si="5"/>
        <v>0</v>
      </c>
      <c r="L42">
        <f ca="1"/>
        <v>3.5247990166993218E-2</v>
      </c>
    </row>
    <row r="43" spans="2:12" x14ac:dyDescent="0.25">
      <c r="B43">
        <f t="shared" ca="1" si="0"/>
        <v>-3.9999999999999918E-2</v>
      </c>
      <c r="C43">
        <f t="shared" ca="1" si="1"/>
        <v>0.03</v>
      </c>
      <c r="D43">
        <f t="shared" ca="1" si="2"/>
        <v>0.05</v>
      </c>
      <c r="E43">
        <f t="shared" ca="1" si="3"/>
        <v>0.1</v>
      </c>
      <c r="F43">
        <f t="shared" ca="1" si="4"/>
        <v>0</v>
      </c>
      <c r="H43">
        <f ca="1"/>
        <v>1.059147174063409E-2</v>
      </c>
      <c r="I43">
        <f ca="1">_xll.xBachelierImplied($C$2,$F$15,H43/$F$17,B43+$C$5*$C$2)</f>
        <v>9.9932598181980373E-2</v>
      </c>
      <c r="K43">
        <f t="shared" ca="1" si="5"/>
        <v>0</v>
      </c>
      <c r="L43">
        <f ca="1"/>
        <v>4.4687995091898997E-2</v>
      </c>
    </row>
    <row r="44" spans="2:12" x14ac:dyDescent="0.25">
      <c r="B44">
        <f t="shared" ca="1" si="0"/>
        <v>-2.9999999999999916E-2</v>
      </c>
      <c r="C44">
        <f t="shared" ca="1" si="1"/>
        <v>0.03</v>
      </c>
      <c r="D44">
        <f t="shared" ca="1" si="2"/>
        <v>0.05</v>
      </c>
      <c r="E44">
        <f t="shared" ca="1" si="3"/>
        <v>0.1</v>
      </c>
      <c r="F44">
        <f t="shared" ca="1" si="4"/>
        <v>0</v>
      </c>
      <c r="H44">
        <f ca="1"/>
        <v>1.4206565746521359E-2</v>
      </c>
      <c r="I44">
        <f ca="1">_xll.xBachelierImplied($C$2,$F$15,H44/$F$17,B44+$C$5*$C$2)</f>
        <v>9.9980761881699298E-2</v>
      </c>
      <c r="K44">
        <f t="shared" ca="1" si="5"/>
        <v>0</v>
      </c>
      <c r="L44">
        <f ca="1"/>
        <v>6.0442798349020194E-2</v>
      </c>
    </row>
    <row r="45" spans="2:12" x14ac:dyDescent="0.25">
      <c r="B45">
        <f t="shared" ca="1" si="0"/>
        <v>-1.9999999999999914E-2</v>
      </c>
      <c r="C45">
        <f t="shared" ca="1" si="1"/>
        <v>0.03</v>
      </c>
      <c r="D45">
        <f t="shared" ca="1" si="2"/>
        <v>0.05</v>
      </c>
      <c r="E45">
        <f t="shared" ca="1" si="3"/>
        <v>0.1</v>
      </c>
      <c r="F45">
        <f t="shared" ca="1" si="4"/>
        <v>0</v>
      </c>
      <c r="H45">
        <f ca="1"/>
        <v>1.8715118288441832E-2</v>
      </c>
      <c r="I45">
        <f ca="1">_xll.xBachelierImplied($C$2,$F$15,H45/$F$17,B45+$C$5*$C$2)</f>
        <v>0.10067244354386559</v>
      </c>
      <c r="K45">
        <f t="shared" ca="1" si="5"/>
        <v>0</v>
      </c>
      <c r="L45">
        <f ca="1"/>
        <v>7.9470779833758304E-2</v>
      </c>
    </row>
    <row r="46" spans="2:12" x14ac:dyDescent="0.25">
      <c r="B46">
        <f t="shared" ca="1" si="0"/>
        <v>-9.9999999999999135E-3</v>
      </c>
      <c r="C46">
        <f t="shared" ca="1" si="1"/>
        <v>0.03</v>
      </c>
      <c r="D46">
        <f t="shared" ca="1" si="2"/>
        <v>0.05</v>
      </c>
      <c r="E46">
        <f t="shared" ca="1" si="3"/>
        <v>0.1</v>
      </c>
      <c r="F46">
        <f t="shared" ca="1" si="4"/>
        <v>0</v>
      </c>
      <c r="H46">
        <f ca="1"/>
        <v>2.3717090551054754E-2</v>
      </c>
      <c r="I46">
        <f ca="1">_xll.xBachelierImplied($C$2,$F$15,H46/$F$17,B46+$C$5*$C$2)</f>
        <v>9.9870907485707885E-2</v>
      </c>
      <c r="K46">
        <f t="shared" ca="1" si="5"/>
        <v>0</v>
      </c>
      <c r="L46">
        <f ca="1"/>
        <v>1.449348189145383E-3</v>
      </c>
    </row>
    <row r="47" spans="2:12" x14ac:dyDescent="0.25">
      <c r="B47">
        <f t="shared" ca="1" si="0"/>
        <v>8.6736173798840355E-17</v>
      </c>
      <c r="C47">
        <f t="shared" ca="1" si="1"/>
        <v>0.03</v>
      </c>
      <c r="D47">
        <f t="shared" ca="1" si="2"/>
        <v>0.05</v>
      </c>
      <c r="E47">
        <f t="shared" ca="1" si="3"/>
        <v>0.1</v>
      </c>
      <c r="F47">
        <f t="shared" ca="1" si="4"/>
        <v>5.0000000000000868E-3</v>
      </c>
      <c r="H47" s="1">
        <f ca="1"/>
        <v>2.9640335352900442E-2</v>
      </c>
      <c r="I47">
        <f ca="1">_xll.xBachelierImplied($C$2,$F$15,H47/$F$17,B47+$C$5*$C$2)</f>
        <v>9.9770353987229013E-2</v>
      </c>
      <c r="K47">
        <f t="shared" ca="1" si="5"/>
        <v>1</v>
      </c>
      <c r="L47">
        <f ca="1"/>
        <v>0.18265259669027883</v>
      </c>
    </row>
    <row r="48" spans="2:12" x14ac:dyDescent="0.25">
      <c r="B48">
        <f t="shared" ca="1" si="0"/>
        <v>1.0000000000000087E-2</v>
      </c>
      <c r="C48">
        <f t="shared" ca="1" si="1"/>
        <v>0.03</v>
      </c>
      <c r="D48">
        <f t="shared" ca="1" si="2"/>
        <v>0.05</v>
      </c>
      <c r="E48">
        <f t="shared" ca="1" si="3"/>
        <v>0.1</v>
      </c>
      <c r="F48">
        <f t="shared" ca="1" si="4"/>
        <v>1.5000000000000086E-2</v>
      </c>
      <c r="H48">
        <f ca="1"/>
        <v>3.6484089879143172E-2</v>
      </c>
      <c r="I48">
        <f ca="1">_xll.xBachelierImplied($C$2,$F$15,H48/$F$17,B48+$C$5*$C$2)</f>
        <v>0.10069005545399366</v>
      </c>
      <c r="K48">
        <f t="shared" ca="1" si="5"/>
        <v>0</v>
      </c>
      <c r="L48">
        <f ca="1"/>
        <v>1.6019111563693733E-3</v>
      </c>
    </row>
    <row r="49" spans="2:12" x14ac:dyDescent="0.25">
      <c r="B49">
        <f t="shared" ca="1" si="0"/>
        <v>2.0000000000000087E-2</v>
      </c>
      <c r="C49">
        <f t="shared" ca="1" si="1"/>
        <v>0.03</v>
      </c>
      <c r="D49">
        <f t="shared" ca="1" si="2"/>
        <v>0.05</v>
      </c>
      <c r="E49">
        <f t="shared" ca="1" si="3"/>
        <v>0.1</v>
      </c>
      <c r="F49">
        <f t="shared" ca="1" si="4"/>
        <v>2.5000000000000088E-2</v>
      </c>
      <c r="H49">
        <f ca="1"/>
        <v>4.3732445045500709E-2</v>
      </c>
      <c r="I49">
        <f ca="1">_xll.xBachelierImplied($C$2,$F$15,H49/$F$17,B49+$C$5*$C$2)</f>
        <v>0.10002208519162831</v>
      </c>
      <c r="K49">
        <f t="shared" ca="1" si="5"/>
        <v>0</v>
      </c>
      <c r="L49">
        <f ca="1"/>
        <v>9.7082032982368408E-2</v>
      </c>
    </row>
    <row r="50" spans="2:12" x14ac:dyDescent="0.25">
      <c r="B50">
        <f t="shared" ca="1" si="0"/>
        <v>3.0000000000000089E-2</v>
      </c>
      <c r="C50">
        <f t="shared" ca="1" si="1"/>
        <v>0.03</v>
      </c>
      <c r="D50">
        <f t="shared" ca="1" si="2"/>
        <v>0.05</v>
      </c>
      <c r="E50">
        <f t="shared" ca="1" si="3"/>
        <v>0.1</v>
      </c>
      <c r="F50">
        <f t="shared" ca="1" si="4"/>
        <v>3.5000000000000087E-2</v>
      </c>
      <c r="H50">
        <f ca="1"/>
        <v>5.1680368102772871E-2</v>
      </c>
      <c r="I50">
        <f ca="1">_xll.xBachelierImplied($C$2,$F$15,H50/$F$17,B50+$C$5*$C$2)</f>
        <v>9.9934178343857816E-2</v>
      </c>
      <c r="K50">
        <f t="shared" ca="1" si="5"/>
        <v>0</v>
      </c>
      <c r="L50">
        <f ca="1"/>
        <v>8.1609674224818879E-2</v>
      </c>
    </row>
    <row r="51" spans="2:12" x14ac:dyDescent="0.25">
      <c r="B51">
        <f t="shared" ca="1" si="0"/>
        <v>4.0000000000000091E-2</v>
      </c>
      <c r="C51">
        <f t="shared" ca="1" si="1"/>
        <v>0.03</v>
      </c>
      <c r="D51">
        <f t="shared" ca="1" si="2"/>
        <v>0.05</v>
      </c>
      <c r="E51">
        <f t="shared" ca="1" si="3"/>
        <v>0.1</v>
      </c>
      <c r="F51">
        <f t="shared" ca="1" si="4"/>
        <v>4.5000000000000089E-2</v>
      </c>
      <c r="H51">
        <f ca="1"/>
        <v>6.0153945127251099E-2</v>
      </c>
      <c r="I51">
        <f ca="1">_xll.xBachelierImplied($C$2,$F$15,H51/$F$17,B51+$C$5*$C$2)</f>
        <v>0.1000157182401281</v>
      </c>
      <c r="K51">
        <f t="shared" ca="1" si="5"/>
        <v>0</v>
      </c>
      <c r="L51">
        <f ca="1"/>
        <v>6.668891409193399E-2</v>
      </c>
    </row>
    <row r="52" spans="2:12" x14ac:dyDescent="0.25">
      <c r="B52">
        <f t="shared" ca="1" si="0"/>
        <v>5.0000000000000093E-2</v>
      </c>
      <c r="C52">
        <f t="shared" ca="1" si="1"/>
        <v>0.03</v>
      </c>
      <c r="D52">
        <f t="shared" ca="1" si="2"/>
        <v>0.05</v>
      </c>
      <c r="E52">
        <f t="shared" ca="1" si="3"/>
        <v>0.1</v>
      </c>
      <c r="F52">
        <f t="shared" ca="1" si="4"/>
        <v>5.500000000000009E-2</v>
      </c>
      <c r="H52">
        <f ca="1"/>
        <v>6.9027202078026706E-2</v>
      </c>
      <c r="I52">
        <f ca="1">_xll.xBachelierImplied($C$2,$F$15,H52/$F$17,B52+$C$5*$C$2)</f>
        <v>0.10002462797148266</v>
      </c>
      <c r="K52">
        <f t="shared" ca="1" si="5"/>
        <v>0</v>
      </c>
      <c r="L52">
        <f ca="1"/>
        <v>5.8138366796002136E-2</v>
      </c>
    </row>
    <row r="53" spans="2:12" x14ac:dyDescent="0.25">
      <c r="B53">
        <f t="shared" ca="1" si="0"/>
        <v>6.0000000000000095E-2</v>
      </c>
      <c r="C53">
        <f t="shared" ca="1" si="1"/>
        <v>0.03</v>
      </c>
      <c r="D53">
        <f t="shared" ca="1" si="2"/>
        <v>0.05</v>
      </c>
      <c r="E53">
        <f t="shared" ca="1" si="3"/>
        <v>0.1</v>
      </c>
      <c r="F53">
        <f t="shared" ca="1" si="4"/>
        <v>6.5000000000000099E-2</v>
      </c>
      <c r="H53">
        <f ca="1"/>
        <v>7.8214952008756805E-2</v>
      </c>
      <c r="I53">
        <f ca="1">_xll.xBachelierImplied($C$2,$F$15,H53/$F$17,B53+$C$5*$C$2)</f>
        <v>9.9959202470758304E-2</v>
      </c>
      <c r="K53">
        <f t="shared" ca="1" si="5"/>
        <v>0</v>
      </c>
      <c r="L53">
        <f ca="1"/>
        <v>5.0407924225383635E-2</v>
      </c>
    </row>
    <row r="54" spans="2:12" x14ac:dyDescent="0.25">
      <c r="B54">
        <f t="shared" ca="1" si="0"/>
        <v>7.000000000000009E-2</v>
      </c>
      <c r="C54">
        <f t="shared" ca="1" si="1"/>
        <v>0.03</v>
      </c>
      <c r="D54">
        <f t="shared" ca="1" si="2"/>
        <v>0.05</v>
      </c>
      <c r="E54">
        <f t="shared" ca="1" si="3"/>
        <v>0.1</v>
      </c>
      <c r="F54">
        <f t="shared" ca="1" si="4"/>
        <v>7.5000000000000094E-2</v>
      </c>
      <c r="H54">
        <f ca="1"/>
        <v>8.764416865147584E-2</v>
      </c>
      <c r="I54">
        <f ca="1">_xll.xBachelierImplied($C$2,$F$15,H54/$F$17,B54+$C$5*$C$2)</f>
        <v>9.9890433246883015E-2</v>
      </c>
      <c r="K54">
        <f t="shared" ca="1" si="5"/>
        <v>0</v>
      </c>
      <c r="L54">
        <f ca="1"/>
        <v>4.1593658986794922E-2</v>
      </c>
    </row>
    <row r="55" spans="2:12" x14ac:dyDescent="0.25">
      <c r="B55">
        <f t="shared" ref="B55:B72" ca="1" si="6">B54+$C$13</f>
        <v>8.0000000000000085E-2</v>
      </c>
      <c r="C55">
        <f t="shared" ca="1" si="1"/>
        <v>0.03</v>
      </c>
      <c r="D55">
        <f t="shared" ca="1" si="2"/>
        <v>0.05</v>
      </c>
      <c r="E55">
        <f t="shared" ca="1" si="3"/>
        <v>0.1</v>
      </c>
      <c r="F55">
        <f t="shared" ca="1" si="4"/>
        <v>8.5000000000000089E-2</v>
      </c>
      <c r="H55">
        <f ca="1"/>
        <v>9.7249252222685434E-2</v>
      </c>
      <c r="I55">
        <f ca="1">_xll.xBachelierImplied($C$2,$F$15,H55/$F$17,B55+$C$5*$C$2)</f>
        <v>9.9881066252508602E-2</v>
      </c>
      <c r="K55">
        <f t="shared" ca="1" si="5"/>
        <v>0</v>
      </c>
      <c r="L55">
        <f ca="1"/>
        <v>3.2360152963668697E-2</v>
      </c>
    </row>
    <row r="56" spans="2:12" x14ac:dyDescent="0.25">
      <c r="B56">
        <f t="shared" ca="1" si="6"/>
        <v>9.000000000000008E-2</v>
      </c>
      <c r="C56">
        <f t="shared" ca="1" si="1"/>
        <v>0.03</v>
      </c>
      <c r="D56">
        <f t="shared" ca="1" si="2"/>
        <v>0.05</v>
      </c>
      <c r="E56">
        <f t="shared" ca="1" si="3"/>
        <v>0.1</v>
      </c>
      <c r="F56">
        <f t="shared" ca="1" si="4"/>
        <v>9.5000000000000084E-2</v>
      </c>
      <c r="H56">
        <f ca="1"/>
        <v>0.10697543169698587</v>
      </c>
      <c r="I56">
        <f ca="1">_xll.xBachelierImplied($C$2,$F$15,H56/$F$17,B56+$C$5*$C$2)</f>
        <v>9.9967326547536636E-2</v>
      </c>
      <c r="K56">
        <f t="shared" ca="1" si="5"/>
        <v>0</v>
      </c>
      <c r="L56">
        <f ca="1"/>
        <v>2.3847848198095749E-2</v>
      </c>
    </row>
    <row r="57" spans="2:12" x14ac:dyDescent="0.25">
      <c r="B57">
        <f t="shared" ca="1" si="6"/>
        <v>0.10000000000000007</v>
      </c>
      <c r="C57">
        <f t="shared" ca="1" si="1"/>
        <v>0.03</v>
      </c>
      <c r="D57">
        <f t="shared" ca="1" si="2"/>
        <v>0.05</v>
      </c>
      <c r="E57">
        <f t="shared" ca="1" si="3"/>
        <v>0.1</v>
      </c>
      <c r="F57">
        <f t="shared" ca="1" si="4"/>
        <v>0.10500000000000008</v>
      </c>
      <c r="H57">
        <f ca="1"/>
        <v>0.11678089019756871</v>
      </c>
      <c r="I57">
        <f ca="1">_xll.xBachelierImplied($C$2,$F$15,H57/$F$17,B57+$C$5*$C$2)</f>
        <v>0.10016315088198829</v>
      </c>
      <c r="K57">
        <f t="shared" ca="1" si="5"/>
        <v>0</v>
      </c>
      <c r="L57">
        <f ca="1"/>
        <v>1.6778385259351485E-2</v>
      </c>
    </row>
    <row r="58" spans="2:12" x14ac:dyDescent="0.25">
      <c r="B58">
        <f t="shared" ca="1" si="6"/>
        <v>0.11000000000000007</v>
      </c>
      <c r="C58">
        <f t="shared" ca="1" si="1"/>
        <v>0.03</v>
      </c>
      <c r="D58">
        <f t="shared" ca="1" si="2"/>
        <v>0.05</v>
      </c>
      <c r="E58">
        <f t="shared" ca="1" si="3"/>
        <v>0.1</v>
      </c>
      <c r="F58">
        <f t="shared" ca="1" si="4"/>
        <v>0.11500000000000007</v>
      </c>
      <c r="H58">
        <f ca="1"/>
        <v>0.12663606650946155</v>
      </c>
      <c r="I58">
        <f ca="1">_xll.xBachelierImplied($C$2,$F$15,H58/$F$17,B58+$C$5*$C$2)</f>
        <v>0.10046842277025904</v>
      </c>
      <c r="K58">
        <f t="shared" ca="1" si="5"/>
        <v>0</v>
      </c>
      <c r="L58">
        <f ca="1"/>
        <v>1.135501702734967E-2</v>
      </c>
    </row>
    <row r="59" spans="2:12" x14ac:dyDescent="0.25">
      <c r="B59">
        <f t="shared" ca="1" si="6"/>
        <v>0.12000000000000006</v>
      </c>
      <c r="C59">
        <f t="shared" ca="1" si="1"/>
        <v>0.03</v>
      </c>
      <c r="D59">
        <f t="shared" ca="1" si="2"/>
        <v>0.05</v>
      </c>
      <c r="E59">
        <f t="shared" ca="1" si="3"/>
        <v>0.1</v>
      </c>
      <c r="F59">
        <f t="shared" ca="1" si="4"/>
        <v>0.12500000000000006</v>
      </c>
      <c r="H59">
        <f ca="1"/>
        <v>0.13652131629986325</v>
      </c>
      <c r="I59">
        <f ca="1">_xll.xBachelierImplied($C$2,$F$15,H59/$F$17,B59+$C$5*$C$2)</f>
        <v>0.10087560876330935</v>
      </c>
      <c r="K59">
        <f t="shared" ca="1" si="5"/>
        <v>0</v>
      </c>
      <c r="L59">
        <f ca="1"/>
        <v>7.4392198695427333E-3</v>
      </c>
    </row>
    <row r="60" spans="2:12" x14ac:dyDescent="0.25">
      <c r="B60">
        <f t="shared" ca="1" si="6"/>
        <v>0.13000000000000006</v>
      </c>
      <c r="C60">
        <f t="shared" ca="1" si="1"/>
        <v>0.03</v>
      </c>
      <c r="D60">
        <f t="shared" ca="1" si="2"/>
        <v>0.05</v>
      </c>
      <c r="E60">
        <f t="shared" ca="1" si="3"/>
        <v>0.1</v>
      </c>
      <c r="F60">
        <f t="shared" ca="1" si="4"/>
        <v>0.13500000000000006</v>
      </c>
      <c r="H60">
        <f ca="1"/>
        <v>0.14642421360499519</v>
      </c>
      <c r="I60">
        <f ca="1">_xll.xBachelierImplied($C$2,$F$15,H60/$F$17,B60+$C$5*$C$2)</f>
        <v>0.101374056811508</v>
      </c>
      <c r="K60">
        <f t="shared" ca="1" si="5"/>
        <v>0</v>
      </c>
      <c r="L60">
        <f ca="1"/>
        <v>4.7425551001297524E-3</v>
      </c>
    </row>
    <row r="61" spans="2:12" x14ac:dyDescent="0.25">
      <c r="B61">
        <f t="shared" ca="1" si="6"/>
        <v>0.14000000000000007</v>
      </c>
      <c r="C61">
        <f t="shared" ca="1" si="1"/>
        <v>0.03</v>
      </c>
      <c r="D61">
        <f t="shared" ca="1" si="2"/>
        <v>0.05</v>
      </c>
      <c r="E61">
        <f t="shared" ca="1" si="3"/>
        <v>0.1</v>
      </c>
      <c r="F61">
        <f t="shared" ca="1" si="4"/>
        <v>0.14500000000000007</v>
      </c>
      <c r="H61">
        <f ca="1"/>
        <v>0.15633720465813483</v>
      </c>
      <c r="I61">
        <f ca="1">_xll.xBachelierImplied($C$2,$F$15,H61/$F$17,B61+$C$5*$C$2)</f>
        <v>0.10195252238837506</v>
      </c>
      <c r="K61">
        <f t="shared" ca="1" si="5"/>
        <v>0</v>
      </c>
      <c r="L61">
        <f ca="1"/>
        <v>2.9542297481360965E-3</v>
      </c>
    </row>
    <row r="62" spans="2:12" x14ac:dyDescent="0.25">
      <c r="B62">
        <f t="shared" ca="1" si="6"/>
        <v>0.15000000000000008</v>
      </c>
      <c r="C62">
        <f t="shared" ca="1" si="1"/>
        <v>0.03</v>
      </c>
      <c r="D62">
        <f t="shared" ca="1" si="2"/>
        <v>0.05</v>
      </c>
      <c r="E62">
        <f t="shared" ca="1" si="3"/>
        <v>0.1</v>
      </c>
      <c r="F62">
        <f t="shared" ca="1" si="4"/>
        <v>0.15500000000000008</v>
      </c>
      <c r="H62">
        <f ca="1"/>
        <v>0.16625584426497542</v>
      </c>
      <c r="I62">
        <f ca="1">_xll.xBachelierImplied($C$2,$F$15,H62/$F$17,B62+$C$5*$C$2)</f>
        <v>0.1026006189211164</v>
      </c>
      <c r="K62">
        <f t="shared" ca="1" si="5"/>
        <v>0</v>
      </c>
      <c r="L62">
        <f ca="1"/>
        <v>1.8041470736837556E-3</v>
      </c>
    </row>
    <row r="63" spans="2:12" x14ac:dyDescent="0.25">
      <c r="B63">
        <f t="shared" ca="1" si="6"/>
        <v>0.16000000000000009</v>
      </c>
      <c r="C63">
        <f t="shared" ca="1" si="1"/>
        <v>0.03</v>
      </c>
      <c r="D63">
        <f t="shared" ca="1" si="2"/>
        <v>0.05</v>
      </c>
      <c r="E63">
        <f t="shared" ca="1" si="3"/>
        <v>0.1</v>
      </c>
      <c r="F63">
        <f t="shared" ca="1" si="4"/>
        <v>0.16500000000000009</v>
      </c>
      <c r="H63">
        <f ca="1"/>
        <v>0.17617758607346998</v>
      </c>
      <c r="I63">
        <f ca="1">_xll.xBachelierImplied($C$2,$F$15,H63/$F$17,B63+$C$5*$C$2)</f>
        <v>0.10330975582108982</v>
      </c>
      <c r="K63">
        <f t="shared" ca="1" si="5"/>
        <v>0</v>
      </c>
      <c r="L63">
        <f ca="1"/>
        <v>1.0830972067657567E-3</v>
      </c>
    </row>
    <row r="64" spans="2:12" x14ac:dyDescent="0.25">
      <c r="B64">
        <f t="shared" ca="1" si="6"/>
        <v>0.1700000000000001</v>
      </c>
      <c r="C64">
        <f t="shared" ca="1" si="1"/>
        <v>0.03</v>
      </c>
      <c r="D64">
        <f t="shared" ca="1" si="2"/>
        <v>0.05</v>
      </c>
      <c r="E64">
        <f t="shared" ca="1" si="3"/>
        <v>0.1</v>
      </c>
      <c r="F64">
        <f t="shared" ca="1" si="4"/>
        <v>0.1750000000000001</v>
      </c>
      <c r="H64">
        <f ca="1"/>
        <v>0.18610100411559594</v>
      </c>
      <c r="I64">
        <f ca="1">_xll.xBachelierImplied($C$2,$F$15,H64/$F$17,B64+$C$5*$C$2)</f>
        <v>0.10407401311423588</v>
      </c>
      <c r="K64">
        <f t="shared" ca="1" si="5"/>
        <v>0</v>
      </c>
      <c r="L64">
        <f ca="1"/>
        <v>6.4059406507596607E-4</v>
      </c>
    </row>
    <row r="65" spans="2:12" x14ac:dyDescent="0.25">
      <c r="B65">
        <f t="shared" ca="1" si="6"/>
        <v>0.1800000000000001</v>
      </c>
      <c r="C65">
        <f t="shared" ca="1" si="1"/>
        <v>0.03</v>
      </c>
      <c r="D65">
        <f t="shared" ca="1" si="2"/>
        <v>0.05</v>
      </c>
      <c r="E65">
        <f t="shared" ca="1" si="3"/>
        <v>0.1</v>
      </c>
      <c r="F65">
        <f t="shared" ca="1" si="4"/>
        <v>0.18500000000000011</v>
      </c>
      <c r="H65">
        <f ca="1"/>
        <v>0.19602531508689996</v>
      </c>
      <c r="I65">
        <f ca="1">_xll.xBachelierImplied($C$2,$F$15,H65/$F$17,B65+$C$5*$C$2)</f>
        <v>0.10489136550645856</v>
      </c>
      <c r="K65">
        <f t="shared" ca="1" si="5"/>
        <v>0</v>
      </c>
      <c r="L65">
        <f ca="1"/>
        <v>3.7392437818912231E-4</v>
      </c>
    </row>
    <row r="66" spans="2:12" x14ac:dyDescent="0.25">
      <c r="B66">
        <f t="shared" ca="1" si="6"/>
        <v>0.19000000000000011</v>
      </c>
      <c r="C66">
        <f t="shared" ca="1" si="1"/>
        <v>0.03</v>
      </c>
      <c r="D66">
        <f t="shared" ca="1" si="2"/>
        <v>0.05</v>
      </c>
      <c r="E66">
        <f t="shared" ca="1" si="3"/>
        <v>0.1</v>
      </c>
      <c r="F66">
        <f t="shared" ca="1" si="4"/>
        <v>0.19500000000000012</v>
      </c>
      <c r="H66">
        <f ca="1"/>
        <v>0.20595009577643544</v>
      </c>
      <c r="I66">
        <f ca="1">_xll.xBachelierImplied($C$2,$F$15,H66/$F$17,B66+$C$5*$C$2)</f>
        <v>0.10576565221540893</v>
      </c>
      <c r="K66">
        <f t="shared" ca="1" si="5"/>
        <v>0</v>
      </c>
      <c r="L66">
        <f ca="1"/>
        <v>2.1569252136262204E-4</v>
      </c>
    </row>
    <row r="67" spans="2:12" x14ac:dyDescent="0.25">
      <c r="B67">
        <f t="shared" ca="1" si="6"/>
        <v>0.20000000000000012</v>
      </c>
      <c r="C67">
        <f t="shared" ca="1" si="1"/>
        <v>0.03</v>
      </c>
      <c r="D67">
        <f t="shared" ca="1" si="2"/>
        <v>0.05</v>
      </c>
      <c r="E67">
        <f t="shared" ca="1" si="3"/>
        <v>0.1</v>
      </c>
      <c r="F67">
        <f t="shared" ca="1" si="4"/>
        <v>0.20500000000000013</v>
      </c>
      <c r="H67">
        <f ca="1"/>
        <v>0.21587512077839</v>
      </c>
      <c r="I67">
        <f ca="1">_xll.xBachelierImplied($C$2,$F$15,H67/$F$17,B67+$C$5*$C$2)</f>
        <v>0.1067093759160434</v>
      </c>
      <c r="K67">
        <f t="shared" ca="1" si="5"/>
        <v>0</v>
      </c>
      <c r="L67">
        <f ca="1"/>
        <v>1.2301215053518421E-4</v>
      </c>
    </row>
    <row r="68" spans="2:12" x14ac:dyDescent="0.25">
      <c r="B68">
        <f t="shared" ca="1" si="6"/>
        <v>0.21000000000000013</v>
      </c>
      <c r="C68">
        <f t="shared" ca="1" si="1"/>
        <v>0.03</v>
      </c>
      <c r="D68">
        <f t="shared" ca="1" si="2"/>
        <v>0.05</v>
      </c>
      <c r="E68">
        <f t="shared" ca="1" si="3"/>
        <v>0.1</v>
      </c>
      <c r="F68">
        <f t="shared" ca="1" si="4"/>
        <v>0.21500000000000014</v>
      </c>
      <c r="H68">
        <f ca="1"/>
        <v>0.2258002715031916</v>
      </c>
      <c r="I68">
        <f ca="1">_xll.xBachelierImplied($C$2,$F$15,H68/$F$17,B68+$C$5*$C$2)</f>
        <v>0.10774563999556851</v>
      </c>
      <c r="K68">
        <f t="shared" ca="1" si="5"/>
        <v>0</v>
      </c>
      <c r="L68">
        <f ca="1"/>
        <v>6.9235809537838251E-5</v>
      </c>
    </row>
    <row r="69" spans="2:12" x14ac:dyDescent="0.25">
      <c r="B69">
        <f t="shared" ca="1" si="6"/>
        <v>0.22000000000000014</v>
      </c>
      <c r="C69">
        <f t="shared" ca="1" si="1"/>
        <v>0.03</v>
      </c>
      <c r="D69">
        <f t="shared" ca="1" si="2"/>
        <v>0.05</v>
      </c>
      <c r="E69">
        <f t="shared" ca="1" si="3"/>
        <v>0.1</v>
      </c>
      <c r="F69">
        <f t="shared" ca="1" si="4"/>
        <v>0.22500000000000014</v>
      </c>
      <c r="H69">
        <f ca="1"/>
        <v>0.23572548616793695</v>
      </c>
      <c r="I69">
        <f ca="1">_xll.xBachelierImplied($C$2,$F$15,H69/$F$17,B69+$C$5*$C$2)</f>
        <v>0.10890081154248885</v>
      </c>
      <c r="K69">
        <f t="shared" ca="1" si="5"/>
        <v>0</v>
      </c>
      <c r="L69">
        <f ca="1"/>
        <v>3.8076179923759722E-5</v>
      </c>
    </row>
    <row r="70" spans="2:12" x14ac:dyDescent="0.25">
      <c r="B70">
        <f t="shared" ca="1" si="6"/>
        <v>0.23000000000000015</v>
      </c>
      <c r="C70">
        <f t="shared" ca="1" si="1"/>
        <v>0.03</v>
      </c>
      <c r="D70">
        <f t="shared" ca="1" si="2"/>
        <v>0.05</v>
      </c>
      <c r="E70">
        <f t="shared" ca="1" si="3"/>
        <v>0.1</v>
      </c>
      <c r="F70">
        <f t="shared" ca="1" si="4"/>
        <v>0.23500000000000015</v>
      </c>
      <c r="H70">
        <f ca="1"/>
        <v>0.24565073274680399</v>
      </c>
      <c r="I70">
        <f ca="1">_xll.xBachelierImplied($C$2,$F$15,H70/$F$17,B70+$C$5*$C$2)</f>
        <v>0.11015935148973545</v>
      </c>
      <c r="K70">
        <f t="shared" ca="1" si="5"/>
        <v>0</v>
      </c>
      <c r="L70">
        <f ca="1"/>
        <v>1.960721852114333E-5</v>
      </c>
    </row>
    <row r="71" spans="2:12" x14ac:dyDescent="0.25">
      <c r="B71">
        <f t="shared" ca="1" si="6"/>
        <v>0.24000000000000016</v>
      </c>
      <c r="C71">
        <f t="shared" ca="1" si="1"/>
        <v>0.03</v>
      </c>
      <c r="D71">
        <f t="shared" ca="1" si="2"/>
        <v>0.05</v>
      </c>
      <c r="E71">
        <f t="shared" ca="1" si="3"/>
        <v>0.1</v>
      </c>
      <c r="F71">
        <f t="shared" ca="1" si="4"/>
        <v>0.24500000000000016</v>
      </c>
      <c r="H71">
        <f ca="1"/>
        <v>0.25557599449752727</v>
      </c>
      <c r="I71">
        <f ca="1">_xll.xBachelierImplied($C$2,$F$15,H71/$F$17,B71+$C$5*$C$2)</f>
        <v>0.11128978776889573</v>
      </c>
      <c r="K71">
        <f t="shared" ca="1" si="5"/>
        <v>0</v>
      </c>
      <c r="L71">
        <f ca="1"/>
        <v>7.5803483532415726E-6</v>
      </c>
    </row>
    <row r="72" spans="2:12" x14ac:dyDescent="0.25">
      <c r="B72">
        <f t="shared" ca="1" si="6"/>
        <v>0.25000000000000017</v>
      </c>
      <c r="C72">
        <f t="shared" ca="1" si="1"/>
        <v>0.03</v>
      </c>
      <c r="D72">
        <f t="shared" ca="1" si="2"/>
        <v>0.05</v>
      </c>
      <c r="E72">
        <f t="shared" ca="1" si="3"/>
        <v>0.1</v>
      </c>
      <c r="F72">
        <f t="shared" ca="1" si="4"/>
        <v>0.25500000000000017</v>
      </c>
      <c r="H72">
        <f ca="1"/>
        <v>0.26550126221181725</v>
      </c>
      <c r="I72">
        <f ca="1">_xll.xBachelierImplied($C$2,$F$15,H72/$F$17,B72+$C$5*$C$2)</f>
        <v>0.11095980433470731</v>
      </c>
      <c r="K72">
        <f t="shared" ca="1" si="5"/>
        <v>0</v>
      </c>
      <c r="L72">
        <f ca="1"/>
        <v>2.3324257459618246E-5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Q72"/>
  <sheetViews>
    <sheetView topLeftCell="A6" zoomScale="90" zoomScaleNormal="90" workbookViewId="0">
      <selection activeCell="L13" sqref="L13"/>
    </sheetView>
  </sheetViews>
  <sheetFormatPr defaultRowHeight="15" x14ac:dyDescent="0.25"/>
  <cols>
    <col min="11" max="11" width="11.85546875" bestFit="1" customWidth="1"/>
    <col min="16" max="16" width="23" bestFit="1" customWidth="1"/>
  </cols>
  <sheetData>
    <row r="2" spans="2:12" x14ac:dyDescent="0.25">
      <c r="B2" t="s">
        <v>6</v>
      </c>
      <c r="C2">
        <v>0.25</v>
      </c>
      <c r="E2" s="19" t="s">
        <v>9</v>
      </c>
      <c r="F2" s="20">
        <v>10</v>
      </c>
      <c r="G2" s="23" t="s">
        <v>58</v>
      </c>
    </row>
    <row r="3" spans="2:12" x14ac:dyDescent="0.25">
      <c r="B3" t="s">
        <v>14</v>
      </c>
      <c r="C3">
        <v>0</v>
      </c>
      <c r="E3" s="21" t="s">
        <v>28</v>
      </c>
      <c r="F3" s="22">
        <f ca="1"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</row>
    <row r="12" spans="2:12" x14ac:dyDescent="0.25">
      <c r="B12" t="s">
        <v>12</v>
      </c>
      <c r="C12">
        <f ca="1">C3+C8*C6*SQRT(C2)</f>
        <v>0.5</v>
      </c>
    </row>
    <row r="13" spans="2:12" x14ac:dyDescent="0.25">
      <c r="B13" t="s">
        <v>13</v>
      </c>
      <c r="C13">
        <f ca="1">(C12-C11)/C9</f>
        <v>0.02</v>
      </c>
    </row>
    <row r="15" spans="2:12" x14ac:dyDescent="0.25">
      <c r="B15" t="s">
        <v>0</v>
      </c>
      <c r="C15">
        <v>10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7" x14ac:dyDescent="0.25">
      <c r="B17" t="s">
        <v>2</v>
      </c>
      <c r="C17">
        <v>-1</v>
      </c>
      <c r="K17" t="s">
        <v>2</v>
      </c>
      <c r="L17">
        <v>1</v>
      </c>
    </row>
    <row r="18" spans="2:17" x14ac:dyDescent="0.25">
      <c r="B18" t="s">
        <v>3</v>
      </c>
      <c r="C18">
        <v>0</v>
      </c>
      <c r="K18" t="s">
        <v>3</v>
      </c>
      <c r="L18">
        <v>0</v>
      </c>
    </row>
    <row r="19" spans="2:17" x14ac:dyDescent="0.25">
      <c r="B19" t="s">
        <v>4</v>
      </c>
      <c r="C19">
        <v>0</v>
      </c>
      <c r="K19" t="s">
        <v>4</v>
      </c>
      <c r="L19">
        <v>0</v>
      </c>
    </row>
    <row r="20" spans="2:17" x14ac:dyDescent="0.25">
      <c r="K20" t="s">
        <v>19</v>
      </c>
      <c r="L20" s="2">
        <f ca="1">SUMPRODUCT(L22:L72,F22:F72)</f>
        <v>2.5355867855200588E-2</v>
      </c>
      <c r="O20" t="s">
        <v>29</v>
      </c>
      <c r="P20" s="8">
        <f ca="1">I47</f>
        <v>0.10005695508664308</v>
      </c>
    </row>
    <row r="21" spans="2:17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7" x14ac:dyDescent="0.25">
      <c r="B22">
        <f ca="1">C11</f>
        <v>-0.5</v>
      </c>
      <c r="C22">
        <v>0</v>
      </c>
      <c r="D22">
        <f ca="1">$C$5</f>
        <v>0</v>
      </c>
      <c r="E22">
        <f ca="1">$C$6*IF(ABS(B22-$C$3)&gt;=$F$2*$F$3-0.0000000001,0,1)</f>
        <v>0</v>
      </c>
      <c r="F22">
        <f ca="1">MAX(0,B22-$F$15)</f>
        <v>0</v>
      </c>
      <c r="H22">
        <f t="array" aca="1" ref="H22:H72" ca="1">_xll.xFd1d(C2,B22:B72,C22:C72,D22:D72,E22:E72,F22:F72,C15:C19)</f>
        <v>0</v>
      </c>
      <c r="I22">
        <f ca="1">_xll.xBachelierImplied($C$2,$F$15,H22,B22+$C$5*$C$2)</f>
        <v>0</v>
      </c>
      <c r="K22">
        <f ca="1">IF(ABS(B22-$C$3)&lt;0.0000000001,1,0)</f>
        <v>0</v>
      </c>
      <c r="L22">
        <f t="array" aca="1" ref="L22:L72" ca="1">_xll.xFd1d($C$2,B22:B72,C22:C72,D22:D72,E22:E72,K22:K72,L15:L19)</f>
        <v>1.0842928302255846E-14</v>
      </c>
      <c r="O22" s="3" t="s">
        <v>9</v>
      </c>
      <c r="P22" s="3" t="s">
        <v>29</v>
      </c>
    </row>
    <row r="23" spans="2:17" x14ac:dyDescent="0.25">
      <c r="B23">
        <f t="shared" ref="B23:B72" ca="1" si="0">B22+$C$13</f>
        <v>-0.48</v>
      </c>
      <c r="C23">
        <f t="shared" ref="C23:C72" ca="1" si="1">$C$4</f>
        <v>0</v>
      </c>
      <c r="D23">
        <f t="shared" ref="D23:D72" ca="1" si="2">$C$5</f>
        <v>0</v>
      </c>
      <c r="E23">
        <f t="shared" ref="E23:E72" ca="1" si="3">$C$6*IF(ABS(B23-$C$3)&gt;=$F$2*$F$3-0.0000000001,0,1)</f>
        <v>0.1</v>
      </c>
      <c r="F23">
        <f t="shared" ref="F23:F72" ca="1" si="4">MAX(0,B23-$F$15)</f>
        <v>0</v>
      </c>
      <c r="H23">
        <f ca="1"/>
        <v>7.2799439487190045E-16</v>
      </c>
      <c r="I23">
        <f ca="1">_xll.xBachelierImplied($C$2,$F$15,H23,B23+$C$5*$C$2)</f>
        <v>0.25388427361357774</v>
      </c>
      <c r="K23">
        <f t="shared" ref="K23:K72" ca="1" si="5">IF(ABS(B23-$C$3)&lt;0.0000000001,1,0)</f>
        <v>0</v>
      </c>
      <c r="L23">
        <f ca="1"/>
        <v>4.2141453068104117E-14</v>
      </c>
      <c r="O23" s="3">
        <v>1</v>
      </c>
      <c r="P23" s="4">
        <v>9.8001088456667246E-2</v>
      </c>
    </row>
    <row r="24" spans="2:17" x14ac:dyDescent="0.25">
      <c r="B24">
        <f t="shared" ca="1" si="0"/>
        <v>-0.45999999999999996</v>
      </c>
      <c r="C24">
        <f t="shared" ca="1" si="1"/>
        <v>0</v>
      </c>
      <c r="D24">
        <f t="shared" ca="1" si="2"/>
        <v>0</v>
      </c>
      <c r="E24">
        <f t="shared" ca="1" si="3"/>
        <v>0.1</v>
      </c>
      <c r="F24">
        <f t="shared" ca="1" si="4"/>
        <v>0</v>
      </c>
      <c r="H24">
        <f ca="1"/>
        <v>4.2329218177927583E-15</v>
      </c>
      <c r="I24">
        <f ca="1">_xll.xBachelierImplied($C$2,$F$15,H24,B24+$C$5*$C$2)</f>
        <v>0.2430792156226313</v>
      </c>
      <c r="K24">
        <f t="shared" ca="1" si="5"/>
        <v>0</v>
      </c>
      <c r="L24">
        <f ca="1"/>
        <v>2.4297172602192582E-13</v>
      </c>
      <c r="O24" s="3">
        <v>2</v>
      </c>
      <c r="P24" s="4">
        <v>0.10003942649223553</v>
      </c>
    </row>
    <row r="25" spans="2:17" x14ac:dyDescent="0.25">
      <c r="B25">
        <f t="shared" ca="1" si="0"/>
        <v>-0.43999999999999995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2.3529027227081374E-14</v>
      </c>
      <c r="I25">
        <f ca="1">_xll.xBachelierImplied($C$2,$F$15,H25,B25+$C$5*$C$2)</f>
        <v>0.23226770927942592</v>
      </c>
      <c r="K25">
        <f t="shared" ca="1" si="5"/>
        <v>0</v>
      </c>
      <c r="L25">
        <f ca="1"/>
        <v>1.3374333578763575E-12</v>
      </c>
      <c r="O25" s="3">
        <v>3</v>
      </c>
      <c r="P25" s="4">
        <v>0.10005695342872539</v>
      </c>
    </row>
    <row r="26" spans="2:17" x14ac:dyDescent="0.25">
      <c r="B26">
        <f t="shared" ca="1" si="0"/>
        <v>-0.41999999999999993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1.283865153164868E-13</v>
      </c>
      <c r="I26">
        <f ca="1">_xll.xBachelierImplied($C$2,$F$15,H26,B26+$C$5*$C$2)</f>
        <v>0.22142747294222115</v>
      </c>
      <c r="K26">
        <f t="shared" ca="1" si="5"/>
        <v>0</v>
      </c>
      <c r="L26">
        <f ca="1"/>
        <v>7.2189252101539654E-12</v>
      </c>
      <c r="O26" s="3">
        <v>4</v>
      </c>
      <c r="P26" s="4">
        <v>0.10005695618618217</v>
      </c>
    </row>
    <row r="27" spans="2:17" x14ac:dyDescent="0.25">
      <c r="B27">
        <f t="shared" ca="1" si="0"/>
        <v>-0.39999999999999991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6.8718469189532696E-13</v>
      </c>
      <c r="I27">
        <f ca="1">_xll.xBachelierImplied($C$2,$F$15,H27,B27+$C$5*$C$2)</f>
        <v>0.21047799410067006</v>
      </c>
      <c r="K27">
        <f t="shared" ca="1" si="5"/>
        <v>0</v>
      </c>
      <c r="L27">
        <f ca="1"/>
        <v>3.8175180864055019E-11</v>
      </c>
      <c r="O27" s="3">
        <v>5</v>
      </c>
      <c r="P27" s="4">
        <v>0.10005695619035321</v>
      </c>
      <c r="Q27" s="23" t="s">
        <v>59</v>
      </c>
    </row>
    <row r="28" spans="2:17" x14ac:dyDescent="0.25">
      <c r="B28">
        <f t="shared" ca="1" si="0"/>
        <v>-0.37999999999999989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3.6018095608905025E-12</v>
      </c>
      <c r="I28">
        <f ca="1">_xll.xBachelierImplied($C$2,$F$15,H28,B28+$C$5*$C$2)</f>
        <v>0.19917419235612521</v>
      </c>
      <c r="K28">
        <f t="shared" ca="1" si="5"/>
        <v>0</v>
      </c>
      <c r="L28">
        <f ca="1"/>
        <v>1.9740749459376439E-10</v>
      </c>
      <c r="O28" s="3">
        <v>6</v>
      </c>
      <c r="P28" s="4">
        <v>0.10005695619035333</v>
      </c>
    </row>
    <row r="29" spans="2:17" x14ac:dyDescent="0.25">
      <c r="B29">
        <f t="shared" ca="1" si="0"/>
        <v>-0.35999999999999988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1.8450446361116037E-11</v>
      </c>
      <c r="I29">
        <f ca="1">_xll.xBachelierImplied($C$2,$F$15,H29,B29+$C$5*$C$2)</f>
        <v>0.18688894878352907</v>
      </c>
      <c r="K29">
        <f t="shared" ca="1" si="5"/>
        <v>0</v>
      </c>
      <c r="L29">
        <f ca="1"/>
        <v>9.9599369955589328E-10</v>
      </c>
      <c r="O29" s="3">
        <v>7</v>
      </c>
      <c r="P29" s="4">
        <v>0.10005695619035333</v>
      </c>
    </row>
    <row r="30" spans="2:17" x14ac:dyDescent="0.25">
      <c r="B30">
        <f t="shared" ca="1" si="0"/>
        <v>-0.33999999999999986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9.2164400991765904E-11</v>
      </c>
      <c r="I30">
        <f ca="1">_xll.xBachelierImplied($C$2,$F$15,H30,B30+$C$5*$C$2)</f>
        <v>0.17231389191740634</v>
      </c>
      <c r="K30">
        <f t="shared" ca="1" si="5"/>
        <v>0</v>
      </c>
      <c r="L30">
        <f ca="1"/>
        <v>4.8905380836542855E-9</v>
      </c>
      <c r="O30" s="3">
        <v>8</v>
      </c>
      <c r="P30" s="4">
        <v>0.10005695619035333</v>
      </c>
    </row>
    <row r="31" spans="2:17" x14ac:dyDescent="0.25">
      <c r="B31">
        <f t="shared" ca="1" si="0"/>
        <v>-0.31999999999999984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4.4780514617646591E-10</v>
      </c>
      <c r="I31">
        <f ca="1">_xll.xBachelierImplied($C$2,$F$15,H31,B31+$C$5*$C$2)</f>
        <v>0.15370093129160378</v>
      </c>
      <c r="K31">
        <f t="shared" ca="1" si="5"/>
        <v>0</v>
      </c>
      <c r="L31">
        <f ca="1"/>
        <v>2.3302140971777578E-8</v>
      </c>
      <c r="O31" s="3">
        <v>9</v>
      </c>
      <c r="P31" s="4">
        <v>0.10005695619035333</v>
      </c>
    </row>
    <row r="32" spans="2:17" x14ac:dyDescent="0.25">
      <c r="B32">
        <f t="shared" ca="1" si="0"/>
        <v>-0.29999999999999982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2.1102376805472217E-9</v>
      </c>
      <c r="I32">
        <f ca="1">_xll.xBachelierImplied($C$2,$F$15,H32,B32+$C$5*$C$2)</f>
        <v>0.13162413599009834</v>
      </c>
      <c r="K32">
        <f t="shared" ca="1" si="5"/>
        <v>0</v>
      </c>
      <c r="L32">
        <f ca="1"/>
        <v>1.073770379468309E-7</v>
      </c>
      <c r="O32" s="3">
        <v>10</v>
      </c>
      <c r="P32" s="4">
        <v>0.10005695619035333</v>
      </c>
    </row>
    <row r="33" spans="2:12" x14ac:dyDescent="0.25">
      <c r="B33">
        <f t="shared" ca="1" si="0"/>
        <v>-0.2799999999999998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9.6130581453820716E-9</v>
      </c>
      <c r="I33">
        <f ca="1">_xll.xBachelierImplied($C$2,$F$15,H33,B33+$C$5*$C$2)</f>
        <v>0.11416232579931564</v>
      </c>
      <c r="K33">
        <f t="shared" ca="1" si="5"/>
        <v>0</v>
      </c>
      <c r="L33">
        <f ca="1"/>
        <v>4.7666175509957295E-7</v>
      </c>
    </row>
    <row r="34" spans="2:12" x14ac:dyDescent="0.25">
      <c r="B34">
        <f t="shared" ca="1" si="0"/>
        <v>-0.25999999999999979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4.2174607123757717E-8</v>
      </c>
      <c r="I34">
        <f ca="1">_xll.xBachelierImplied($C$2,$F$15,H34,B34+$C$5*$C$2)</f>
        <v>0.1115449381309723</v>
      </c>
      <c r="K34">
        <f t="shared" ca="1" si="5"/>
        <v>0</v>
      </c>
      <c r="L34">
        <f ca="1"/>
        <v>2.0292110962544788E-6</v>
      </c>
    </row>
    <row r="35" spans="2:12" x14ac:dyDescent="0.25">
      <c r="B35">
        <f t="shared" ca="1" si="0"/>
        <v>-0.2399999999999998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1.7743771288055448E-7</v>
      </c>
      <c r="I35">
        <f ca="1">_xll.xBachelierImplied($C$2,$F$15,H35,B35+$C$5*$C$2)</f>
        <v>0.11014119822271717</v>
      </c>
      <c r="K35">
        <f t="shared" ca="1" si="5"/>
        <v>0</v>
      </c>
      <c r="L35">
        <f ca="1"/>
        <v>8.2409445815875258E-6</v>
      </c>
    </row>
    <row r="36" spans="2:12" x14ac:dyDescent="0.25">
      <c r="B36">
        <f t="shared" ca="1" si="0"/>
        <v>-0.21999999999999981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7.1243335524218559E-7</v>
      </c>
      <c r="I36">
        <f ca="1">_xll.xBachelierImplied($C$2,$F$15,H36,B36+$C$5*$C$2)</f>
        <v>0.10877261764038866</v>
      </c>
      <c r="K36">
        <f t="shared" ca="1" si="5"/>
        <v>0</v>
      </c>
      <c r="L36">
        <f ca="1"/>
        <v>3.1732309078895501E-5</v>
      </c>
    </row>
    <row r="37" spans="2:12" x14ac:dyDescent="0.25">
      <c r="B37">
        <f t="shared" ca="1" si="0"/>
        <v>-0.19999999999999982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2.7150639293875696E-6</v>
      </c>
      <c r="I37">
        <f ca="1">_xll.xBachelierImplied($C$2,$F$15,H37,B37+$C$5*$C$2)</f>
        <v>0.10744928515352828</v>
      </c>
      <c r="K37">
        <f t="shared" ca="1" si="5"/>
        <v>0</v>
      </c>
      <c r="L37">
        <f ca="1"/>
        <v>1.1503118409947835E-4</v>
      </c>
    </row>
    <row r="38" spans="2:12" x14ac:dyDescent="0.25">
      <c r="B38">
        <f t="shared" ca="1" si="0"/>
        <v>-0.17999999999999983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9.7616275453433814E-6</v>
      </c>
      <c r="I38">
        <f ca="1">_xll.xBachelierImplied($C$2,$F$15,H38,B38+$C$5*$C$2)</f>
        <v>0.10618300065501923</v>
      </c>
      <c r="K38">
        <f t="shared" ca="1" si="5"/>
        <v>0</v>
      </c>
      <c r="L38">
        <f ca="1"/>
        <v>3.8936212008155947E-4</v>
      </c>
    </row>
    <row r="39" spans="2:12" x14ac:dyDescent="0.25">
      <c r="B39">
        <f t="shared" ca="1" si="0"/>
        <v>-0.15999999999999984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3.2892628287446276E-5</v>
      </c>
      <c r="I39">
        <f ca="1">_xll.xBachelierImplied($C$2,$F$15,H39,B39+$C$5*$C$2)</f>
        <v>0.10498735745883173</v>
      </c>
      <c r="K39">
        <f t="shared" ca="1" si="5"/>
        <v>0</v>
      </c>
      <c r="L39">
        <f ca="1"/>
        <v>1.2190815925331347E-3</v>
      </c>
    </row>
    <row r="40" spans="2:12" x14ac:dyDescent="0.25">
      <c r="B40">
        <f t="shared" ca="1" si="0"/>
        <v>-0.13999999999999985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1.0314765653791706E-4</v>
      </c>
      <c r="I40">
        <f ca="1">_xll.xBachelierImplied($C$2,$F$15,H40,B40+$C$5*$C$2)</f>
        <v>0.10387775113620003</v>
      </c>
      <c r="K40">
        <f t="shared" ca="1" si="5"/>
        <v>0</v>
      </c>
      <c r="L40">
        <f ca="1"/>
        <v>3.4933211583036191E-3</v>
      </c>
    </row>
    <row r="41" spans="2:12" x14ac:dyDescent="0.25">
      <c r="B41">
        <f t="shared" ca="1" si="0"/>
        <v>-0.11999999999999984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2.988787294075685E-4</v>
      </c>
      <c r="I41">
        <f ca="1">_xll.xBachelierImplied($C$2,$F$15,H41,B41+$C$5*$C$2)</f>
        <v>0.10287130220091782</v>
      </c>
      <c r="K41">
        <f t="shared" ca="1" si="5"/>
        <v>0</v>
      </c>
      <c r="L41">
        <f ca="1"/>
        <v>9.0542833036143435E-3</v>
      </c>
    </row>
    <row r="42" spans="2:12" x14ac:dyDescent="0.25">
      <c r="B42">
        <f t="shared" ca="1" si="0"/>
        <v>-9.9999999999999839E-2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7.9473040733084137E-4</v>
      </c>
      <c r="I42">
        <f ca="1">_xll.xBachelierImplied($C$2,$F$15,H42,B42+$C$5*$C$2)</f>
        <v>0.10198666496668009</v>
      </c>
      <c r="K42">
        <f t="shared" ca="1" si="5"/>
        <v>0</v>
      </c>
      <c r="L42">
        <f ca="1"/>
        <v>2.0957777201747581E-2</v>
      </c>
    </row>
    <row r="43" spans="2:12" x14ac:dyDescent="0.25">
      <c r="B43">
        <f t="shared" ca="1" si="0"/>
        <v>-7.9999999999999835E-2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1.9276397971028591E-3</v>
      </c>
      <c r="I43">
        <f ca="1">_xll.xBachelierImplied($C$2,$F$15,H43,B43+$C$5*$C$2)</f>
        <v>0.10124363127703082</v>
      </c>
      <c r="K43">
        <f t="shared" ca="1" si="5"/>
        <v>0</v>
      </c>
      <c r="L43">
        <f ca="1"/>
        <v>4.2747993983126516E-2</v>
      </c>
    </row>
    <row r="44" spans="2:12" x14ac:dyDescent="0.25">
      <c r="B44">
        <f t="shared" ca="1" si="0"/>
        <v>-5.9999999999999831E-2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4.2461689360280231E-3</v>
      </c>
      <c r="I44">
        <f ca="1">_xll.xBachelierImplied($C$2,$F$15,H44,B44+$C$5*$C$2)</f>
        <v>0.10066232153905456</v>
      </c>
      <c r="K44">
        <f t="shared" ca="1" si="5"/>
        <v>0</v>
      </c>
      <c r="L44">
        <f ca="1"/>
        <v>7.5813980932187539E-2</v>
      </c>
    </row>
    <row r="45" spans="2:12" x14ac:dyDescent="0.25">
      <c r="B45">
        <f t="shared" ca="1" si="0"/>
        <v>-3.9999999999999827E-2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8.4772529667931432E-3</v>
      </c>
      <c r="I45">
        <f ca="1">_xll.xBachelierImplied($C$2,$F$15,H45,B45+$C$5*$C$2)</f>
        <v>0.10026166056364241</v>
      </c>
      <c r="K45">
        <f t="shared" ca="1" si="5"/>
        <v>0</v>
      </c>
      <c r="L45">
        <f ca="1"/>
        <v>0.11544150825180742</v>
      </c>
    </row>
    <row r="46" spans="2:12" x14ac:dyDescent="0.25">
      <c r="B46">
        <f t="shared" ca="1" si="0"/>
        <v>-1.9999999999999827E-2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1.5355867855200548E-2</v>
      </c>
      <c r="I46">
        <f ca="1">_xll.xBachelierImplied($C$2,$F$15,H46,B46+$C$5*$C$2)</f>
        <v>0.10005695508664304</v>
      </c>
      <c r="K46">
        <f t="shared" ca="1" si="5"/>
        <v>0</v>
      </c>
      <c r="L46">
        <f ca="1"/>
        <v>0.14931157751242036</v>
      </c>
    </row>
    <row r="47" spans="2:12" x14ac:dyDescent="0.25">
      <c r="B47">
        <f t="shared" ca="1" si="0"/>
        <v>1.7347234759768071E-16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1.0000000000000174E-2</v>
      </c>
      <c r="H47" s="1">
        <f ca="1"/>
        <v>2.5355867855200585E-2</v>
      </c>
      <c r="I47">
        <f ca="1">_xll.xBachelierImplied($C$2,$F$15,H47,B47+$C$5*$C$2)</f>
        <v>0.10005695508664308</v>
      </c>
      <c r="K47">
        <f t="shared" ca="1" si="5"/>
        <v>1</v>
      </c>
      <c r="L47">
        <f ca="1"/>
        <v>0.16282693364684286</v>
      </c>
    </row>
    <row r="48" spans="2:12" x14ac:dyDescent="0.25">
      <c r="B48">
        <f t="shared" ca="1" si="0"/>
        <v>2.0000000000000174E-2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3.0000000000000172E-2</v>
      </c>
      <c r="H48">
        <f ca="1"/>
        <v>3.8477252966793246E-2</v>
      </c>
      <c r="I48">
        <f ca="1">_xll.xBachelierImplied($C$2,$F$15,H48,B48+$C$5*$C$2)</f>
        <v>0.10026166056364255</v>
      </c>
      <c r="K48">
        <f t="shared" ca="1" si="5"/>
        <v>0</v>
      </c>
      <c r="L48">
        <f ca="1"/>
        <v>0.14931157751242036</v>
      </c>
    </row>
    <row r="49" spans="2:12" x14ac:dyDescent="0.25">
      <c r="B49">
        <f t="shared" ca="1" si="0"/>
        <v>4.0000000000000174E-2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5.0000000000000176E-2</v>
      </c>
      <c r="H49">
        <f ca="1"/>
        <v>5.4246168936028169E-2</v>
      </c>
      <c r="I49">
        <f ca="1">_xll.xBachelierImplied($C$2,$F$15,H49,B49+$C$5*$C$2)</f>
        <v>0.10066232153905477</v>
      </c>
      <c r="K49">
        <f t="shared" ca="1" si="5"/>
        <v>0</v>
      </c>
      <c r="L49">
        <f ca="1"/>
        <v>0.11544150825180743</v>
      </c>
    </row>
    <row r="50" spans="2:12" x14ac:dyDescent="0.25">
      <c r="B50">
        <f t="shared" ca="1" si="0"/>
        <v>6.0000000000000178E-2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7.0000000000000173E-2</v>
      </c>
      <c r="H50">
        <f ca="1"/>
        <v>7.192763979710301E-2</v>
      </c>
      <c r="I50">
        <f ca="1">_xll.xBachelierImplied($C$2,$F$15,H50,B50+$C$5*$C$2)</f>
        <v>0.10124363127703095</v>
      </c>
      <c r="K50">
        <f t="shared" ca="1" si="5"/>
        <v>0</v>
      </c>
      <c r="L50">
        <f ca="1"/>
        <v>7.5813980932187539E-2</v>
      </c>
    </row>
    <row r="51" spans="2:12" x14ac:dyDescent="0.25">
      <c r="B51">
        <f t="shared" ca="1" si="0"/>
        <v>8.0000000000000182E-2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9.0000000000000177E-2</v>
      </c>
      <c r="H51">
        <f ca="1"/>
        <v>9.0794730407331006E-2</v>
      </c>
      <c r="I51">
        <f ca="1">_xll.xBachelierImplied($C$2,$F$15,H51,B51+$C$5*$C$2)</f>
        <v>0.10198666496667994</v>
      </c>
      <c r="K51">
        <f t="shared" ca="1" si="5"/>
        <v>0</v>
      </c>
      <c r="L51">
        <f ca="1"/>
        <v>4.2747993983126516E-2</v>
      </c>
    </row>
    <row r="52" spans="2:12" x14ac:dyDescent="0.25">
      <c r="B52">
        <f t="shared" ca="1" si="0"/>
        <v>0.10000000000000019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0.11000000000000018</v>
      </c>
      <c r="H52">
        <f ca="1"/>
        <v>0.11029887872940773</v>
      </c>
      <c r="I52">
        <f ca="1">_xll.xBachelierImplied($C$2,$F$15,H52,B52+$C$5*$C$2)</f>
        <v>0.10287130220091817</v>
      </c>
      <c r="K52">
        <f t="shared" ca="1" si="5"/>
        <v>0</v>
      </c>
      <c r="L52">
        <f ca="1"/>
        <v>2.0957777201747584E-2</v>
      </c>
    </row>
    <row r="53" spans="2:12" x14ac:dyDescent="0.25">
      <c r="B53">
        <f t="shared" ca="1" si="0"/>
        <v>0.12000000000000019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0.1300000000000002</v>
      </c>
      <c r="H53">
        <f ca="1"/>
        <v>0.13010314765653805</v>
      </c>
      <c r="I53">
        <f ca="1">_xll.xBachelierImplied($C$2,$F$15,H53,B53+$C$5*$C$2)</f>
        <v>0.10387775113619288</v>
      </c>
      <c r="K53">
        <f t="shared" ca="1" si="5"/>
        <v>0</v>
      </c>
      <c r="L53">
        <f ca="1"/>
        <v>9.0542833036143418E-3</v>
      </c>
    </row>
    <row r="54" spans="2:12" x14ac:dyDescent="0.25">
      <c r="B54">
        <f t="shared" ca="1" si="0"/>
        <v>0.14000000000000018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0.15000000000000019</v>
      </c>
      <c r="H54">
        <f ca="1"/>
        <v>0.15003289262828759</v>
      </c>
      <c r="I54">
        <f ca="1">_xll.xBachelierImplied($C$2,$F$15,H54,B54+$C$5*$C$2)</f>
        <v>0.10498735745882318</v>
      </c>
      <c r="K54">
        <f t="shared" ca="1" si="5"/>
        <v>0</v>
      </c>
      <c r="L54">
        <f ca="1"/>
        <v>3.49332115830362E-3</v>
      </c>
    </row>
    <row r="55" spans="2:12" x14ac:dyDescent="0.25">
      <c r="B55">
        <f t="shared" ca="1" si="0"/>
        <v>0.16000000000000017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0.17000000000000018</v>
      </c>
      <c r="H55">
        <f ca="1"/>
        <v>0.1700097616275455</v>
      </c>
      <c r="I55">
        <f ca="1">_xll.xBachelierImplied($C$2,$F$15,H55,B55+$C$5*$C$2)</f>
        <v>0.10618300065500816</v>
      </c>
      <c r="K55">
        <f t="shared" ca="1" si="5"/>
        <v>0</v>
      </c>
      <c r="L55">
        <f ca="1"/>
        <v>1.2190815925331357E-3</v>
      </c>
    </row>
    <row r="56" spans="2:12" x14ac:dyDescent="0.25">
      <c r="B56">
        <f t="shared" ca="1" si="0"/>
        <v>0.18000000000000016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0.19000000000000017</v>
      </c>
      <c r="H56">
        <f ca="1"/>
        <v>0.19000271506392957</v>
      </c>
      <c r="I56">
        <f ca="1">_xll.xBachelierImplied($C$2,$F$15,H56,B56+$C$5*$C$2)</f>
        <v>0.1074492851535319</v>
      </c>
      <c r="K56">
        <f t="shared" ca="1" si="5"/>
        <v>0</v>
      </c>
      <c r="L56">
        <f ca="1"/>
        <v>3.893621200815598E-4</v>
      </c>
    </row>
    <row r="57" spans="2:12" x14ac:dyDescent="0.25">
      <c r="B57">
        <f t="shared" ca="1" si="0"/>
        <v>0.20000000000000015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0.21000000000000016</v>
      </c>
      <c r="H57">
        <f ca="1"/>
        <v>0.21000071243335541</v>
      </c>
      <c r="I57">
        <f ca="1">_xll.xBachelierImplied($C$2,$F$15,H57,B57+$C$5*$C$2)</f>
        <v>0.10877261764068415</v>
      </c>
      <c r="K57">
        <f t="shared" ca="1" si="5"/>
        <v>0</v>
      </c>
      <c r="L57">
        <f ca="1"/>
        <v>1.1503118409947842E-4</v>
      </c>
    </row>
    <row r="58" spans="2:12" x14ac:dyDescent="0.25">
      <c r="B58">
        <f t="shared" ca="1" si="0"/>
        <v>0.22000000000000014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0.23000000000000015</v>
      </c>
      <c r="H58">
        <f ca="1"/>
        <v>0.23000017743771306</v>
      </c>
      <c r="I58">
        <f ca="1">_xll.xBachelierImplied($C$2,$F$15,H58,B58+$C$5*$C$2)</f>
        <v>0.11014119822461425</v>
      </c>
      <c r="K58">
        <f t="shared" ca="1" si="5"/>
        <v>0</v>
      </c>
      <c r="L58">
        <f ca="1"/>
        <v>3.1732309078895514E-5</v>
      </c>
    </row>
    <row r="59" spans="2:12" x14ac:dyDescent="0.25">
      <c r="B59">
        <f t="shared" ca="1" si="0"/>
        <v>0.24000000000000013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0.25000000000000011</v>
      </c>
      <c r="H59">
        <f ca="1"/>
        <v>0.25000004217460731</v>
      </c>
      <c r="I59">
        <f ca="1">_xll.xBachelierImplied($C$2,$F$15,H59,B59+$C$5*$C$2)</f>
        <v>0.11154493814191854</v>
      </c>
      <c r="K59">
        <f t="shared" ca="1" si="5"/>
        <v>0</v>
      </c>
      <c r="L59">
        <f ca="1"/>
        <v>8.2409445815875275E-6</v>
      </c>
    </row>
    <row r="60" spans="2:12" x14ac:dyDescent="0.25">
      <c r="B60">
        <f t="shared" ca="1" si="0"/>
        <v>0.26000000000000012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0.27000000000000013</v>
      </c>
      <c r="H60">
        <f ca="1"/>
        <v>0.27000000961305842</v>
      </c>
      <c r="I60">
        <f ca="1">_xll.xBachelierImplied($C$2,$F$15,H60,B60+$C$5*$C$2)</f>
        <v>0.11416232597262505</v>
      </c>
      <c r="K60">
        <f t="shared" ca="1" si="5"/>
        <v>0</v>
      </c>
      <c r="L60">
        <f ca="1"/>
        <v>2.0292110962544792E-6</v>
      </c>
    </row>
    <row r="61" spans="2:12" x14ac:dyDescent="0.25">
      <c r="B61">
        <f t="shared" ca="1" si="0"/>
        <v>0.28000000000000014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0.29000000000000015</v>
      </c>
      <c r="H61">
        <f ca="1"/>
        <v>0.29000000211023802</v>
      </c>
      <c r="I61">
        <f ca="1">_xll.xBachelierImplied($C$2,$F$15,H61,B61+$C$5*$C$2)</f>
        <v>0.13162413768615649</v>
      </c>
      <c r="K61">
        <f t="shared" ca="1" si="5"/>
        <v>0</v>
      </c>
      <c r="L61">
        <f ca="1"/>
        <v>4.7666175509957311E-7</v>
      </c>
    </row>
    <row r="62" spans="2:12" x14ac:dyDescent="0.25">
      <c r="B62">
        <f t="shared" ca="1" si="0"/>
        <v>0.30000000000000016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0.31000000000000016</v>
      </c>
      <c r="H62">
        <f ca="1"/>
        <v>0.31000000044780551</v>
      </c>
      <c r="I62">
        <f ca="1">_xll.xBachelierImplied($C$2,$F$15,H62,B62+$C$5*$C$2)</f>
        <v>0.15370093655343403</v>
      </c>
      <c r="K62">
        <f t="shared" ca="1" si="5"/>
        <v>0</v>
      </c>
      <c r="L62">
        <f ca="1"/>
        <v>1.0737703794683096E-7</v>
      </c>
    </row>
    <row r="63" spans="2:12" x14ac:dyDescent="0.25">
      <c r="B63">
        <f t="shared" ca="1" si="0"/>
        <v>0.32000000000000017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0.33000000000000018</v>
      </c>
      <c r="H63">
        <f ca="1"/>
        <v>0.33000000009216479</v>
      </c>
      <c r="I63">
        <f ca="1">_xll.xBachelierImplied($C$2,$F$15,H63,B63+$C$5*$C$2)</f>
        <v>0.17231390728876217</v>
      </c>
      <c r="K63">
        <f t="shared" ca="1" si="5"/>
        <v>0</v>
      </c>
      <c r="L63">
        <f ca="1"/>
        <v>2.3302140971777595E-8</v>
      </c>
    </row>
    <row r="64" spans="2:12" x14ac:dyDescent="0.25">
      <c r="B64">
        <f t="shared" ca="1" si="0"/>
        <v>0.34000000000000019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0.3500000000000002</v>
      </c>
      <c r="H64">
        <f ca="1"/>
        <v>0.35000000001845089</v>
      </c>
      <c r="I64">
        <f ca="1">_xll.xBachelierImplied($C$2,$F$15,H64,B64+$C$5*$C$2)</f>
        <v>0.18688898097599801</v>
      </c>
      <c r="K64">
        <f t="shared" ca="1" si="5"/>
        <v>0</v>
      </c>
      <c r="L64">
        <f ca="1"/>
        <v>4.8905380836542896E-9</v>
      </c>
    </row>
    <row r="65" spans="2:12" x14ac:dyDescent="0.25">
      <c r="B65">
        <f t="shared" ca="1" si="0"/>
        <v>0.36000000000000021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0.37000000000000022</v>
      </c>
      <c r="H65">
        <f ca="1"/>
        <v>0.37000000000360239</v>
      </c>
      <c r="I65">
        <f ca="1">_xll.xBachelierImplied($C$2,$F$15,H65,B65+$C$5*$C$2)</f>
        <v>0.19917426287981277</v>
      </c>
      <c r="K65">
        <f t="shared" ca="1" si="5"/>
        <v>0</v>
      </c>
      <c r="L65">
        <f ca="1"/>
        <v>9.959936995558941E-10</v>
      </c>
    </row>
    <row r="66" spans="2:12" x14ac:dyDescent="0.25">
      <c r="B66">
        <f t="shared" ca="1" si="0"/>
        <v>0.38000000000000023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0.39000000000000024</v>
      </c>
      <c r="H66">
        <f ca="1"/>
        <v>0.39000000000068774</v>
      </c>
      <c r="I66">
        <f ca="1">_xll.xBachelierImplied($C$2,$F$15,H66,B66+$C$5*$C$2)</f>
        <v>0.21047808931673245</v>
      </c>
      <c r="K66">
        <f t="shared" ca="1" si="5"/>
        <v>0</v>
      </c>
      <c r="L66">
        <f ca="1"/>
        <v>1.974074945937646E-10</v>
      </c>
    </row>
    <row r="67" spans="2:12" x14ac:dyDescent="0.25">
      <c r="B67">
        <f t="shared" ca="1" si="0"/>
        <v>0.40000000000000024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0.41000000000000025</v>
      </c>
      <c r="H67">
        <f ca="1"/>
        <v>0.41000000000012882</v>
      </c>
      <c r="I67">
        <f ca="1">_xll.xBachelierImplied($C$2,$F$15,H67,B67+$C$5*$C$2)</f>
        <v>0.22142753705727977</v>
      </c>
      <c r="K67">
        <f t="shared" ca="1" si="5"/>
        <v>0</v>
      </c>
      <c r="L67">
        <f ca="1"/>
        <v>3.8175180864055071E-11</v>
      </c>
    </row>
    <row r="68" spans="2:12" x14ac:dyDescent="0.25">
      <c r="B68">
        <f t="shared" ca="1" si="0"/>
        <v>0.42000000000000026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0.43000000000000027</v>
      </c>
      <c r="H68">
        <f ca="1"/>
        <v>0.43000000000002397</v>
      </c>
      <c r="I68">
        <f ca="1">_xll.xBachelierImplied($C$2,$F$15,H68,B68+$C$5*$C$2)</f>
        <v>0.23226778020300792</v>
      </c>
      <c r="K68">
        <f t="shared" ca="1" si="5"/>
        <v>0</v>
      </c>
      <c r="L68">
        <f ca="1"/>
        <v>7.2189252101539759E-12</v>
      </c>
    </row>
    <row r="69" spans="2:12" x14ac:dyDescent="0.25">
      <c r="B69">
        <f t="shared" ca="1" si="0"/>
        <v>0.44000000000000028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0.45000000000000029</v>
      </c>
      <c r="H69">
        <f ca="1"/>
        <v>0.45000000000000462</v>
      </c>
      <c r="I69">
        <f ca="1">_xll.xBachelierImplied($C$2,$F$15,H69,B69+$C$5*$C$2)</f>
        <v>0.24307925454119944</v>
      </c>
      <c r="K69">
        <f t="shared" ca="1" si="5"/>
        <v>0</v>
      </c>
      <c r="L69">
        <f ca="1"/>
        <v>1.3374333578763599E-12</v>
      </c>
    </row>
    <row r="70" spans="2:12" x14ac:dyDescent="0.25">
      <c r="B70">
        <f t="shared" ca="1" si="0"/>
        <v>0.4600000000000003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0.47000000000000031</v>
      </c>
      <c r="H70">
        <f ca="1"/>
        <v>0.47000000000000125</v>
      </c>
      <c r="I70">
        <f ca="1">_xll.xBachelierImplied($C$2,$F$15,H70,B70+$C$5*$C$2)</f>
        <v>0.25388433717165687</v>
      </c>
      <c r="K70">
        <f t="shared" ca="1" si="5"/>
        <v>0</v>
      </c>
      <c r="L70">
        <f ca="1"/>
        <v>2.4297172602192622E-13</v>
      </c>
    </row>
    <row r="71" spans="2:12" x14ac:dyDescent="0.25">
      <c r="B71">
        <f t="shared" ca="1" si="0"/>
        <v>0.48000000000000032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0.49000000000000032</v>
      </c>
      <c r="H71">
        <f ca="1"/>
        <v>0.49000000000000055</v>
      </c>
      <c r="I71">
        <f ca="1">_xll.xBachelierImplied($C$2,$F$15,H71,B71+$C$5*$C$2)</f>
        <v>0.26468812832743777</v>
      </c>
      <c r="K71">
        <f t="shared" ca="1" si="5"/>
        <v>0</v>
      </c>
      <c r="L71">
        <f ca="1"/>
        <v>4.21414530681042E-14</v>
      </c>
    </row>
    <row r="72" spans="2:12" x14ac:dyDescent="0.25">
      <c r="B72">
        <f t="shared" ca="1" si="0"/>
        <v>0.50000000000000033</v>
      </c>
      <c r="C72">
        <f t="shared" ca="1" si="1"/>
        <v>0</v>
      </c>
      <c r="D72">
        <f t="shared" ca="1" si="2"/>
        <v>0</v>
      </c>
      <c r="E72">
        <f t="shared" ca="1" si="3"/>
        <v>0</v>
      </c>
      <c r="F72">
        <f t="shared" ca="1" si="4"/>
        <v>0.51000000000000034</v>
      </c>
      <c r="H72">
        <f ca="1"/>
        <v>0.51000000000000034</v>
      </c>
      <c r="I72">
        <f ca="1">_xll.xBachelierImplied($C$2,$F$15,H72,B72+$C$5*$C$2)</f>
        <v>0</v>
      </c>
      <c r="K72">
        <f t="shared" ca="1" si="5"/>
        <v>0</v>
      </c>
      <c r="L72">
        <f ca="1"/>
        <v>1.0842928302255868E-14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I46"/>
  <sheetViews>
    <sheetView workbookViewId="0">
      <selection activeCell="N4" sqref="N4"/>
    </sheetView>
  </sheetViews>
  <sheetFormatPr defaultRowHeight="15" x14ac:dyDescent="0.25"/>
  <cols>
    <col min="3" max="3" width="12.7109375" bestFit="1" customWidth="1"/>
  </cols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 ca="1">C3*EXP(-C6*C4*SQRT(C2))</f>
        <v>0.36787944117144233</v>
      </c>
      <c r="D9" s="23" t="s">
        <v>52</v>
      </c>
      <c r="H9" s="23" t="s">
        <v>61</v>
      </c>
    </row>
    <row r="10" spans="2:9" x14ac:dyDescent="0.25">
      <c r="B10" t="s">
        <v>23</v>
      </c>
      <c r="C10">
        <f ca="1">C3*EXP(C6*C4*SQRT(C2))</f>
        <v>2.7182818284590451</v>
      </c>
      <c r="D10" s="23" t="s">
        <v>53</v>
      </c>
      <c r="H10" t="s">
        <v>60</v>
      </c>
    </row>
    <row r="11" spans="2:9" x14ac:dyDescent="0.25">
      <c r="B11" t="s">
        <v>25</v>
      </c>
      <c r="C11">
        <f ca="1">(C10-C9)/C7</f>
        <v>2.3504023872876027E-2</v>
      </c>
      <c r="D11" s="23" t="s">
        <v>51</v>
      </c>
    </row>
    <row r="13" spans="2:9" x14ac:dyDescent="0.25">
      <c r="B13" t="s">
        <v>26</v>
      </c>
      <c r="C13">
        <f ca="1">(C3-C9)/C11</f>
        <v>26.894142136999513</v>
      </c>
    </row>
    <row r="15" spans="2:9" x14ac:dyDescent="0.25">
      <c r="C15" s="7" t="s">
        <v>54</v>
      </c>
    </row>
    <row r="16" spans="2:9" x14ac:dyDescent="0.25">
      <c r="B16" t="s">
        <v>20</v>
      </c>
      <c r="C16" t="s">
        <v>22</v>
      </c>
      <c r="D16" t="s">
        <v>23</v>
      </c>
      <c r="E16" t="s">
        <v>25</v>
      </c>
      <c r="F16" t="s">
        <v>27</v>
      </c>
      <c r="H16" s="3" t="s">
        <v>20</v>
      </c>
      <c r="I16" s="3" t="str">
        <f ca="1">F16</f>
        <v>#s &lt; s(0)</v>
      </c>
    </row>
    <row r="17" spans="2:9" x14ac:dyDescent="0.25">
      <c r="B17">
        <v>0.01</v>
      </c>
      <c r="C17">
        <f ca="1">EXP(-$C$6*$C$4*SQRT(B17))</f>
        <v>0.90483741803595952</v>
      </c>
      <c r="D17">
        <f ca="1">1/C17</f>
        <v>1.1051709180756477</v>
      </c>
      <c r="E17">
        <f ca="1">(D17-C17)/$C$7</f>
        <v>2.0033350003968819E-3</v>
      </c>
      <c r="F17">
        <f ca="1">1+ROUND((1-C17)/E17,0)</f>
        <v>49</v>
      </c>
      <c r="H17" s="3">
        <f ca="1">B17</f>
        <v>0.01</v>
      </c>
      <c r="I17" s="3">
        <f ca="1">F17</f>
        <v>49</v>
      </c>
    </row>
    <row r="18" spans="2:9" x14ac:dyDescent="0.25">
      <c r="B18">
        <v>0.25</v>
      </c>
      <c r="C18">
        <f t="shared" ref="C18:C46" ca="1" si="0">EXP(-$C$6*$C$4*SQRT(B18))</f>
        <v>0.60653065971263342</v>
      </c>
      <c r="D18">
        <f t="shared" ref="D18:D46" ca="1" si="1">1/C18</f>
        <v>1.6487212707001282</v>
      </c>
      <c r="E18">
        <f t="shared" ref="E18:E30" ca="1" si="2">(D18-C18)/$C$7</f>
        <v>1.0421906109874948E-2</v>
      </c>
      <c r="F18">
        <f t="shared" ref="F18:F46" ca="1" si="3">1+ROUND((1-C18)/E18,0)</f>
        <v>39</v>
      </c>
      <c r="H18" s="3">
        <f t="shared" ref="H18:H38" ca="1" si="4">B18</f>
        <v>0.25</v>
      </c>
      <c r="I18" s="3">
        <f t="shared" ref="I18:I38" ca="1" si="5">F18</f>
        <v>39</v>
      </c>
    </row>
    <row r="19" spans="2:9" x14ac:dyDescent="0.25">
      <c r="B19">
        <v>0.5</v>
      </c>
      <c r="C19">
        <f t="shared" ca="1" si="0"/>
        <v>0.49306869139523979</v>
      </c>
      <c r="D19">
        <f t="shared" ca="1" si="1"/>
        <v>2.0281149816474726</v>
      </c>
      <c r="E19">
        <f t="shared" ca="1" si="2"/>
        <v>1.5350462902522328E-2</v>
      </c>
      <c r="F19">
        <f t="shared" ca="1" si="3"/>
        <v>34</v>
      </c>
      <c r="H19" s="3">
        <f t="shared" ca="1" si="4"/>
        <v>0.5</v>
      </c>
      <c r="I19" s="3">
        <f t="shared" ca="1" si="5"/>
        <v>34</v>
      </c>
    </row>
    <row r="20" spans="2:9" x14ac:dyDescent="0.25">
      <c r="B20">
        <v>1</v>
      </c>
      <c r="C20">
        <f t="shared" ca="1" si="0"/>
        <v>0.36787944117144233</v>
      </c>
      <c r="D20">
        <f t="shared" ca="1" si="1"/>
        <v>2.7182818284590451</v>
      </c>
      <c r="E20">
        <f t="shared" ca="1" si="2"/>
        <v>2.3504023872876027E-2</v>
      </c>
      <c r="F20">
        <f t="shared" ca="1" si="3"/>
        <v>28</v>
      </c>
      <c r="H20" s="3">
        <f t="shared" ca="1" si="4"/>
        <v>1</v>
      </c>
      <c r="I20" s="3">
        <f t="shared" ca="1" si="5"/>
        <v>28</v>
      </c>
    </row>
    <row r="21" spans="2:9" x14ac:dyDescent="0.25">
      <c r="B21">
        <f t="shared" ref="B21:B30" ca="1" si="6">1+B20</f>
        <v>2</v>
      </c>
      <c r="C21">
        <f t="shared" ca="1" si="0"/>
        <v>0.24311673443421419</v>
      </c>
      <c r="D21">
        <f t="shared" ca="1" si="1"/>
        <v>4.1132503787829275</v>
      </c>
      <c r="E21">
        <f t="shared" ca="1" si="2"/>
        <v>3.8701336443487139E-2</v>
      </c>
      <c r="F21">
        <f t="shared" ca="1" si="3"/>
        <v>21</v>
      </c>
      <c r="H21" s="3">
        <f t="shared" ca="1" si="4"/>
        <v>2</v>
      </c>
      <c r="I21" s="3">
        <f t="shared" ca="1" si="5"/>
        <v>21</v>
      </c>
    </row>
    <row r="22" spans="2:9" x14ac:dyDescent="0.25">
      <c r="B22">
        <f t="shared" ca="1" si="6"/>
        <v>3</v>
      </c>
      <c r="C22">
        <f t="shared" ca="1" si="0"/>
        <v>0.17692120631776423</v>
      </c>
      <c r="D22">
        <f t="shared" ca="1" si="1"/>
        <v>5.6522336740340915</v>
      </c>
      <c r="E22">
        <f t="shared" ca="1" si="2"/>
        <v>5.4753124677163277E-2</v>
      </c>
      <c r="F22">
        <f t="shared" ca="1" si="3"/>
        <v>16</v>
      </c>
      <c r="H22" s="3">
        <f t="shared" ca="1" si="4"/>
        <v>3</v>
      </c>
      <c r="I22" s="3">
        <f t="shared" ca="1" si="5"/>
        <v>16</v>
      </c>
    </row>
    <row r="23" spans="2:9" x14ac:dyDescent="0.25">
      <c r="B23">
        <f t="shared" ca="1" si="6"/>
        <v>4</v>
      </c>
      <c r="C23">
        <f t="shared" ca="1" si="0"/>
        <v>0.1353352832366127</v>
      </c>
      <c r="D23">
        <f t="shared" ca="1" si="1"/>
        <v>7.3890560989306495</v>
      </c>
      <c r="E23">
        <f t="shared" ca="1" si="2"/>
        <v>7.2537208156940369E-2</v>
      </c>
      <c r="F23">
        <f t="shared" ca="1" si="3"/>
        <v>13</v>
      </c>
      <c r="H23" s="3">
        <f t="shared" ca="1" si="4"/>
        <v>4</v>
      </c>
      <c r="I23" s="3">
        <f t="shared" ca="1" si="5"/>
        <v>13</v>
      </c>
    </row>
    <row r="24" spans="2:9" x14ac:dyDescent="0.25">
      <c r="B24">
        <f t="shared" ca="1" si="6"/>
        <v>5</v>
      </c>
      <c r="C24">
        <f t="shared" ca="1" si="0"/>
        <v>0.10687792566038574</v>
      </c>
      <c r="D24">
        <f t="shared" ca="1" si="1"/>
        <v>9.3564690166011477</v>
      </c>
      <c r="E24">
        <f t="shared" ca="1" si="2"/>
        <v>9.2495910909407619E-2</v>
      </c>
      <c r="F24">
        <f t="shared" ca="1" si="3"/>
        <v>11</v>
      </c>
      <c r="H24" s="3">
        <f t="shared" ca="1" si="4"/>
        <v>5</v>
      </c>
      <c r="I24" s="3">
        <f t="shared" ca="1" si="5"/>
        <v>11</v>
      </c>
    </row>
    <row r="25" spans="2:9" x14ac:dyDescent="0.25">
      <c r="B25">
        <f t="shared" ca="1" si="6"/>
        <v>6</v>
      </c>
      <c r="C25">
        <f t="shared" ca="1" si="0"/>
        <v>8.6337629660362056E-2</v>
      </c>
      <c r="D25">
        <f t="shared" ca="1" si="1"/>
        <v>11.582435190007352</v>
      </c>
      <c r="E25">
        <f t="shared" ca="1" si="2"/>
        <v>0.11496097560346991</v>
      </c>
      <c r="F25">
        <f t="shared" ca="1" si="3"/>
        <v>9</v>
      </c>
      <c r="H25" s="3">
        <f t="shared" ca="1" si="4"/>
        <v>6</v>
      </c>
      <c r="I25" s="3">
        <f t="shared" ca="1" si="5"/>
        <v>9</v>
      </c>
    </row>
    <row r="26" spans="2:9" x14ac:dyDescent="0.25">
      <c r="B26">
        <f t="shared" ca="1" si="6"/>
        <v>7</v>
      </c>
      <c r="C26">
        <f t="shared" ca="1" si="0"/>
        <v>7.095202666684558E-2</v>
      </c>
      <c r="D26">
        <f t="shared" ca="1" si="1"/>
        <v>14.094030107067814</v>
      </c>
      <c r="E26">
        <f t="shared" ca="1" si="2"/>
        <v>0.14023078080400969</v>
      </c>
      <c r="F26">
        <f t="shared" ca="1" si="3"/>
        <v>8</v>
      </c>
      <c r="H26" s="3">
        <f t="shared" ca="1" si="4"/>
        <v>7</v>
      </c>
      <c r="I26" s="3">
        <f t="shared" ca="1" si="5"/>
        <v>8</v>
      </c>
    </row>
    <row r="27" spans="2:9" x14ac:dyDescent="0.25">
      <c r="B27">
        <f t="shared" ca="1" si="6"/>
        <v>8</v>
      </c>
      <c r="C27">
        <f t="shared" ca="1" si="0"/>
        <v>5.9105746561956225E-2</v>
      </c>
      <c r="D27">
        <f t="shared" ca="1" si="1"/>
        <v>16.918828678557901</v>
      </c>
      <c r="E27">
        <f t="shared" ca="1" si="2"/>
        <v>0.16859722931995944</v>
      </c>
      <c r="F27">
        <f t="shared" ca="1" si="3"/>
        <v>7</v>
      </c>
      <c r="H27" s="3">
        <f t="shared" ca="1" si="4"/>
        <v>8</v>
      </c>
      <c r="I27" s="3">
        <f t="shared" ca="1" si="5"/>
        <v>7</v>
      </c>
    </row>
    <row r="28" spans="2:9" x14ac:dyDescent="0.25">
      <c r="B28">
        <f t="shared" ca="1" si="6"/>
        <v>9</v>
      </c>
      <c r="C28">
        <f t="shared" ca="1" si="0"/>
        <v>4.9787068367863944E-2</v>
      </c>
      <c r="D28">
        <f t="shared" ca="1" si="1"/>
        <v>20.085536923187668</v>
      </c>
      <c r="E28">
        <f t="shared" ca="1" si="2"/>
        <v>0.20035749854819807</v>
      </c>
      <c r="F28">
        <f t="shared" ca="1" si="3"/>
        <v>6</v>
      </c>
      <c r="H28" s="3">
        <f t="shared" ca="1" si="4"/>
        <v>9</v>
      </c>
      <c r="I28" s="3">
        <f t="shared" ca="1" si="5"/>
        <v>6</v>
      </c>
    </row>
    <row r="29" spans="2:9" x14ac:dyDescent="0.25">
      <c r="B29">
        <f t="shared" ca="1" si="6"/>
        <v>10</v>
      </c>
      <c r="C29">
        <f t="shared" ca="1" si="0"/>
        <v>4.2329219623204989E-2</v>
      </c>
      <c r="D29">
        <f t="shared" ca="1" si="1"/>
        <v>23.624342922017807</v>
      </c>
      <c r="E29">
        <f t="shared" ca="1" si="2"/>
        <v>0.235820137023946</v>
      </c>
      <c r="F29">
        <f t="shared" ca="1" si="3"/>
        <v>5</v>
      </c>
      <c r="H29" s="3">
        <f t="shared" ca="1" si="4"/>
        <v>10</v>
      </c>
      <c r="I29" s="3">
        <f t="shared" ca="1" si="5"/>
        <v>5</v>
      </c>
    </row>
    <row r="30" spans="2:9" x14ac:dyDescent="0.25">
      <c r="B30">
        <f t="shared" ca="1" si="6"/>
        <v>11</v>
      </c>
      <c r="C30">
        <f t="shared" ca="1" si="0"/>
        <v>3.6275061299595811E-2</v>
      </c>
      <c r="D30">
        <f t="shared" ca="1" si="1"/>
        <v>27.567148453340927</v>
      </c>
      <c r="E30">
        <f t="shared" ca="1" si="2"/>
        <v>0.27530873392041333</v>
      </c>
      <c r="F30">
        <f t="shared" ca="1" si="3"/>
        <v>5</v>
      </c>
      <c r="H30" s="3">
        <f t="shared" ca="1" si="4"/>
        <v>11</v>
      </c>
      <c r="I30" s="3">
        <f t="shared" ca="1" si="5"/>
        <v>5</v>
      </c>
    </row>
    <row r="31" spans="2:9" x14ac:dyDescent="0.25">
      <c r="B31">
        <f t="shared" ref="B31:B46" ca="1" si="7">1+B30</f>
        <v>12</v>
      </c>
      <c r="C31">
        <f t="shared" ca="1" si="0"/>
        <v>3.1301113244932892E-2</v>
      </c>
      <c r="D31">
        <f t="shared" ca="1" si="1"/>
        <v>31.947745505884928</v>
      </c>
      <c r="E31">
        <f t="shared" ref="E31:E46" ca="1" si="8">(D31-C31)/$C$7</f>
        <v>0.31916444392639998</v>
      </c>
      <c r="F31">
        <f t="shared" ca="1" si="3"/>
        <v>4</v>
      </c>
      <c r="H31" s="3">
        <f t="shared" ca="1" si="4"/>
        <v>12</v>
      </c>
      <c r="I31" s="3">
        <f t="shared" ca="1" si="5"/>
        <v>4</v>
      </c>
    </row>
    <row r="32" spans="2:9" x14ac:dyDescent="0.25">
      <c r="B32">
        <f t="shared" ca="1" si="7"/>
        <v>13</v>
      </c>
      <c r="C32">
        <f t="shared" ca="1" si="0"/>
        <v>2.7172461172235561E-2</v>
      </c>
      <c r="D32">
        <f t="shared" ca="1" si="1"/>
        <v>36.801966287168199</v>
      </c>
      <c r="E32">
        <f t="shared" ca="1" si="8"/>
        <v>0.36774793825995966</v>
      </c>
      <c r="F32">
        <f t="shared" ca="1" si="3"/>
        <v>4</v>
      </c>
      <c r="H32" s="3">
        <f t="shared" ca="1" si="4"/>
        <v>13</v>
      </c>
      <c r="I32" s="3">
        <f t="shared" ca="1" si="5"/>
        <v>4</v>
      </c>
    </row>
    <row r="33" spans="2:9" x14ac:dyDescent="0.25">
      <c r="B33">
        <f t="shared" ca="1" si="7"/>
        <v>14</v>
      </c>
      <c r="C33">
        <f t="shared" ca="1" si="0"/>
        <v>2.3714766002371646E-2</v>
      </c>
      <c r="D33">
        <f t="shared" ca="1" si="1"/>
        <v>42.167820669197951</v>
      </c>
      <c r="E33">
        <f t="shared" ca="1" si="8"/>
        <v>0.42144105903195578</v>
      </c>
      <c r="F33">
        <f t="shared" ca="1" si="3"/>
        <v>3</v>
      </c>
      <c r="H33" s="3">
        <f t="shared" ca="1" si="4"/>
        <v>14</v>
      </c>
      <c r="I33" s="3">
        <f t="shared" ca="1" si="5"/>
        <v>3</v>
      </c>
    </row>
    <row r="34" spans="2:9" x14ac:dyDescent="0.25">
      <c r="B34">
        <f t="shared" ca="1" si="7"/>
        <v>15</v>
      </c>
      <c r="C34">
        <f t="shared" ca="1" si="0"/>
        <v>2.0796234419099814E-2</v>
      </c>
      <c r="D34">
        <f t="shared" ca="1" si="1"/>
        <v>48.085628380952151</v>
      </c>
      <c r="E34">
        <f t="shared" ca="1" si="8"/>
        <v>0.48064832146533049</v>
      </c>
      <c r="F34">
        <f t="shared" ca="1" si="3"/>
        <v>3</v>
      </c>
      <c r="H34" s="3">
        <f t="shared" ca="1" si="4"/>
        <v>15</v>
      </c>
      <c r="I34" s="3">
        <f t="shared" ca="1" si="5"/>
        <v>3</v>
      </c>
    </row>
    <row r="35" spans="2:9" x14ac:dyDescent="0.25">
      <c r="B35">
        <f t="shared" ca="1" si="7"/>
        <v>16</v>
      </c>
      <c r="C35">
        <f t="shared" ca="1" si="0"/>
        <v>1.8315638888734179E-2</v>
      </c>
      <c r="D35">
        <f t="shared" ca="1" si="1"/>
        <v>54.598150033144243</v>
      </c>
      <c r="E35">
        <f t="shared" ca="1" si="8"/>
        <v>0.54579834394255511</v>
      </c>
      <c r="F35">
        <f t="shared" ca="1" si="3"/>
        <v>3</v>
      </c>
      <c r="H35" s="3">
        <f t="shared" ca="1" si="4"/>
        <v>16</v>
      </c>
      <c r="I35" s="3">
        <f t="shared" ca="1" si="5"/>
        <v>3</v>
      </c>
    </row>
    <row r="36" spans="2:9" x14ac:dyDescent="0.25">
      <c r="B36">
        <f t="shared" ca="1" si="7"/>
        <v>17</v>
      </c>
      <c r="C36">
        <f t="shared" ca="1" si="0"/>
        <v>1.6194143319162562E-2</v>
      </c>
      <c r="D36">
        <f t="shared" ca="1" si="1"/>
        <v>61.750719398456724</v>
      </c>
      <c r="E36">
        <f t="shared" ca="1" si="8"/>
        <v>0.61734525255137562</v>
      </c>
      <c r="F36">
        <f t="shared" ca="1" si="3"/>
        <v>3</v>
      </c>
      <c r="H36" s="3">
        <f t="shared" ca="1" si="4"/>
        <v>17</v>
      </c>
      <c r="I36" s="3">
        <f t="shared" ca="1" si="5"/>
        <v>3</v>
      </c>
    </row>
    <row r="37" spans="2:9" x14ac:dyDescent="0.25">
      <c r="B37">
        <f t="shared" ca="1" si="7"/>
        <v>18</v>
      </c>
      <c r="C37">
        <f t="shared" ca="1" si="0"/>
        <v>1.436959609043909E-2</v>
      </c>
      <c r="D37">
        <f t="shared" ca="1" si="1"/>
        <v>69.5913784706417</v>
      </c>
      <c r="E37">
        <f t="shared" ca="1" si="8"/>
        <v>0.69577008874551272</v>
      </c>
      <c r="F37">
        <f t="shared" ca="1" si="3"/>
        <v>2</v>
      </c>
      <c r="H37" s="3">
        <f t="shared" ca="1" si="4"/>
        <v>18</v>
      </c>
      <c r="I37" s="3">
        <f t="shared" ca="1" si="5"/>
        <v>2</v>
      </c>
    </row>
    <row r="38" spans="2:9" x14ac:dyDescent="0.25">
      <c r="B38">
        <f t="shared" ca="1" si="7"/>
        <v>19</v>
      </c>
      <c r="C38">
        <f t="shared" ca="1" si="0"/>
        <v>1.2792465124422179E-2</v>
      </c>
      <c r="D38">
        <f t="shared" ca="1" si="1"/>
        <v>78.171016318887084</v>
      </c>
      <c r="E38">
        <f t="shared" ca="1" si="8"/>
        <v>0.78158223853762665</v>
      </c>
      <c r="F38">
        <f t="shared" ca="1" si="3"/>
        <v>2</v>
      </c>
      <c r="H38" s="3">
        <f t="shared" ca="1" si="4"/>
        <v>19</v>
      </c>
      <c r="I38" s="3">
        <f t="shared" ca="1" si="5"/>
        <v>2</v>
      </c>
    </row>
    <row r="39" spans="2:9" x14ac:dyDescent="0.25">
      <c r="B39">
        <f t="shared" ca="1" si="7"/>
        <v>20</v>
      </c>
      <c r="C39">
        <f t="shared" ca="1" si="0"/>
        <v>1.142289099346694E-2</v>
      </c>
      <c r="D39">
        <f t="shared" ca="1" si="1"/>
        <v>87.543512458617258</v>
      </c>
      <c r="E39">
        <f t="shared" ca="1" si="8"/>
        <v>0.87532089567623783</v>
      </c>
      <c r="F39">
        <f t="shared" ca="1" si="3"/>
        <v>2</v>
      </c>
      <c r="H39" s="3">
        <f t="shared" ref="H39" ca="1" si="9">B39</f>
        <v>20</v>
      </c>
      <c r="I39" s="3">
        <f t="shared" ref="I39" ca="1" si="10">F39</f>
        <v>2</v>
      </c>
    </row>
    <row r="40" spans="2:9" x14ac:dyDescent="0.25">
      <c r="B40">
        <f t="shared" ca="1" si="7"/>
        <v>21</v>
      </c>
      <c r="C40">
        <f t="shared" ca="1" si="0"/>
        <v>1.0228516799093708E-2</v>
      </c>
      <c r="D40">
        <f t="shared" ca="1" si="1"/>
        <v>97.765885283446423</v>
      </c>
      <c r="E40">
        <f t="shared" ca="1" si="8"/>
        <v>0.97755656766647336</v>
      </c>
      <c r="F40">
        <f t="shared" ca="1" si="3"/>
        <v>2</v>
      </c>
    </row>
    <row r="41" spans="2:9" x14ac:dyDescent="0.25">
      <c r="B41">
        <f t="shared" ca="1" si="7"/>
        <v>22</v>
      </c>
      <c r="C41">
        <f t="shared" ca="1" si="0"/>
        <v>9.1828674951083891E-3</v>
      </c>
      <c r="D41">
        <f t="shared" ca="1" si="1"/>
        <v>108.89844599551162</v>
      </c>
      <c r="E41">
        <f t="shared" ca="1" si="8"/>
        <v>1.088892631280165</v>
      </c>
      <c r="F41">
        <f t="shared" ca="1" si="3"/>
        <v>2</v>
      </c>
    </row>
    <row r="42" spans="2:9" x14ac:dyDescent="0.25">
      <c r="B42">
        <f t="shared" ca="1" si="7"/>
        <v>23</v>
      </c>
      <c r="C42">
        <f t="shared" ca="1" si="0"/>
        <v>8.2641241580462578E-3</v>
      </c>
      <c r="D42">
        <f t="shared" ca="1" si="1"/>
        <v>121.0049584052247</v>
      </c>
      <c r="E42">
        <f t="shared" ca="1" si="8"/>
        <v>1.2099669428106665</v>
      </c>
      <c r="F42">
        <f t="shared" ca="1" si="3"/>
        <v>2</v>
      </c>
    </row>
    <row r="43" spans="2:9" x14ac:dyDescent="0.25">
      <c r="B43">
        <f t="shared" ca="1" si="7"/>
        <v>24</v>
      </c>
      <c r="C43">
        <f t="shared" ca="1" si="0"/>
        <v>7.4541862953698291E-3</v>
      </c>
      <c r="D43">
        <f t="shared" ca="1" si="1"/>
        <v>134.15280493072066</v>
      </c>
      <c r="E43">
        <f t="shared" ca="1" si="8"/>
        <v>1.3414535074442528</v>
      </c>
      <c r="F43">
        <f t="shared" ca="1" si="3"/>
        <v>2</v>
      </c>
    </row>
    <row r="44" spans="2:9" x14ac:dyDescent="0.25">
      <c r="B44">
        <f t="shared" ca="1" si="7"/>
        <v>25</v>
      </c>
      <c r="C44">
        <f t="shared" ca="1" si="0"/>
        <v>6.737946999085467E-3</v>
      </c>
      <c r="D44">
        <f t="shared" ca="1" si="1"/>
        <v>148.4131591025766</v>
      </c>
      <c r="E44">
        <f t="shared" ca="1" si="8"/>
        <v>1.4840642115557749</v>
      </c>
      <c r="F44">
        <f t="shared" ca="1" si="3"/>
        <v>2</v>
      </c>
    </row>
    <row r="45" spans="2:9" x14ac:dyDescent="0.25">
      <c r="B45">
        <f t="shared" ca="1" si="7"/>
        <v>26</v>
      </c>
      <c r="C45">
        <f t="shared" ca="1" si="0"/>
        <v>6.1027272741740034E-3</v>
      </c>
      <c r="D45">
        <f t="shared" ca="1" si="1"/>
        <v>163.86116486507237</v>
      </c>
      <c r="E45">
        <f t="shared" ca="1" si="8"/>
        <v>1.6385506213779819</v>
      </c>
      <c r="F45">
        <f t="shared" ca="1" si="3"/>
        <v>2</v>
      </c>
    </row>
    <row r="46" spans="2:9" x14ac:dyDescent="0.25">
      <c r="B46">
        <f t="shared" ca="1" si="7"/>
        <v>27</v>
      </c>
      <c r="C46">
        <f t="shared" ca="1" si="0"/>
        <v>5.537830714382473E-3</v>
      </c>
      <c r="D46">
        <f t="shared" ca="1" si="1"/>
        <v>180.57612295783414</v>
      </c>
      <c r="E46">
        <f t="shared" ca="1" si="8"/>
        <v>1.8057058512711976</v>
      </c>
      <c r="F46">
        <f t="shared" ca="1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P72"/>
  <sheetViews>
    <sheetView topLeftCell="A17" workbookViewId="0">
      <selection activeCell="N50" sqref="N50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-0.25</v>
      </c>
    </row>
    <row r="12" spans="2:12" x14ac:dyDescent="0.25">
      <c r="B12" t="s">
        <v>12</v>
      </c>
      <c r="C12">
        <f ca="1">C3+C8*C6*SQRT(C2)</f>
        <v>0.25</v>
      </c>
    </row>
    <row r="13" spans="2:12" x14ac:dyDescent="0.25">
      <c r="B13" t="s">
        <v>13</v>
      </c>
      <c r="C13">
        <f ca="1"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 ca="1">SUMPRODUCT(L22:L72,F22:F72)</f>
        <v>1.5253417862064508E-2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 ca="1">C11</f>
        <v>-0.25</v>
      </c>
      <c r="C22">
        <f ca="1">$C$4</f>
        <v>0</v>
      </c>
      <c r="D22">
        <f ca="1">$C$5</f>
        <v>0</v>
      </c>
      <c r="E22">
        <f ca="1">$C$6</f>
        <v>0.1</v>
      </c>
      <c r="F22">
        <f ca="1">MAX(0,B22-$F$15)</f>
        <v>0</v>
      </c>
      <c r="H22">
        <f t="array" aca="1" ref="H22:H72" ca="1">_xll.xFd1d(C2,B22:B72,C22:C72,D22:D72,E22:E72,F22:F72,C15:C19)</f>
        <v>0</v>
      </c>
      <c r="I22">
        <f ca="1">_xll.xBachelierImplied($C$2,$F$15,H22,B22+$C$5*$C$2)</f>
        <v>0</v>
      </c>
      <c r="K22">
        <f ca="1">IF(ABS(B22-$C$3)&lt;0.0000000001,1,0)</f>
        <v>0</v>
      </c>
      <c r="L22">
        <f t="array" aca="1" ref="L22:L72" ca="1">_xll.xFd1d($C$2,B22:B72,C22:C72,D22:D72,E22:E72,K22:K72,L15:L19)</f>
        <v>2.104909972237949E-6</v>
      </c>
      <c r="P22">
        <f ca="1">I47</f>
        <v>9.9532928230937429E-2</v>
      </c>
    </row>
    <row r="23" spans="2:16" x14ac:dyDescent="0.25">
      <c r="B23">
        <f t="shared" ref="B23:B72" ca="1" si="0">B22+$C$13</f>
        <v>-0.24</v>
      </c>
      <c r="C23">
        <f t="shared" ref="C23:C72" ca="1" si="1">$C$4</f>
        <v>0</v>
      </c>
      <c r="D23">
        <f t="shared" ref="D23:D72" ca="1" si="2">$C$5</f>
        <v>0</v>
      </c>
      <c r="E23">
        <f t="shared" ref="E23:E72" ca="1" si="3">$C$6</f>
        <v>0.1</v>
      </c>
      <c r="F23">
        <f t="shared" ref="F23:F72" ca="1" si="4">MAX(0,B23-$F$15)</f>
        <v>0</v>
      </c>
      <c r="H23">
        <f ca="1"/>
        <v>9.221485194134925E-9</v>
      </c>
      <c r="I23">
        <f ca="1">_xll.xBachelierImplied($C$2,$F$15,H23,B23+$C$5*$C$2)</f>
        <v>0.10475137383228965</v>
      </c>
      <c r="K23">
        <f t="shared" ref="K23:K72" ca="1" si="5">IF(ABS(B23-$C$3)&lt;0.0000000001,1,0)</f>
        <v>0</v>
      </c>
      <c r="L23">
        <f ca="1"/>
        <v>1.4492778033349133E-6</v>
      </c>
      <c r="O23" t="s">
        <v>18</v>
      </c>
      <c r="P23" t="s">
        <v>29</v>
      </c>
    </row>
    <row r="24" spans="2:16" x14ac:dyDescent="0.25">
      <c r="B24">
        <f t="shared" ca="1" si="0"/>
        <v>-0.22999999999999998</v>
      </c>
      <c r="C24">
        <f t="shared" ca="1" si="1"/>
        <v>0</v>
      </c>
      <c r="D24">
        <f t="shared" ca="1" si="2"/>
        <v>0</v>
      </c>
      <c r="E24">
        <f t="shared" ca="1" si="3"/>
        <v>0.1</v>
      </c>
      <c r="F24">
        <f t="shared" ca="1" si="4"/>
        <v>0</v>
      </c>
      <c r="H24">
        <f ca="1"/>
        <v>2.5035630354850558E-8</v>
      </c>
      <c r="I24">
        <f ca="1">_xll.xBachelierImplied($C$2,$F$15,H24,B24+$C$5*$C$2)</f>
        <v>0.10489562137649915</v>
      </c>
      <c r="K24">
        <f t="shared" ca="1" si="5"/>
        <v>0</v>
      </c>
      <c r="L24">
        <f ca="1"/>
        <v>3.7897937387938969E-6</v>
      </c>
      <c r="O24">
        <v>0</v>
      </c>
      <c r="P24">
        <v>9.9527644104274643E-2</v>
      </c>
    </row>
    <row r="25" spans="2:16" x14ac:dyDescent="0.25">
      <c r="B25">
        <f t="shared" ca="1" si="0"/>
        <v>-0.21999999999999997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5.8293056523175825E-8</v>
      </c>
      <c r="I25">
        <f ca="1">_xll.xBachelierImplied($C$2,$F$15,H25,B25+$C$5*$C$2)</f>
        <v>0.10449447021576259</v>
      </c>
      <c r="K25">
        <f t="shared" ca="1" si="5"/>
        <v>0</v>
      </c>
      <c r="L25">
        <f ca="1"/>
        <v>8.3795004369837588E-6</v>
      </c>
      <c r="O25">
        <v>1E-3</v>
      </c>
      <c r="P25">
        <v>9.9708379640598421E-2</v>
      </c>
    </row>
    <row r="26" spans="2:16" x14ac:dyDescent="0.25">
      <c r="B26">
        <f t="shared" ca="1" si="0"/>
        <v>-0.20999999999999996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1.3074906569015358E-7</v>
      </c>
      <c r="I26">
        <f ca="1">_xll.xBachelierImplied($C$2,$F$15,H26,B26+$C$5*$C$2)</f>
        <v>0.10401481733119891</v>
      </c>
      <c r="K26">
        <f t="shared" ca="1" si="5"/>
        <v>0</v>
      </c>
      <c r="L26">
        <f ca="1"/>
        <v>1.7697984571565695E-5</v>
      </c>
      <c r="O26">
        <v>2E-3</v>
      </c>
      <c r="P26">
        <v>9.984912042955181E-2</v>
      </c>
    </row>
    <row r="27" spans="2:16" x14ac:dyDescent="0.25">
      <c r="B27">
        <f t="shared" ca="1" si="0"/>
        <v>-0.19999999999999996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2.8756541313899573E-7</v>
      </c>
      <c r="I27">
        <f ca="1">_xll.xBachelierImplied($C$2,$F$15,H27,B27+$C$5*$C$2)</f>
        <v>0.10353814835703086</v>
      </c>
      <c r="K27">
        <f t="shared" ca="1" si="5"/>
        <v>0</v>
      </c>
      <c r="L27">
        <f ca="1"/>
        <v>3.641959990809006E-5</v>
      </c>
      <c r="O27">
        <v>3.0000000000000001E-3</v>
      </c>
      <c r="P27">
        <v>9.9949987727259257E-2</v>
      </c>
    </row>
    <row r="28" spans="2:16" x14ac:dyDescent="0.25">
      <c r="B28">
        <f t="shared" ca="1" si="0"/>
        <v>-0.18999999999999995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6.2160412688475571E-7</v>
      </c>
      <c r="I28">
        <f ca="1">_xll.xBachelierImplied($C$2,$F$15,H28,B28+$C$5*$C$2)</f>
        <v>0.10308157834027923</v>
      </c>
      <c r="K28">
        <f t="shared" ca="1" si="5"/>
        <v>0</v>
      </c>
      <c r="L28">
        <f ca="1"/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ca="1" si="0"/>
        <v>-0.17999999999999994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1.3199416098396565E-6</v>
      </c>
      <c r="I29">
        <f ca="1">_xll.xBachelierImplied($C$2,$F$15,H29,B29+$C$5*$C$2)</f>
        <v>0.1026500205703179</v>
      </c>
      <c r="K29">
        <f t="shared" ca="1" si="5"/>
        <v>0</v>
      </c>
      <c r="L29">
        <f ca="1"/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ca="1" si="0"/>
        <v>-0.16999999999999993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2.7504221613136141E-6</v>
      </c>
      <c r="I30">
        <f ca="1">_xll.xBachelierImplied($C$2,$F$15,H30,B30+$C$5*$C$2)</f>
        <v>0.10224592736569187</v>
      </c>
      <c r="K30">
        <f t="shared" ca="1" si="5"/>
        <v>0</v>
      </c>
      <c r="L30">
        <f ca="1"/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ca="1" si="0"/>
        <v>-0.15999999999999992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5.6172656767133118E-6</v>
      </c>
      <c r="I31">
        <f ca="1">_xll.xBachelierImplied($C$2,$F$15,H31,B31+$C$5*$C$2)</f>
        <v>0.10187109725826285</v>
      </c>
      <c r="K31">
        <f t="shared" ca="1" si="5"/>
        <v>0</v>
      </c>
      <c r="L31">
        <f ca="1"/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ca="1" si="0"/>
        <v>-0.14999999999999991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1.1230126456850799E-5</v>
      </c>
      <c r="I32">
        <f ca="1">_xll.xBachelierImplied($C$2,$F$15,H32,B32+$C$5*$C$2)</f>
        <v>0.10152693642115605</v>
      </c>
      <c r="K32">
        <f t="shared" ca="1" si="5"/>
        <v>0</v>
      </c>
      <c r="L32">
        <f ca="1"/>
        <v>9.2193160389730192E-4</v>
      </c>
      <c r="O32">
        <v>8.0000000000000002E-3</v>
      </c>
      <c r="P32">
        <v>9.9854867346308177E-2</v>
      </c>
    </row>
    <row r="33" spans="2:16" x14ac:dyDescent="0.25">
      <c r="B33">
        <f t="shared" ca="1" si="0"/>
        <v>-0.1399999999999999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2.1949414875581639E-5</v>
      </c>
      <c r="I33">
        <f ca="1">_xll.xBachelierImplied($C$2,$F$15,H33,B33+$C$5*$C$2)</f>
        <v>0.1012144117338644</v>
      </c>
      <c r="K33">
        <f t="shared" ca="1" si="5"/>
        <v>0</v>
      </c>
      <c r="L33">
        <f ca="1"/>
        <v>1.6130738870245825E-3</v>
      </c>
      <c r="O33">
        <v>8.9999999999999993E-3</v>
      </c>
      <c r="P33">
        <v>9.9714546214830058E-2</v>
      </c>
    </row>
    <row r="34" spans="2:16" x14ac:dyDescent="0.25">
      <c r="B34">
        <f t="shared" ca="1" si="0"/>
        <v>-0.12999999999999989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4.1888020531752083E-5</v>
      </c>
      <c r="I34">
        <f ca="1">_xll.xBachelierImplied($C$2,$F$15,H34,B34+$C$5*$C$2)</f>
        <v>0.10093395061273056</v>
      </c>
      <c r="K34">
        <f t="shared" ca="1" si="5"/>
        <v>0</v>
      </c>
      <c r="L34">
        <f ca="1"/>
        <v>2.7304288659927029E-3</v>
      </c>
      <c r="O34" s="5">
        <v>0.01</v>
      </c>
      <c r="P34">
        <v>9.9532929374617315E-2</v>
      </c>
    </row>
    <row r="35" spans="2:16" x14ac:dyDescent="0.25">
      <c r="B35">
        <f t="shared" ca="1" si="0"/>
        <v>-0.1199999999999999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7.7957365536868894E-5</v>
      </c>
      <c r="I35">
        <f ca="1">_xll.xBachelierImplied($C$2,$F$15,H35,B35+$C$5*$C$2)</f>
        <v>0.10068535793790392</v>
      </c>
      <c r="K35">
        <f t="shared" ca="1" si="5"/>
        <v>0</v>
      </c>
      <c r="L35">
        <f ca="1"/>
        <v>4.4641976709111995E-3</v>
      </c>
      <c r="O35">
        <v>1.0999999999999999E-2</v>
      </c>
      <c r="P35">
        <v>9.9712398195543062E-2</v>
      </c>
    </row>
    <row r="36" spans="2:16" x14ac:dyDescent="0.25">
      <c r="B36">
        <f t="shared" ca="1" si="0"/>
        <v>-0.1099999999999999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1.4133099939160526E-4</v>
      </c>
      <c r="I36">
        <f ca="1">_xll.xBachelierImplied($C$2,$F$15,H36,B36+$C$5*$C$2)</f>
        <v>0.10046778620389225</v>
      </c>
      <c r="K36">
        <f t="shared" ca="1" si="5"/>
        <v>0</v>
      </c>
      <c r="L36">
        <f ca="1"/>
        <v>7.0403558000658381E-3</v>
      </c>
      <c r="O36">
        <v>1.2E-2</v>
      </c>
      <c r="P36">
        <v>9.9853150080636402E-2</v>
      </c>
    </row>
    <row r="37" spans="2:16" x14ac:dyDescent="0.25">
      <c r="B37">
        <f t="shared" ca="1" si="0"/>
        <v>-9.9999999999999908E-2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2.4934661003005946E-4</v>
      </c>
      <c r="I37">
        <f ca="1">_xll.xBachelierImplied($C$2,$F$15,H37,B37+$C$5*$C$2)</f>
        <v>0.10027977978729288</v>
      </c>
      <c r="K37">
        <f t="shared" ca="1" si="5"/>
        <v>0</v>
      </c>
      <c r="L37">
        <f ca="1"/>
        <v>1.0697518082355445E-2</v>
      </c>
      <c r="O37">
        <v>1.2999999999999999E-2</v>
      </c>
      <c r="P37">
        <v>9.9954996312841715E-2</v>
      </c>
    </row>
    <row r="38" spans="2:16" x14ac:dyDescent="0.25">
      <c r="B38">
        <f t="shared" ca="1" si="0"/>
        <v>-8.9999999999999913E-2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4.2776577869830666E-4</v>
      </c>
      <c r="I38">
        <f ca="1">_xll.xBachelierImplied($C$2,$F$15,H38,B38+$C$5*$C$2)</f>
        <v>0.10011938845888758</v>
      </c>
      <c r="K38">
        <f t="shared" ca="1" si="5"/>
        <v>0</v>
      </c>
      <c r="L38">
        <f ca="1"/>
        <v>1.5645924431951945E-2</v>
      </c>
      <c r="O38">
        <v>1.4E-2</v>
      </c>
      <c r="P38">
        <v>0.10001766992561366</v>
      </c>
    </row>
    <row r="39" spans="2:16" x14ac:dyDescent="0.25">
      <c r="B39">
        <f t="shared" ca="1" si="0"/>
        <v>-7.9999999999999918E-2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7.1316012820140946E-4</v>
      </c>
      <c r="I39">
        <f ca="1">_xll.xBachelierImplied($C$2,$F$15,H39,B39+$C$5*$C$2)</f>
        <v>9.9984313545434439E-2</v>
      </c>
      <c r="K39">
        <f t="shared" ca="1" si="5"/>
        <v>0</v>
      </c>
      <c r="L39">
        <f ca="1"/>
        <v>2.2010718069809632E-2</v>
      </c>
      <c r="O39">
        <v>1.4999999999999999E-2</v>
      </c>
      <c r="P39">
        <v>0.10004082319278265</v>
      </c>
    </row>
    <row r="40" spans="2:16" x14ac:dyDescent="0.25">
      <c r="B40">
        <f t="shared" ca="1" si="0"/>
        <v>-6.9999999999999923E-2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1.1550137220283875E-3</v>
      </c>
      <c r="I40">
        <f ca="1">_xll.xBachelierImplied($C$2,$F$15,H40,B40+$C$5*$C$2)</f>
        <v>9.9872047475291409E-2</v>
      </c>
      <c r="K40">
        <f t="shared" ca="1" si="5"/>
        <v>0</v>
      </c>
      <c r="L40">
        <f ca="1"/>
        <v>2.9768509679582861E-2</v>
      </c>
      <c r="O40">
        <v>1.6E-2</v>
      </c>
      <c r="P40">
        <v>0.10002402427384588</v>
      </c>
    </row>
    <row r="41" spans="2:16" x14ac:dyDescent="0.25">
      <c r="B41">
        <f t="shared" ca="1" si="0"/>
        <v>-5.9999999999999921E-2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1.8169744965551319E-3</v>
      </c>
      <c r="I41">
        <f ca="1">_xll.xBachelierImplied($C$2,$F$15,H41,B41+$C$5*$C$2)</f>
        <v>9.978002476410025E-2</v>
      </c>
      <c r="K41">
        <f t="shared" ca="1" si="5"/>
        <v>0</v>
      </c>
      <c r="L41">
        <f ca="1"/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ca="1" si="0"/>
        <v>-4.999999999999992E-2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2.7766203678783411E-3</v>
      </c>
      <c r="I42">
        <f ca="1">_xll.xBachelierImplied($C$2,$F$15,H42,B42+$C$5*$C$2)</f>
        <v>9.9705820697584005E-2</v>
      </c>
      <c r="K42">
        <f t="shared" ca="1" si="5"/>
        <v>0</v>
      </c>
      <c r="L42">
        <f ca="1"/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ca="1" si="0"/>
        <v>-3.9999999999999918E-2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4.1231640401438972E-3</v>
      </c>
      <c r="I43">
        <f ca="1">_xll.xBachelierImplied($C$2,$F$15,H43,B43+$C$5*$C$2)</f>
        <v>9.9647189011234982E-2</v>
      </c>
      <c r="K43">
        <f t="shared" ca="1" si="5"/>
        <v>0</v>
      </c>
      <c r="L43">
        <f ca="1"/>
        <v>5.7949734119718675E-2</v>
      </c>
      <c r="O43">
        <v>1.9E-2</v>
      </c>
      <c r="P43">
        <v>9.9728237181081619E-2</v>
      </c>
    </row>
    <row r="44" spans="2:16" x14ac:dyDescent="0.25">
      <c r="B44">
        <f t="shared" ca="1" si="0"/>
        <v>-2.9999999999999916E-2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5.9527650779056113E-3</v>
      </c>
      <c r="I44">
        <f ca="1">_xll.xBachelierImplied($C$2,$F$15,H44,B44+$C$5*$C$2)</f>
        <v>9.960185014961058E-2</v>
      </c>
      <c r="K44">
        <f t="shared" ca="1" si="5"/>
        <v>0</v>
      </c>
      <c r="L44">
        <f ca="1"/>
        <v>6.6731234316927332E-2</v>
      </c>
      <c r="O44">
        <v>0.02</v>
      </c>
      <c r="P44">
        <v>9.954545671465187E-2</v>
      </c>
    </row>
    <row r="45" spans="2:16" x14ac:dyDescent="0.25">
      <c r="B45">
        <f t="shared" ca="1" si="0"/>
        <v>-1.9999999999999914E-2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8.3618634568645468E-3</v>
      </c>
      <c r="I45">
        <f ca="1">_xll.xBachelierImplied($C$2,$F$15,H45,B45+$C$5*$C$2)</f>
        <v>9.9568884729626661E-2</v>
      </c>
      <c r="K45">
        <f t="shared" ca="1" si="5"/>
        <v>0</v>
      </c>
      <c r="L45">
        <f ca="1"/>
        <v>7.3873296094350963E-2</v>
      </c>
    </row>
    <row r="46" spans="2:16" x14ac:dyDescent="0.25">
      <c r="B46">
        <f t="shared" ca="1" si="0"/>
        <v>-9.9999999999999135E-3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1.1438274178992767E-2</v>
      </c>
      <c r="I46">
        <f ca="1">_xll.xBachelierImplied($C$2,$F$15,H46,B46+$C$5*$C$2)</f>
        <v>9.9545451956920578E-2</v>
      </c>
      <c r="K46">
        <f t="shared" ca="1" si="5"/>
        <v>0</v>
      </c>
      <c r="L46">
        <f ca="1"/>
        <v>7.8433110583458282E-2</v>
      </c>
    </row>
    <row r="47" spans="2:16" x14ac:dyDescent="0.25">
      <c r="B47">
        <f t="shared" ca="1" si="0"/>
        <v>8.6736173798840355E-17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0</v>
      </c>
      <c r="H47" s="1">
        <f ca="1"/>
        <v>1.5253417862064498E-2</v>
      </c>
      <c r="I47">
        <f ca="1">_xll.xBachelierImplied($C$2,$F$15,H47,B47+$C$5*$C$2)</f>
        <v>9.9532928230937429E-2</v>
      </c>
      <c r="K47">
        <f t="shared" ca="1" si="5"/>
        <v>1</v>
      </c>
      <c r="L47">
        <f ca="1"/>
        <v>8.0105042218738459E-2</v>
      </c>
    </row>
    <row r="48" spans="2:16" x14ac:dyDescent="0.25">
      <c r="B48">
        <f t="shared" ca="1" si="0"/>
        <v>1.0000000000000087E-2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 s="24">
        <f t="shared" ca="1" si="4"/>
        <v>8.6736173798840355E-17</v>
      </c>
      <c r="H48">
        <f ca="1"/>
        <v>1.9852892650970816E-2</v>
      </c>
      <c r="I48">
        <f ca="1">_xll.xBachelierImplied($C$2,$F$15,H48,B48+$C$5*$C$2)</f>
        <v>9.9527644104274587E-2</v>
      </c>
      <c r="K48">
        <f t="shared" ca="1" si="5"/>
        <v>0</v>
      </c>
      <c r="L48">
        <f ca="1"/>
        <v>7.843311058345831E-2</v>
      </c>
    </row>
    <row r="49" spans="2:12" x14ac:dyDescent="0.25">
      <c r="B49">
        <f t="shared" ca="1" si="0"/>
        <v>2.0000000000000087E-2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1.0000000000000087E-2</v>
      </c>
      <c r="H49">
        <f ca="1"/>
        <v>2.5253417862064507E-2</v>
      </c>
      <c r="I49">
        <f ca="1">_xll.xBachelierImplied($C$2,$F$15,H49,B49+$C$5*$C$2)</f>
        <v>9.9532928230937401E-2</v>
      </c>
      <c r="K49">
        <f t="shared" ca="1" si="5"/>
        <v>0</v>
      </c>
      <c r="L49">
        <f ca="1"/>
        <v>7.3873296094350976E-2</v>
      </c>
    </row>
    <row r="50" spans="2:12" x14ac:dyDescent="0.25">
      <c r="B50">
        <f t="shared" ca="1" si="0"/>
        <v>3.0000000000000089E-2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2.0000000000000087E-2</v>
      </c>
      <c r="H50">
        <f ca="1"/>
        <v>3.1438274178992767E-2</v>
      </c>
      <c r="I50">
        <f ca="1">_xll.xBachelierImplied($C$2,$F$15,H50,B50+$C$5*$C$2)</f>
        <v>9.9545451956920439E-2</v>
      </c>
      <c r="K50">
        <f t="shared" ca="1" si="5"/>
        <v>0</v>
      </c>
      <c r="L50">
        <f ca="1"/>
        <v>6.673123431692736E-2</v>
      </c>
    </row>
    <row r="51" spans="2:12" x14ac:dyDescent="0.25">
      <c r="B51">
        <f t="shared" ca="1" si="0"/>
        <v>4.0000000000000091E-2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3.0000000000000089E-2</v>
      </c>
      <c r="H51">
        <f ca="1"/>
        <v>3.8361863456864494E-2</v>
      </c>
      <c r="I51">
        <f ca="1">_xll.xBachelierImplied($C$2,$F$15,H51,B51+$C$5*$C$2)</f>
        <v>9.9568884729626078E-2</v>
      </c>
      <c r="K51">
        <f t="shared" ca="1" si="5"/>
        <v>0</v>
      </c>
      <c r="L51">
        <f ca="1"/>
        <v>5.7949734119718668E-2</v>
      </c>
    </row>
    <row r="52" spans="2:12" x14ac:dyDescent="0.25">
      <c r="B52">
        <f t="shared" ca="1" si="0"/>
        <v>5.0000000000000093E-2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4.0000000000000091E-2</v>
      </c>
      <c r="H52">
        <f ca="1"/>
        <v>4.5952765077905404E-2</v>
      </c>
      <c r="I52">
        <f ca="1">_xll.xBachelierImplied($C$2,$F$15,H52,B52+$C$5*$C$2)</f>
        <v>9.9601850149608775E-2</v>
      </c>
      <c r="K52">
        <f t="shared" ca="1" si="5"/>
        <v>0</v>
      </c>
      <c r="L52">
        <f ca="1"/>
        <v>4.8305736549606654E-2</v>
      </c>
    </row>
    <row r="53" spans="2:12" x14ac:dyDescent="0.25">
      <c r="B53">
        <f t="shared" ca="1" si="0"/>
        <v>6.0000000000000095E-2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5.0000000000000093E-2</v>
      </c>
      <c r="H53">
        <f ca="1"/>
        <v>5.4123164040143251E-2</v>
      </c>
      <c r="I53">
        <f ca="1">_xll.xBachelierImplied($C$2,$F$15,H53,B53+$C$5*$C$2)</f>
        <v>9.9647189011229126E-2</v>
      </c>
      <c r="K53">
        <f t="shared" ca="1" si="5"/>
        <v>0</v>
      </c>
      <c r="L53">
        <f ca="1"/>
        <v>3.8689780094210577E-2</v>
      </c>
    </row>
    <row r="54" spans="2:12" x14ac:dyDescent="0.25">
      <c r="B54">
        <f t="shared" ca="1" si="0"/>
        <v>7.000000000000009E-2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6.0000000000000088E-2</v>
      </c>
      <c r="H54">
        <f ca="1"/>
        <v>6.2776620367876554E-2</v>
      </c>
      <c r="I54">
        <f ca="1">_xll.xBachelierImplied($C$2,$F$15,H54,B54+$C$5*$C$2)</f>
        <v>9.970582069756477E-2</v>
      </c>
      <c r="K54">
        <f t="shared" ca="1" si="5"/>
        <v>0</v>
      </c>
      <c r="L54">
        <f ca="1"/>
        <v>2.9768509679582847E-2</v>
      </c>
    </row>
    <row r="55" spans="2:12" x14ac:dyDescent="0.25">
      <c r="B55">
        <f t="shared" ca="1" si="0"/>
        <v>8.0000000000000085E-2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7.000000000000009E-2</v>
      </c>
      <c r="H55">
        <f ca="1"/>
        <v>7.1816974496550293E-2</v>
      </c>
      <c r="I55">
        <f ca="1">_xll.xBachelierImplied($C$2,$F$15,H55,B55+$C$5*$C$2)</f>
        <v>9.9780024764034317E-2</v>
      </c>
      <c r="K55">
        <f t="shared" ca="1" si="5"/>
        <v>0</v>
      </c>
      <c r="L55">
        <f ca="1"/>
        <v>2.2010718069809639E-2</v>
      </c>
    </row>
    <row r="56" spans="2:12" x14ac:dyDescent="0.25">
      <c r="B56">
        <f t="shared" ca="1" si="0"/>
        <v>9.000000000000008E-2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8.0000000000000085E-2</v>
      </c>
      <c r="H56">
        <f ca="1"/>
        <v>8.1155013722015501E-2</v>
      </c>
      <c r="I56">
        <f ca="1">_xll.xBachelierImplied($C$2,$F$15,H56,B56+$C$5*$C$2)</f>
        <v>9.9872047475056944E-2</v>
      </c>
      <c r="K56">
        <f t="shared" ca="1" si="5"/>
        <v>0</v>
      </c>
      <c r="L56">
        <f ca="1"/>
        <v>1.5645924431951959E-2</v>
      </c>
    </row>
    <row r="57" spans="2:12" x14ac:dyDescent="0.25">
      <c r="B57">
        <f t="shared" ca="1" si="0"/>
        <v>0.10000000000000007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9.000000000000008E-2</v>
      </c>
      <c r="H57">
        <f ca="1"/>
        <v>9.0713160128167492E-2</v>
      </c>
      <c r="I57">
        <f ca="1">_xll.xBachelierImplied($C$2,$F$15,H57,B57+$C$5*$C$2)</f>
        <v>9.9984313544572809E-2</v>
      </c>
      <c r="K57">
        <f t="shared" ca="1" si="5"/>
        <v>0</v>
      </c>
      <c r="L57">
        <f ca="1"/>
        <v>1.0697518082355452E-2</v>
      </c>
    </row>
    <row r="58" spans="2:12" x14ac:dyDescent="0.25">
      <c r="B58">
        <f t="shared" ca="1" si="0"/>
        <v>0.11000000000000007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0.10000000000000007</v>
      </c>
      <c r="H58">
        <f ca="1"/>
        <v>0.10042776577860986</v>
      </c>
      <c r="I58">
        <f ca="1">_xll.xBachelierImplied($C$2,$F$15,H58,B58+$C$5*$C$2)</f>
        <v>0.10011938845562397</v>
      </c>
      <c r="K58">
        <f t="shared" ca="1" si="5"/>
        <v>0</v>
      </c>
      <c r="L58">
        <f ca="1"/>
        <v>7.0403558000658468E-3</v>
      </c>
    </row>
    <row r="59" spans="2:12" x14ac:dyDescent="0.25">
      <c r="B59">
        <f t="shared" ca="1" si="0"/>
        <v>0.12000000000000006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0.11000000000000007</v>
      </c>
      <c r="H59">
        <f ca="1"/>
        <v>0.11024934660980117</v>
      </c>
      <c r="I59">
        <f ca="1">_xll.xBachelierImplied($C$2,$F$15,H59,B59+$C$5*$C$2)</f>
        <v>0.10027977977455692</v>
      </c>
      <c r="K59">
        <f t="shared" ca="1" si="5"/>
        <v>0</v>
      </c>
      <c r="L59">
        <f ca="1"/>
        <v>4.4641976709112047E-3</v>
      </c>
    </row>
    <row r="60" spans="2:12" x14ac:dyDescent="0.25">
      <c r="B60">
        <f t="shared" ca="1" si="0"/>
        <v>0.13000000000000006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0.12000000000000006</v>
      </c>
      <c r="H60">
        <f ca="1"/>
        <v>0.12014133099880342</v>
      </c>
      <c r="I60">
        <f ca="1">_xll.xBachelierImplied($C$2,$F$15,H60,B60+$C$5*$C$2)</f>
        <v>0.10046778615274497</v>
      </c>
      <c r="K60">
        <f t="shared" ca="1" si="5"/>
        <v>0</v>
      </c>
      <c r="L60">
        <f ca="1"/>
        <v>2.7304288659927064E-3</v>
      </c>
    </row>
    <row r="61" spans="2:12" x14ac:dyDescent="0.25">
      <c r="B61">
        <f t="shared" ca="1" si="0"/>
        <v>0.14000000000000007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0.13000000000000006</v>
      </c>
      <c r="H61">
        <f ca="1"/>
        <v>0.13007795736403616</v>
      </c>
      <c r="I61">
        <f ca="1">_xll.xBachelierImplied($C$2,$F$15,H61,B61+$C$5*$C$2)</f>
        <v>0.10068535772683236</v>
      </c>
      <c r="K61">
        <f t="shared" ca="1" si="5"/>
        <v>0</v>
      </c>
      <c r="L61">
        <f ca="1"/>
        <v>1.613073887024584E-3</v>
      </c>
    </row>
    <row r="62" spans="2:12" x14ac:dyDescent="0.25">
      <c r="B62">
        <f t="shared" ca="1" si="0"/>
        <v>0.15000000000000008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0.14000000000000007</v>
      </c>
      <c r="H62">
        <f ca="1"/>
        <v>0.14004188801673031</v>
      </c>
      <c r="I62">
        <f ca="1">_xll.xBachelierImplied($C$2,$F$15,H62,B62+$C$5*$C$2)</f>
        <v>0.10093394971911522</v>
      </c>
      <c r="K62">
        <f t="shared" ca="1" si="5"/>
        <v>0</v>
      </c>
      <c r="L62">
        <f ca="1"/>
        <v>9.2193160389730312E-4</v>
      </c>
    </row>
    <row r="63" spans="2:12" x14ac:dyDescent="0.25">
      <c r="B63">
        <f t="shared" ca="1" si="0"/>
        <v>0.16000000000000009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0.15000000000000008</v>
      </c>
      <c r="H63">
        <f ca="1"/>
        <v>0.15002194940531943</v>
      </c>
      <c r="I63">
        <f ca="1">_xll.xBachelierImplied($C$2,$F$15,H63,B63+$C$5*$C$2)</f>
        <v>0.10121440786025394</v>
      </c>
      <c r="K63">
        <f t="shared" ca="1" si="5"/>
        <v>0</v>
      </c>
      <c r="L63">
        <f ca="1"/>
        <v>5.1064246632828464E-4</v>
      </c>
    </row>
    <row r="64" spans="2:12" x14ac:dyDescent="0.25">
      <c r="B64">
        <f t="shared" ca="1" si="0"/>
        <v>0.1700000000000001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0.16000000000000009</v>
      </c>
      <c r="H64">
        <f ca="1"/>
        <v>0.16001123010262666</v>
      </c>
      <c r="I64">
        <f ca="1">_xll.xBachelierImplied($C$2,$F$15,H64,B64+$C$5*$C$2)</f>
        <v>0.10152691926358032</v>
      </c>
      <c r="K64">
        <f t="shared" ca="1" si="5"/>
        <v>0</v>
      </c>
      <c r="L64">
        <f ca="1"/>
        <v>2.746009943885214E-4</v>
      </c>
    </row>
    <row r="65" spans="2:12" x14ac:dyDescent="0.25">
      <c r="B65">
        <f t="shared" ca="1" si="0"/>
        <v>0.1800000000000001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0.1700000000000001</v>
      </c>
      <c r="H65">
        <f ca="1"/>
        <v>0.17000561720675397</v>
      </c>
      <c r="I65">
        <f ca="1">_xll.xBachelierImplied($C$2,$F$15,H65,B65+$C$5*$C$2)</f>
        <v>0.10187101976528647</v>
      </c>
      <c r="K65">
        <f t="shared" ca="1" si="5"/>
        <v>0</v>
      </c>
      <c r="L65">
        <f ca="1"/>
        <v>1.436345120712928E-4</v>
      </c>
    </row>
    <row r="66" spans="2:12" x14ac:dyDescent="0.25">
      <c r="B66">
        <f t="shared" ca="1" si="0"/>
        <v>0.19000000000000011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0.1800000000000001</v>
      </c>
      <c r="H66">
        <f ca="1"/>
        <v>0.1800027502777721</v>
      </c>
      <c r="I66">
        <f ca="1">_xll.xBachelierImplied($C$2,$F$15,H66,B66+$C$5*$C$2)</f>
        <v>0.10224557122940489</v>
      </c>
      <c r="K66">
        <f t="shared" ca="1" si="5"/>
        <v>0</v>
      </c>
      <c r="L66">
        <f ca="1"/>
        <v>7.3210001548433838E-5</v>
      </c>
    </row>
    <row r="67" spans="2:12" x14ac:dyDescent="0.25">
      <c r="B67">
        <f t="shared" ca="1" si="0"/>
        <v>0.20000000000000012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0.19000000000000011</v>
      </c>
      <c r="H67">
        <f ca="1"/>
        <v>0.19000131959114083</v>
      </c>
      <c r="I67">
        <f ca="1">_xll.xBachelierImplied($C$2,$F$15,H67,B67+$C$5*$C$2)</f>
        <v>0.10264835862872071</v>
      </c>
      <c r="K67">
        <f t="shared" ca="1" si="5"/>
        <v>0</v>
      </c>
      <c r="L67">
        <f ca="1"/>
        <v>3.6419599908090108E-5</v>
      </c>
    </row>
    <row r="68" spans="2:12" x14ac:dyDescent="0.25">
      <c r="B68">
        <f t="shared" ca="1" si="0"/>
        <v>0.21000000000000013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0.20000000000000012</v>
      </c>
      <c r="H68">
        <f ca="1"/>
        <v>0.20000062076200448</v>
      </c>
      <c r="I68">
        <f ca="1">_xll.xBachelierImplied($C$2,$F$15,H68,B68+$C$5*$C$2)</f>
        <v>0.10307371735959868</v>
      </c>
      <c r="K68">
        <f t="shared" ca="1" si="5"/>
        <v>0</v>
      </c>
      <c r="L68">
        <f ca="1"/>
        <v>1.7697984571565715E-5</v>
      </c>
    </row>
    <row r="69" spans="2:12" x14ac:dyDescent="0.25">
      <c r="B69">
        <f t="shared" ca="1" si="0"/>
        <v>0.22000000000000014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0.21000000000000013</v>
      </c>
      <c r="H69">
        <f ca="1"/>
        <v>0.21000028556353328</v>
      </c>
      <c r="I69">
        <f ca="1">_xll.xBachelierImplied($C$2,$F$15,H69,B69+$C$5*$C$2)</f>
        <v>0.10350047668096231</v>
      </c>
      <c r="K69">
        <f t="shared" ca="1" si="5"/>
        <v>0</v>
      </c>
      <c r="L69">
        <f ca="1"/>
        <v>8.3795004369837655E-6</v>
      </c>
    </row>
    <row r="70" spans="2:12" x14ac:dyDescent="0.25">
      <c r="B70">
        <f t="shared" ca="1" si="0"/>
        <v>0.23000000000000015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0.22000000000000014</v>
      </c>
      <c r="H70">
        <f ca="1"/>
        <v>0.22000012604426217</v>
      </c>
      <c r="I70">
        <f ca="1">_xll.xBachelierImplied($C$2,$F$15,H70,B70+$C$5*$C$2)</f>
        <v>0.10383064027492192</v>
      </c>
      <c r="K70">
        <f t="shared" ca="1" si="5"/>
        <v>0</v>
      </c>
      <c r="L70">
        <f ca="1"/>
        <v>3.7897937387939012E-6</v>
      </c>
    </row>
    <row r="71" spans="2:12" x14ac:dyDescent="0.25">
      <c r="B71">
        <f t="shared" ca="1" si="0"/>
        <v>0.24000000000000016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0.23000000000000015</v>
      </c>
      <c r="H71">
        <f ca="1"/>
        <v>0.23000004736949245</v>
      </c>
      <c r="I71">
        <f ca="1">_xll.xBachelierImplied($C$2,$F$15,H71,B71+$C$5*$C$2)</f>
        <v>0.10352786299714248</v>
      </c>
      <c r="K71">
        <f t="shared" ca="1" si="5"/>
        <v>0</v>
      </c>
      <c r="L71">
        <f ca="1"/>
        <v>1.449277803334915E-6</v>
      </c>
    </row>
    <row r="72" spans="2:12" x14ac:dyDescent="0.25">
      <c r="B72">
        <f t="shared" ca="1" si="0"/>
        <v>0.25000000000000017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0.24000000000000016</v>
      </c>
      <c r="H72">
        <f ca="1"/>
        <v>0.24000000000000016</v>
      </c>
      <c r="I72">
        <f ca="1">_xll.xBachelierImplied($C$2,$F$15,H72,B72+$C$5*$C$2)</f>
        <v>0</v>
      </c>
      <c r="K72">
        <f t="shared" ca="1" si="5"/>
        <v>0</v>
      </c>
      <c r="L72">
        <f ca="1"/>
        <v>2.1049099722379516E-6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S72"/>
  <sheetViews>
    <sheetView topLeftCell="C10" zoomScale="80" zoomScaleNormal="80" workbookViewId="0">
      <selection activeCell="I37" sqref="I37"/>
    </sheetView>
  </sheetViews>
  <sheetFormatPr defaultRowHeight="15" x14ac:dyDescent="0.25"/>
  <cols>
    <col min="13" max="13" width="11.85546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 ca="1">C3-C8*C6*SQRT(C2)</f>
        <v>-0.25</v>
      </c>
    </row>
    <row r="12" spans="2:14" x14ac:dyDescent="0.25">
      <c r="B12" t="s">
        <v>12</v>
      </c>
      <c r="C12">
        <f ca="1">C3+C8*C6*SQRT(C2)</f>
        <v>0.25</v>
      </c>
    </row>
    <row r="13" spans="2:14" x14ac:dyDescent="0.25">
      <c r="B13" t="s">
        <v>13</v>
      </c>
      <c r="C13">
        <f ca="1"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 ca="1">SUMPRODUCT(N22:N72,H22:H72)</f>
        <v>1.5351459250293825E-2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 ca="1">C11</f>
        <v>-0.25</v>
      </c>
      <c r="C22">
        <f ca="1">$C$4</f>
        <v>0</v>
      </c>
      <c r="D22">
        <f ca="1">$C$5</f>
        <v>0</v>
      </c>
      <c r="E22">
        <f ca="1">$C$6</f>
        <v>0.1</v>
      </c>
      <c r="F22">
        <f ca="1">B22-0.5*(B23-B22)</f>
        <v>-0.255</v>
      </c>
      <c r="G22">
        <f ca="1">B22+0.5*(B23-B22)</f>
        <v>-0.245</v>
      </c>
      <c r="H22">
        <f ca="1">0.5*((MAX(G22,$H$15)-$H$15)^2-(MAX(F22,$H$15)-$H$15)^2)/(G22-F22)</f>
        <v>0</v>
      </c>
      <c r="J22">
        <f t="array" aca="1" ref="J22:J72" ca="1">_xll.xFd1d(C2,B22:B72,C22:C72,D22:D72,E22:E72,H22:H72,C15:C19)</f>
        <v>0</v>
      </c>
      <c r="K22">
        <f ca="1">_xll.xBachelierImplied($C$2,$H$15,J22,B22+$C$5*$C$2)</f>
        <v>0</v>
      </c>
      <c r="M22">
        <f ca="1">IF(ABS(B22-$C$3)&lt;0.0000000001,1,0)</f>
        <v>0</v>
      </c>
      <c r="N22">
        <f t="array" aca="1" ref="N22:N72" ca="1">_xll.xFd1d($C$2,B22:B72,C22:C72,D22:D72,E22:E72,M22:M72,N15:N19)</f>
        <v>2.104909972237949E-6</v>
      </c>
      <c r="R22">
        <f ca="1">K47</f>
        <v>0.10003440755167942</v>
      </c>
    </row>
    <row r="23" spans="2:19" x14ac:dyDescent="0.25">
      <c r="B23">
        <f t="shared" ref="B23:B72" ca="1" si="0">B22+$C$13</f>
        <v>-0.24</v>
      </c>
      <c r="C23">
        <f t="shared" ref="C23:C72" ca="1" si="1">$C$4</f>
        <v>0</v>
      </c>
      <c r="D23">
        <f t="shared" ref="D23:D72" ca="1" si="2">$C$5</f>
        <v>0</v>
      </c>
      <c r="E23">
        <f t="shared" ref="E23:E72" ca="1" si="3">$C$6</f>
        <v>0.1</v>
      </c>
      <c r="F23">
        <f ca="1">0.5*(B22+B23)</f>
        <v>-0.245</v>
      </c>
      <c r="G23">
        <f ca="1">0.5*(B23+B24)</f>
        <v>-0.23499999999999999</v>
      </c>
      <c r="H23">
        <f t="shared" ref="H23:H72" ca="1" si="4">0.5*((MAX(G23,$H$15)-$H$15)^2-(MAX(F23,$H$15)-$H$15)^2)/(G23-F23)</f>
        <v>0</v>
      </c>
      <c r="J23">
        <f ca="1"/>
        <v>1.0045567689957472E-8</v>
      </c>
      <c r="K23">
        <f ca="1">_xll.xBachelierImplied($C$2,$H$15,J23,B23+$C$5*$C$2)</f>
        <v>0.10510356839726784</v>
      </c>
      <c r="M23">
        <f t="shared" ref="M23:M72" ca="1" si="5">IF(ABS(B23-$C$3)&lt;0.0000000001,1,0)</f>
        <v>0</v>
      </c>
      <c r="N23">
        <f ca="1"/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ca="1" si="0"/>
        <v>-0.22999999999999998</v>
      </c>
      <c r="C24">
        <f t="shared" ca="1" si="1"/>
        <v>0</v>
      </c>
      <c r="D24">
        <f t="shared" ca="1" si="2"/>
        <v>0</v>
      </c>
      <c r="E24">
        <f t="shared" ca="1" si="3"/>
        <v>0.1</v>
      </c>
      <c r="F24">
        <f t="shared" ref="F24:F71" ca="1" si="6">0.5*(B23+B24)</f>
        <v>-0.23499999999999999</v>
      </c>
      <c r="G24">
        <f t="shared" ref="G24:G71" ca="1" si="7">0.5*(B24+B25)</f>
        <v>-0.22499999999999998</v>
      </c>
      <c r="H24">
        <f t="shared" ca="1" si="4"/>
        <v>0</v>
      </c>
      <c r="J24">
        <f ca="1"/>
        <v>2.7216040480801652E-8</v>
      </c>
      <c r="K24">
        <f ca="1">_xll.xBachelierImplied($C$2,$H$15,J24,B24+$C$5*$C$2)</f>
        <v>0.10526672891367521</v>
      </c>
      <c r="M24">
        <f t="shared" ca="1" si="5"/>
        <v>0</v>
      </c>
      <c r="N24">
        <f ca="1"/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ca="1" si="0"/>
        <v>-0.21999999999999997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6"/>
        <v>-0.22499999999999998</v>
      </c>
      <c r="G25">
        <f t="shared" ca="1" si="7"/>
        <v>-0.21499999999999997</v>
      </c>
      <c r="H25">
        <f t="shared" ca="1" si="4"/>
        <v>0</v>
      </c>
      <c r="J25">
        <f ca="1"/>
        <v>6.3192879398007137E-8</v>
      </c>
      <c r="K25">
        <f ca="1">_xll.xBachelierImplied($C$2,$H$15,J25,B25+$C$5*$C$2)</f>
        <v>0.10487722999100568</v>
      </c>
      <c r="M25">
        <f t="shared" ca="1" si="5"/>
        <v>0</v>
      </c>
      <c r="N25">
        <f ca="1"/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ca="1" si="0"/>
        <v>-0.20999999999999996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6"/>
        <v>-0.21499999999999997</v>
      </c>
      <c r="G26">
        <f t="shared" ca="1" si="7"/>
        <v>-0.20499999999999996</v>
      </c>
      <c r="H26">
        <f t="shared" ca="1" si="4"/>
        <v>0</v>
      </c>
      <c r="J26">
        <f ca="1"/>
        <v>1.4129410797538611E-7</v>
      </c>
      <c r="K26">
        <f ca="1">_xll.xBachelierImplied($C$2,$H$15,J26,B26+$C$5*$C$2)</f>
        <v>0.10440761401051395</v>
      </c>
      <c r="M26">
        <f t="shared" ca="1" si="5"/>
        <v>0</v>
      </c>
      <c r="N26">
        <f ca="1"/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ca="1" si="0"/>
        <v>-0.19999999999999996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6"/>
        <v>-0.20499999999999996</v>
      </c>
      <c r="G27">
        <f t="shared" ca="1" si="7"/>
        <v>-0.19499999999999995</v>
      </c>
      <c r="H27">
        <f t="shared" ca="1" si="4"/>
        <v>0</v>
      </c>
      <c r="J27">
        <f ca="1"/>
        <v>3.0971820892610936E-7</v>
      </c>
      <c r="K27">
        <f ca="1">_xll.xBachelierImplied($C$2,$H$15,J27,B27+$C$5*$C$2)</f>
        <v>0.10394067510193279</v>
      </c>
      <c r="M27">
        <f t="shared" ca="1" si="5"/>
        <v>0</v>
      </c>
      <c r="N27">
        <f ca="1"/>
        <v>3.641959990809006E-5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ca="1" si="0"/>
        <v>-0.18999999999999995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6"/>
        <v>-0.19499999999999995</v>
      </c>
      <c r="G28">
        <f t="shared" ca="1" si="7"/>
        <v>-0.18499999999999994</v>
      </c>
      <c r="H28">
        <f t="shared" ca="1" si="4"/>
        <v>0</v>
      </c>
      <c r="J28">
        <f ca="1"/>
        <v>6.6714147303589591E-7</v>
      </c>
      <c r="K28">
        <f ca="1">_xll.xBachelierImplied($C$2,$H$15,J28,B28+$C$5*$C$2)</f>
        <v>0.10349380059274459</v>
      </c>
      <c r="M28">
        <f t="shared" ca="1" si="5"/>
        <v>0</v>
      </c>
      <c r="N28">
        <f ca="1"/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ca="1" si="0"/>
        <v>-0.17999999999999994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6"/>
        <v>-0.18499999999999994</v>
      </c>
      <c r="G29">
        <f t="shared" ca="1" si="7"/>
        <v>-0.17499999999999993</v>
      </c>
      <c r="H29">
        <f t="shared" ca="1" si="4"/>
        <v>0</v>
      </c>
      <c r="J29">
        <f ca="1"/>
        <v>1.4114594934045339E-6</v>
      </c>
      <c r="K29">
        <f ca="1">_xll.xBachelierImplied($C$2,$H$15,J29,B29+$C$5*$C$2)</f>
        <v>0.10307189867163104</v>
      </c>
      <c r="M29">
        <f t="shared" ca="1" si="5"/>
        <v>0</v>
      </c>
      <c r="N29">
        <f ca="1"/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ca="1" si="0"/>
        <v>-0.16999999999999993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6"/>
        <v>-0.17499999999999993</v>
      </c>
      <c r="G30">
        <f t="shared" ca="1" si="7"/>
        <v>-0.16499999999999992</v>
      </c>
      <c r="H30">
        <f t="shared" ca="1" si="4"/>
        <v>0</v>
      </c>
      <c r="J30">
        <f ca="1"/>
        <v>2.929967531804323E-6</v>
      </c>
      <c r="K30">
        <f ca="1">_xll.xBachelierImplied($C$2,$H$15,J30,B30+$C$5*$C$2)</f>
        <v>0.10267733380925174</v>
      </c>
      <c r="M30">
        <f t="shared" ca="1" si="5"/>
        <v>0</v>
      </c>
      <c r="N30">
        <f ca="1"/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ca="1" si="0"/>
        <v>-0.15999999999999992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6"/>
        <v>-0.16499999999999992</v>
      </c>
      <c r="G31">
        <f t="shared" ca="1" si="7"/>
        <v>-0.15499999999999992</v>
      </c>
      <c r="H31">
        <f t="shared" ca="1" si="4"/>
        <v>0</v>
      </c>
      <c r="J31">
        <f ca="1"/>
        <v>5.9605178348055199E-6</v>
      </c>
      <c r="K31">
        <f ca="1">_xll.xBachelierImplied($C$2,$H$15,J31,B31+$C$5*$C$2)</f>
        <v>0.10231178395302849</v>
      </c>
      <c r="M31">
        <f t="shared" ca="1" si="5"/>
        <v>0</v>
      </c>
      <c r="N31">
        <f ca="1"/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ca="1" si="0"/>
        <v>-0.14999999999999991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6"/>
        <v>-0.15499999999999992</v>
      </c>
      <c r="G32">
        <f t="shared" ca="1" si="7"/>
        <v>-0.14499999999999991</v>
      </c>
      <c r="H32">
        <f t="shared" ca="1" si="4"/>
        <v>0</v>
      </c>
      <c r="J32">
        <f ca="1"/>
        <v>1.186842991167494E-5</v>
      </c>
      <c r="K32">
        <f ca="1">_xll.xBachelierImplied($C$2,$H$15,J32,B32+$C$5*$C$2)</f>
        <v>0.10197651807910095</v>
      </c>
      <c r="M32">
        <f t="shared" ca="1" si="5"/>
        <v>0</v>
      </c>
      <c r="N32">
        <f ca="1"/>
        <v>9.2193160389730192E-4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ca="1" si="0"/>
        <v>-0.1399999999999999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6"/>
        <v>-0.14499999999999991</v>
      </c>
      <c r="G33">
        <f t="shared" ca="1" si="7"/>
        <v>-0.1349999999999999</v>
      </c>
      <c r="H33">
        <f t="shared" ca="1" si="4"/>
        <v>0</v>
      </c>
      <c r="J33">
        <f ca="1"/>
        <v>2.310182953026154E-5</v>
      </c>
      <c r="K33">
        <f ca="1">_xll.xBachelierImplied($C$2,$H$15,J33,B33+$C$5*$C$2)</f>
        <v>0.10167236040813191</v>
      </c>
      <c r="M33">
        <f t="shared" ca="1" si="5"/>
        <v>0</v>
      </c>
      <c r="N33">
        <f ca="1"/>
        <v>1.6130738870245825E-3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ca="1" si="0"/>
        <v>-0.12999999999999989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6"/>
        <v>-0.1349999999999999</v>
      </c>
      <c r="G34">
        <f t="shared" ca="1" si="7"/>
        <v>-0.12499999999999989</v>
      </c>
      <c r="H34">
        <f t="shared" ca="1" si="4"/>
        <v>0</v>
      </c>
      <c r="J34">
        <f ca="1"/>
        <v>4.3904362950370298E-5</v>
      </c>
      <c r="K34">
        <f ca="1">_xll.xBachelierImplied($C$2,$H$15,J34,B34+$C$5*$C$2)</f>
        <v>0.10139960350414394</v>
      </c>
      <c r="M34">
        <f t="shared" ca="1" si="5"/>
        <v>0</v>
      </c>
      <c r="N34">
        <f ca="1"/>
        <v>2.7304288659927029E-3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ca="1" si="0"/>
        <v>-0.1199999999999999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6"/>
        <v>-0.12499999999999989</v>
      </c>
      <c r="G35">
        <f t="shared" ca="1" si="7"/>
        <v>-0.11499999999999991</v>
      </c>
      <c r="H35">
        <f t="shared" ca="1" si="4"/>
        <v>0</v>
      </c>
      <c r="J35">
        <f ca="1"/>
        <v>8.1370401643071193E-5</v>
      </c>
      <c r="K35">
        <f ca="1">_xll.xBachelierImplied($C$2,$H$15,J35,B35+$C$5*$C$2)</f>
        <v>0.10115794088153211</v>
      </c>
      <c r="M35">
        <f t="shared" ca="1" si="5"/>
        <v>0</v>
      </c>
      <c r="N35">
        <f ca="1"/>
        <v>4.4641976709111995E-3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ca="1" si="0"/>
        <v>-0.1099999999999999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6"/>
        <v>-0.11499999999999991</v>
      </c>
      <c r="G36">
        <f t="shared" ca="1" si="7"/>
        <v>-0.1049999999999999</v>
      </c>
      <c r="H36">
        <f t="shared" ca="1" si="4"/>
        <v>0</v>
      </c>
      <c r="J36">
        <f ca="1"/>
        <v>1.4691124648956978E-4</v>
      </c>
      <c r="K36">
        <f ca="1">_xll.xBachelierImplied($C$2,$H$15,J36,B36+$C$5*$C$2)</f>
        <v>0.10094645186916403</v>
      </c>
      <c r="M36">
        <f t="shared" ca="1" si="5"/>
        <v>0</v>
      </c>
      <c r="N36">
        <f ca="1"/>
        <v>7.0403558000658381E-3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ca="1" si="0"/>
        <v>-9.9999999999999908E-2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6"/>
        <v>-0.1049999999999999</v>
      </c>
      <c r="G37">
        <f t="shared" ca="1" si="7"/>
        <v>-9.4999999999999918E-2</v>
      </c>
      <c r="H37">
        <f t="shared" ca="1" si="4"/>
        <v>0</v>
      </c>
      <c r="J37">
        <f ca="1"/>
        <v>2.5814705478378327E-4</v>
      </c>
      <c r="K37">
        <f ca="1">_xll.xBachelierImplied($C$2,$H$15,J37,B37+$C$5*$C$2)</f>
        <v>0.1007636539333321</v>
      </c>
      <c r="M37">
        <f t="shared" ca="1" si="5"/>
        <v>0</v>
      </c>
      <c r="N37">
        <f ca="1"/>
        <v>1.0697518082355445E-2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ca="1" si="0"/>
        <v>-8.9999999999999913E-2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6"/>
        <v>-9.4999999999999918E-2</v>
      </c>
      <c r="G38">
        <f t="shared" ca="1" si="7"/>
        <v>-8.4999999999999909E-2</v>
      </c>
      <c r="H38">
        <f t="shared" ca="1" si="4"/>
        <v>0</v>
      </c>
      <c r="J38">
        <f ca="1"/>
        <v>4.4113767630266315E-4</v>
      </c>
      <c r="K38">
        <f ca="1">_xll.xBachelierImplied($C$2,$H$15,J38,B38+$C$5*$C$2)</f>
        <v>0.10060761332171048</v>
      </c>
      <c r="M38">
        <f t="shared" ca="1" si="5"/>
        <v>0</v>
      </c>
      <c r="N38">
        <f ca="1"/>
        <v>1.5645924431951945E-2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ca="1" si="0"/>
        <v>-7.9999999999999918E-2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6"/>
        <v>-8.4999999999999909E-2</v>
      </c>
      <c r="G39">
        <f t="shared" ca="1" si="7"/>
        <v>-7.4999999999999928E-2</v>
      </c>
      <c r="H39">
        <f t="shared" ca="1" si="4"/>
        <v>0</v>
      </c>
      <c r="J39">
        <f ca="1"/>
        <v>7.3271753374189326E-4</v>
      </c>
      <c r="K39">
        <f ca="1">_xll.xBachelierImplied($C$2,$H$15,J39,B39+$C$5*$C$2)</f>
        <v>0.10047608116189452</v>
      </c>
      <c r="M39">
        <f t="shared" ca="1" si="5"/>
        <v>0</v>
      </c>
      <c r="N39">
        <f ca="1"/>
        <v>2.2010718069809632E-2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ca="1" si="0"/>
        <v>-6.9999999999999923E-2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6"/>
        <v>-7.4999999999999928E-2</v>
      </c>
      <c r="G40">
        <f t="shared" ca="1" si="7"/>
        <v>-6.4999999999999919E-2</v>
      </c>
      <c r="H40">
        <f t="shared" ca="1" si="4"/>
        <v>0</v>
      </c>
      <c r="J40">
        <f ca="1"/>
        <v>1.1825271196158572E-3</v>
      </c>
      <c r="K40">
        <f ca="1">_xll.xBachelierImplied($C$2,$H$15,J40,B40+$C$5*$C$2)</f>
        <v>0.10036662818611321</v>
      </c>
      <c r="M40">
        <f t="shared" ca="1" si="5"/>
        <v>0</v>
      </c>
      <c r="N40">
        <f ca="1"/>
        <v>2.9768509679582861E-2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ca="1" si="0"/>
        <v>-5.9999999999999921E-2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6"/>
        <v>-6.4999999999999919E-2</v>
      </c>
      <c r="G41">
        <f t="shared" ca="1" si="7"/>
        <v>-5.4999999999999924E-2</v>
      </c>
      <c r="H41">
        <f t="shared" ca="1" si="4"/>
        <v>0</v>
      </c>
      <c r="J41">
        <f ca="1"/>
        <v>1.8541851336546888E-3</v>
      </c>
      <c r="K41">
        <f ca="1">_xll.xBachelierImplied($C$2,$H$15,J41,B41+$C$5*$C$2)</f>
        <v>0.10027679413973679</v>
      </c>
      <c r="M41">
        <f t="shared" ca="1" si="5"/>
        <v>0</v>
      </c>
      <c r="N41">
        <f ca="1"/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ca="1" si="0"/>
        <v>-4.999999999999992E-2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6"/>
        <v>-5.4999999999999924E-2</v>
      </c>
      <c r="G42">
        <f t="shared" ca="1" si="7"/>
        <v>-4.4999999999999915E-2</v>
      </c>
      <c r="H42">
        <f t="shared" ca="1" si="4"/>
        <v>0</v>
      </c>
      <c r="J42">
        <f ca="1"/>
        <v>2.8249825929961337E-3</v>
      </c>
      <c r="K42">
        <f ca="1">_xll.xBachelierImplied($C$2,$H$15,J42,B42+$C$5*$C$2)</f>
        <v>0.10020424664605271</v>
      </c>
      <c r="M42">
        <f t="shared" ca="1" si="5"/>
        <v>0</v>
      </c>
      <c r="N42">
        <f ca="1"/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ca="1" si="0"/>
        <v>-3.9999999999999918E-2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6"/>
        <v>-4.4999999999999915E-2</v>
      </c>
      <c r="G43">
        <f t="shared" ca="1" si="7"/>
        <v>-3.499999999999992E-2</v>
      </c>
      <c r="H43">
        <f t="shared" ca="1" si="4"/>
        <v>0</v>
      </c>
      <c r="J43">
        <f ca="1"/>
        <v>4.1835462108309168E-3</v>
      </c>
      <c r="K43">
        <f ca="1">_xll.xBachelierImplied($C$2,$H$15,J43,B43+$C$5*$C$2)</f>
        <v>0.10014679180191415</v>
      </c>
      <c r="M43">
        <f t="shared" ca="1" si="5"/>
        <v>0</v>
      </c>
      <c r="N43">
        <f ca="1"/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ca="1" si="0"/>
        <v>-2.9999999999999916E-2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6"/>
        <v>-3.499999999999992E-2</v>
      </c>
      <c r="G44">
        <f t="shared" ca="1" si="7"/>
        <v>-2.4999999999999915E-2</v>
      </c>
      <c r="H44">
        <f t="shared" ca="1" si="4"/>
        <v>0</v>
      </c>
      <c r="J44">
        <f ca="1"/>
        <v>6.025202245555264E-3</v>
      </c>
      <c r="K44">
        <f ca="1">_xll.xBachelierImplied($C$2,$H$15,J44,B44+$C$5*$C$2)</f>
        <v>0.10010242405820147</v>
      </c>
      <c r="M44">
        <f t="shared" ca="1" si="5"/>
        <v>0</v>
      </c>
      <c r="N44">
        <f ca="1"/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ca="1" si="0"/>
        <v>-1.9999999999999914E-2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6"/>
        <v>-2.4999999999999915E-2</v>
      </c>
      <c r="G45">
        <f t="shared" ca="1" si="7"/>
        <v>-1.4999999999999913E-2</v>
      </c>
      <c r="H45">
        <f t="shared" ca="1" si="4"/>
        <v>0</v>
      </c>
      <c r="J45">
        <f ca="1"/>
        <v>8.4452774997607061E-3</v>
      </c>
      <c r="K45">
        <f ca="1">_xll.xBachelierImplied($C$2,$H$15,J45,B45+$C$5*$C$2)</f>
        <v>0.10006985933721949</v>
      </c>
      <c r="M45">
        <f t="shared" ca="1" si="5"/>
        <v>0</v>
      </c>
      <c r="N45">
        <f ca="1"/>
        <v>7.3873296094350963E-2</v>
      </c>
    </row>
    <row r="46" spans="2:19" x14ac:dyDescent="0.25">
      <c r="B46">
        <f t="shared" ca="1" si="0"/>
        <v>-9.9999999999999135E-3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6"/>
        <v>-1.4999999999999913E-2</v>
      </c>
      <c r="G46">
        <f t="shared" ca="1" si="7"/>
        <v>-4.9999999999999134E-3</v>
      </c>
      <c r="H46">
        <f t="shared" ca="1" si="4"/>
        <v>0</v>
      </c>
      <c r="J46">
        <f ca="1"/>
        <v>1.1530615799110706E-2</v>
      </c>
      <c r="K46">
        <f ca="1">_xll.xBachelierImplied($C$2,$H$15,J46,B46+$C$5*$C$2)</f>
        <v>0.10004710468799798</v>
      </c>
      <c r="M46">
        <f t="shared" ca="1" si="5"/>
        <v>0</v>
      </c>
      <c r="N46">
        <f ca="1"/>
        <v>7.8433110583458282E-2</v>
      </c>
    </row>
    <row r="47" spans="2:19" x14ac:dyDescent="0.25">
      <c r="B47">
        <f t="shared" ca="1" si="0"/>
        <v>8.6736173798840355E-17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6"/>
        <v>-4.9999999999999134E-3</v>
      </c>
      <c r="G47">
        <f t="shared" ca="1" si="7"/>
        <v>5.0000000000000868E-3</v>
      </c>
      <c r="H47">
        <f t="shared" ca="1" si="4"/>
        <v>0</v>
      </c>
      <c r="J47" s="1">
        <f ca="1"/>
        <v>1.5351459250293822E-2</v>
      </c>
      <c r="K47">
        <f ca="1">_xll.xBachelierImplied($C$2,$H$15,J47,B47+$C$5*$C$2)</f>
        <v>0.10003440755167942</v>
      </c>
      <c r="M47">
        <f t="shared" ca="1" si="5"/>
        <v>1</v>
      </c>
      <c r="N47">
        <f ca="1"/>
        <v>8.0105042218738459E-2</v>
      </c>
    </row>
    <row r="48" spans="2:19" x14ac:dyDescent="0.25">
      <c r="B48">
        <f t="shared" ca="1" si="0"/>
        <v>1.0000000000000087E-2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6"/>
        <v>5.0000000000000868E-3</v>
      </c>
      <c r="G48">
        <f t="shared" ca="1" si="7"/>
        <v>1.5000000000000086E-2</v>
      </c>
      <c r="H48" s="24">
        <f t="shared" ca="1" si="4"/>
        <v>1.2500000000000432E-3</v>
      </c>
      <c r="J48">
        <f ca="1"/>
        <v>1.9953023953744233E-2</v>
      </c>
      <c r="K48">
        <f ca="1">_xll.xBachelierImplied($C$2,$H$15,J48,B48+$C$5*$C$2)</f>
        <v>0.10002962801368956</v>
      </c>
      <c r="M48">
        <f t="shared" ca="1" si="5"/>
        <v>0</v>
      </c>
      <c r="N48">
        <f ca="1"/>
        <v>7.843311058345831E-2</v>
      </c>
    </row>
    <row r="49" spans="2:14" x14ac:dyDescent="0.25">
      <c r="B49">
        <f t="shared" ca="1" si="0"/>
        <v>2.0000000000000087E-2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6"/>
        <v>1.5000000000000086E-2</v>
      </c>
      <c r="G49">
        <f t="shared" ca="1" si="7"/>
        <v>2.5000000000000088E-2</v>
      </c>
      <c r="H49">
        <f ca="1">0.5*((MAX(G49,$H$15)-$H$15)^2-(MAX(F49,$H$15)-$H$15)^2)/(G49-F49)</f>
        <v>1.0000000000000089E-2</v>
      </c>
      <c r="J49">
        <f ca="1"/>
        <v>2.535145925029382E-2</v>
      </c>
      <c r="K49">
        <f ca="1">_xll.xBachelierImplied($C$2,$H$15,J49,B49+$C$5*$C$2)</f>
        <v>0.10003440755167933</v>
      </c>
      <c r="M49">
        <f t="shared" ca="1" si="5"/>
        <v>0</v>
      </c>
      <c r="N49">
        <f ca="1"/>
        <v>7.3873296094350976E-2</v>
      </c>
    </row>
    <row r="50" spans="2:14" x14ac:dyDescent="0.25">
      <c r="B50">
        <f t="shared" ca="1" si="0"/>
        <v>3.0000000000000089E-2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6"/>
        <v>2.5000000000000088E-2</v>
      </c>
      <c r="G50">
        <f t="shared" ca="1" si="7"/>
        <v>3.5000000000000087E-2</v>
      </c>
      <c r="H50">
        <f t="shared" ca="1" si="4"/>
        <v>2.0000000000000084E-2</v>
      </c>
      <c r="J50">
        <f ca="1"/>
        <v>3.1530615799110692E-2</v>
      </c>
      <c r="K50">
        <f ca="1">_xll.xBachelierImplied($C$2,$H$15,J50,B50+$C$5*$C$2)</f>
        <v>0.10004710468799773</v>
      </c>
      <c r="M50">
        <f t="shared" ca="1" si="5"/>
        <v>0</v>
      </c>
      <c r="N50">
        <f ca="1"/>
        <v>6.673123431692736E-2</v>
      </c>
    </row>
    <row r="51" spans="2:14" x14ac:dyDescent="0.25">
      <c r="B51">
        <f t="shared" ca="1" si="0"/>
        <v>4.0000000000000091E-2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6"/>
        <v>3.5000000000000087E-2</v>
      </c>
      <c r="G51">
        <f t="shared" ca="1" si="7"/>
        <v>4.5000000000000095E-2</v>
      </c>
      <c r="H51">
        <f t="shared" ca="1" si="4"/>
        <v>3.0000000000000086E-2</v>
      </c>
      <c r="J51">
        <f ca="1"/>
        <v>3.8445277499760636E-2</v>
      </c>
      <c r="K51">
        <f ca="1">_xll.xBachelierImplied($C$2,$H$15,J51,B51+$C$5*$C$2)</f>
        <v>0.10006985933721885</v>
      </c>
      <c r="M51">
        <f t="shared" ca="1" si="5"/>
        <v>0</v>
      </c>
      <c r="N51">
        <f ca="1"/>
        <v>5.7949734119718668E-2</v>
      </c>
    </row>
    <row r="52" spans="2:14" x14ac:dyDescent="0.25">
      <c r="B52">
        <f t="shared" ca="1" si="0"/>
        <v>5.0000000000000093E-2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6"/>
        <v>4.5000000000000095E-2</v>
      </c>
      <c r="G52">
        <f t="shared" ca="1" si="7"/>
        <v>5.500000000000009E-2</v>
      </c>
      <c r="H52">
        <f t="shared" ca="1" si="4"/>
        <v>4.0000000000000105E-2</v>
      </c>
      <c r="J52">
        <f ca="1"/>
        <v>4.6025202245555008E-2</v>
      </c>
      <c r="K52">
        <f ca="1">_xll.xBachelierImplied($C$2,$H$15,J52,B52+$C$5*$C$2)</f>
        <v>0.10010242405819937</v>
      </c>
      <c r="M52">
        <f t="shared" ca="1" si="5"/>
        <v>0</v>
      </c>
      <c r="N52">
        <f ca="1"/>
        <v>4.8305736549606654E-2</v>
      </c>
    </row>
    <row r="53" spans="2:14" x14ac:dyDescent="0.25">
      <c r="B53">
        <f t="shared" ca="1" si="0"/>
        <v>6.0000000000000095E-2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6"/>
        <v>5.500000000000009E-2</v>
      </c>
      <c r="G53">
        <f t="shared" ca="1" si="7"/>
        <v>6.5000000000000085E-2</v>
      </c>
      <c r="H53">
        <f t="shared" ca="1" si="4"/>
        <v>5.0000000000000072E-2</v>
      </c>
      <c r="J53">
        <f ca="1"/>
        <v>5.4183546210830172E-2</v>
      </c>
      <c r="K53">
        <f ca="1">_xll.xBachelierImplied($C$2,$H$15,J53,B53+$C$5*$C$2)</f>
        <v>0.10014679180190751</v>
      </c>
      <c r="M53">
        <f t="shared" ca="1" si="5"/>
        <v>0</v>
      </c>
      <c r="N53">
        <f ca="1"/>
        <v>3.8689780094210577E-2</v>
      </c>
    </row>
    <row r="54" spans="2:14" x14ac:dyDescent="0.25">
      <c r="B54">
        <f t="shared" ca="1" si="0"/>
        <v>7.000000000000009E-2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6"/>
        <v>6.5000000000000085E-2</v>
      </c>
      <c r="G54">
        <f t="shared" ca="1" si="7"/>
        <v>7.5000000000000094E-2</v>
      </c>
      <c r="H54">
        <f t="shared" ca="1" si="4"/>
        <v>6.0000000000000123E-2</v>
      </c>
      <c r="J54">
        <f ca="1"/>
        <v>6.28249825929941E-2</v>
      </c>
      <c r="K54">
        <f ca="1">_xll.xBachelierImplied($C$2,$H$15,J54,B54+$C$5*$C$2)</f>
        <v>0.10020424664603114</v>
      </c>
      <c r="M54">
        <f t="shared" ca="1" si="5"/>
        <v>0</v>
      </c>
      <c r="N54">
        <f ca="1"/>
        <v>2.9768509679582847E-2</v>
      </c>
    </row>
    <row r="55" spans="2:14" x14ac:dyDescent="0.25">
      <c r="B55">
        <f t="shared" ca="1" si="0"/>
        <v>8.0000000000000085E-2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6"/>
        <v>7.5000000000000094E-2</v>
      </c>
      <c r="G55">
        <f t="shared" ca="1" si="7"/>
        <v>8.5000000000000075E-2</v>
      </c>
      <c r="H55">
        <f t="shared" ca="1" si="4"/>
        <v>7.0000000000000104E-2</v>
      </c>
      <c r="J55">
        <f ca="1"/>
        <v>7.1854185133649232E-2</v>
      </c>
      <c r="K55">
        <f ca="1">_xll.xBachelierImplied($C$2,$H$15,J55,B55+$C$5*$C$2)</f>
        <v>0.10027679413966323</v>
      </c>
      <c r="M55">
        <f t="shared" ca="1" si="5"/>
        <v>0</v>
      </c>
      <c r="N55">
        <f ca="1"/>
        <v>2.2010718069809639E-2</v>
      </c>
    </row>
    <row r="56" spans="2:14" x14ac:dyDescent="0.25">
      <c r="B56">
        <f t="shared" ca="1" si="0"/>
        <v>9.000000000000008E-2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6"/>
        <v>8.5000000000000075E-2</v>
      </c>
      <c r="G56">
        <f t="shared" ca="1" si="7"/>
        <v>9.5000000000000084E-2</v>
      </c>
      <c r="H56">
        <f t="shared" ca="1" si="4"/>
        <v>8.0000000000000099E-2</v>
      </c>
      <c r="J56">
        <f ca="1"/>
        <v>8.1182527119601361E-2</v>
      </c>
      <c r="K56">
        <f ca="1">_xll.xBachelierImplied($C$2,$H$15,J56,B56+$C$5*$C$2)</f>
        <v>0.10036662818585274</v>
      </c>
      <c r="M56">
        <f t="shared" ca="1" si="5"/>
        <v>0</v>
      </c>
      <c r="N56">
        <f ca="1"/>
        <v>1.5645924431951959E-2</v>
      </c>
    </row>
    <row r="57" spans="2:14" x14ac:dyDescent="0.25">
      <c r="B57">
        <f t="shared" ca="1" si="0"/>
        <v>0.10000000000000007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6"/>
        <v>9.5000000000000084E-2</v>
      </c>
      <c r="G57">
        <f t="shared" ca="1" si="7"/>
        <v>0.10500000000000007</v>
      </c>
      <c r="H57">
        <f t="shared" ca="1" si="4"/>
        <v>9.0000000000000108E-2</v>
      </c>
      <c r="J57">
        <f ca="1"/>
        <v>9.0732717533703808E-2</v>
      </c>
      <c r="K57">
        <f ca="1">_xll.xBachelierImplied($C$2,$H$15,J57,B57+$C$5*$C$2)</f>
        <v>0.10047608116094266</v>
      </c>
      <c r="M57">
        <f t="shared" ca="1" si="5"/>
        <v>0</v>
      </c>
      <c r="N57">
        <f ca="1"/>
        <v>1.0697518082355452E-2</v>
      </c>
    </row>
    <row r="58" spans="2:14" x14ac:dyDescent="0.25">
      <c r="B58">
        <f t="shared" ca="1" si="0"/>
        <v>0.11000000000000007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6"/>
        <v>0.10500000000000007</v>
      </c>
      <c r="G58">
        <f t="shared" ca="1" si="7"/>
        <v>0.11500000000000007</v>
      </c>
      <c r="H58">
        <f t="shared" ca="1" si="4"/>
        <v>0.10000000000000009</v>
      </c>
      <c r="J58">
        <f ca="1"/>
        <v>0.1004411376762035</v>
      </c>
      <c r="K58">
        <f ca="1">_xll.xBachelierImplied($C$2,$H$15,J58,B58+$C$5*$C$2)</f>
        <v>0.10060761331812175</v>
      </c>
      <c r="M58">
        <f t="shared" ca="1" si="5"/>
        <v>0</v>
      </c>
      <c r="N58">
        <f ca="1"/>
        <v>7.0403558000658468E-3</v>
      </c>
    </row>
    <row r="59" spans="2:14" x14ac:dyDescent="0.25">
      <c r="B59">
        <f t="shared" ca="1" si="0"/>
        <v>0.12000000000000006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6"/>
        <v>0.11500000000000007</v>
      </c>
      <c r="G59">
        <f t="shared" ca="1" si="7"/>
        <v>0.12500000000000006</v>
      </c>
      <c r="H59">
        <f t="shared" ca="1" si="4"/>
        <v>0.11000000000000006</v>
      </c>
      <c r="J59">
        <f ca="1"/>
        <v>0.11025814705452758</v>
      </c>
      <c r="K59">
        <f ca="1">_xll.xBachelierImplied($C$2,$H$15,J59,B59+$C$5*$C$2)</f>
        <v>0.10076365391940208</v>
      </c>
      <c r="M59">
        <f t="shared" ca="1" si="5"/>
        <v>0</v>
      </c>
      <c r="N59">
        <f ca="1"/>
        <v>4.4641976709112047E-3</v>
      </c>
    </row>
    <row r="60" spans="2:14" x14ac:dyDescent="0.25">
      <c r="B60">
        <f t="shared" ca="1" si="0"/>
        <v>0.13000000000000006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6"/>
        <v>0.12500000000000006</v>
      </c>
      <c r="G60">
        <f t="shared" ca="1" si="7"/>
        <v>0.13500000000000006</v>
      </c>
      <c r="H60">
        <f t="shared" ca="1" si="4"/>
        <v>0.11999999999999986</v>
      </c>
      <c r="J60">
        <f ca="1"/>
        <v>0.12014691124583225</v>
      </c>
      <c r="K60">
        <f ca="1">_xll.xBachelierImplied($C$2,$H$15,J60,B60+$C$5*$C$2)</f>
        <v>0.1009464518135275</v>
      </c>
      <c r="M60">
        <f t="shared" ca="1" si="5"/>
        <v>0</v>
      </c>
      <c r="N60">
        <f ca="1"/>
        <v>2.7304288659927064E-3</v>
      </c>
    </row>
    <row r="61" spans="2:14" x14ac:dyDescent="0.25">
      <c r="B61">
        <f t="shared" ca="1" si="0"/>
        <v>0.14000000000000007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6"/>
        <v>0.13500000000000006</v>
      </c>
      <c r="G61">
        <f t="shared" ca="1" si="7"/>
        <v>0.14500000000000007</v>
      </c>
      <c r="H61">
        <f t="shared" ca="1" si="4"/>
        <v>0.13000000000000014</v>
      </c>
      <c r="J61">
        <f ca="1"/>
        <v>0.13008137039996884</v>
      </c>
      <c r="K61">
        <f ca="1">_xll.xBachelierImplied($C$2,$H$15,J61,B61+$C$5*$C$2)</f>
        <v>0.10115794065325789</v>
      </c>
      <c r="M61">
        <f t="shared" ca="1" si="5"/>
        <v>0</v>
      </c>
      <c r="N61">
        <f ca="1"/>
        <v>1.613073887024584E-3</v>
      </c>
    </row>
    <row r="62" spans="2:14" x14ac:dyDescent="0.25">
      <c r="B62">
        <f t="shared" ca="1" si="0"/>
        <v>0.15000000000000008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6"/>
        <v>0.14500000000000007</v>
      </c>
      <c r="G62">
        <f t="shared" ca="1" si="7"/>
        <v>0.15500000000000008</v>
      </c>
      <c r="H62">
        <f t="shared" ca="1" si="4"/>
        <v>0.14000000000000007</v>
      </c>
      <c r="J62">
        <f ca="1"/>
        <v>0.14004390435871722</v>
      </c>
      <c r="K62">
        <f ca="1">_xll.xBachelierImplied($C$2,$H$15,J62,B62+$C$5*$C$2)</f>
        <v>0.10139960254351715</v>
      </c>
      <c r="M62">
        <f t="shared" ca="1" si="5"/>
        <v>0</v>
      </c>
      <c r="N62">
        <f ca="1"/>
        <v>9.2193160389730312E-4</v>
      </c>
    </row>
    <row r="63" spans="2:14" x14ac:dyDescent="0.25">
      <c r="B63">
        <f t="shared" ca="1" si="0"/>
        <v>0.16000000000000009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6"/>
        <v>0.15500000000000008</v>
      </c>
      <c r="G63">
        <f t="shared" ca="1" si="7"/>
        <v>0.16500000000000009</v>
      </c>
      <c r="H63">
        <f t="shared" ca="1" si="4"/>
        <v>0.15</v>
      </c>
      <c r="J63">
        <f ca="1"/>
        <v>0.15002310181890921</v>
      </c>
      <c r="K63">
        <f ca="1">_xll.xBachelierImplied($C$2,$H$15,J63,B63+$C$5*$C$2)</f>
        <v>0.10167235626953817</v>
      </c>
      <c r="M63">
        <f t="shared" ca="1" si="5"/>
        <v>0</v>
      </c>
      <c r="N63">
        <f ca="1"/>
        <v>5.1064246632828464E-4</v>
      </c>
    </row>
    <row r="64" spans="2:14" x14ac:dyDescent="0.25">
      <c r="B64">
        <f t="shared" ca="1" si="0"/>
        <v>0.1700000000000001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6"/>
        <v>0.16500000000000009</v>
      </c>
      <c r="G64">
        <f t="shared" ca="1" si="7"/>
        <v>0.1750000000000001</v>
      </c>
      <c r="H64">
        <f t="shared" ca="1" si="4"/>
        <v>0.16000000000000011</v>
      </c>
      <c r="J64">
        <f ca="1"/>
        <v>0.1600118684034792</v>
      </c>
      <c r="K64">
        <f ca="1">_xll.xBachelierImplied($C$2,$H$15,J64,B64+$C$5*$C$2)</f>
        <v>0.101976499861655</v>
      </c>
      <c r="M64">
        <f t="shared" ca="1" si="5"/>
        <v>0</v>
      </c>
      <c r="N64">
        <f ca="1"/>
        <v>2.746009943885214E-4</v>
      </c>
    </row>
    <row r="65" spans="2:14" x14ac:dyDescent="0.25">
      <c r="B65">
        <f t="shared" ca="1" si="0"/>
        <v>0.1800000000000001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6"/>
        <v>0.1750000000000001</v>
      </c>
      <c r="G65">
        <f t="shared" ca="1" si="7"/>
        <v>0.18500000000000011</v>
      </c>
      <c r="H65">
        <f t="shared" ca="1" si="4"/>
        <v>0.17000000000000004</v>
      </c>
      <c r="J65">
        <f ca="1"/>
        <v>0.17000596045261535</v>
      </c>
      <c r="K65">
        <f ca="1">_xll.xBachelierImplied($C$2,$H$15,J65,B65+$C$5*$C$2)</f>
        <v>0.10231170218867118</v>
      </c>
      <c r="M65">
        <f t="shared" ca="1" si="5"/>
        <v>0</v>
      </c>
      <c r="N65">
        <f ca="1"/>
        <v>1.436345120712928E-4</v>
      </c>
    </row>
    <row r="66" spans="2:14" x14ac:dyDescent="0.25">
      <c r="B66">
        <f t="shared" ca="1" si="0"/>
        <v>0.19000000000000011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6"/>
        <v>0.18500000000000011</v>
      </c>
      <c r="G66">
        <f t="shared" ca="1" si="7"/>
        <v>0.19500000000000012</v>
      </c>
      <c r="H66">
        <f t="shared" ca="1" si="4"/>
        <v>0.18000000000000013</v>
      </c>
      <c r="J66">
        <f ca="1"/>
        <v>0.18000292980806593</v>
      </c>
      <c r="K66">
        <f ca="1">_xll.xBachelierImplied($C$2,$H$15,J66,B66+$C$5*$C$2)</f>
        <v>0.10267696040763732</v>
      </c>
      <c r="M66">
        <f t="shared" ca="1" si="5"/>
        <v>0</v>
      </c>
      <c r="N66">
        <f ca="1"/>
        <v>7.3210001548433838E-5</v>
      </c>
    </row>
    <row r="67" spans="2:14" x14ac:dyDescent="0.25">
      <c r="B67">
        <f t="shared" ca="1" si="0"/>
        <v>0.20000000000000012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6"/>
        <v>0.19500000000000012</v>
      </c>
      <c r="G67">
        <f t="shared" ca="1" si="7"/>
        <v>0.20500000000000013</v>
      </c>
      <c r="H67">
        <f t="shared" ca="1" si="4"/>
        <v>0.19000000000000006</v>
      </c>
      <c r="J67">
        <f ca="1"/>
        <v>0.19000141107332769</v>
      </c>
      <c r="K67">
        <f ca="1">_xll.xBachelierImplied($C$2,$H$15,J67,B67+$C$5*$C$2)</f>
        <v>0.10307016713799108</v>
      </c>
      <c r="M67">
        <f t="shared" ca="1" si="5"/>
        <v>0</v>
      </c>
      <c r="N67">
        <f ca="1"/>
        <v>3.6419599908090108E-5</v>
      </c>
    </row>
    <row r="68" spans="2:14" x14ac:dyDescent="0.25">
      <c r="B68">
        <f t="shared" ca="1" si="0"/>
        <v>0.21000000000000013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6"/>
        <v>0.20500000000000013</v>
      </c>
      <c r="G68">
        <f t="shared" ca="1" si="7"/>
        <v>0.21500000000000014</v>
      </c>
      <c r="H68">
        <f t="shared" ca="1" si="4"/>
        <v>0.2</v>
      </c>
      <c r="J68">
        <f ca="1"/>
        <v>0.20000066621583759</v>
      </c>
      <c r="K68">
        <f ca="1">_xll.xBachelierImplied($C$2,$H$15,J68,B68+$C$5*$C$2)</f>
        <v>0.1034856619500294</v>
      </c>
      <c r="M68">
        <f t="shared" ca="1" si="5"/>
        <v>0</v>
      </c>
      <c r="N68">
        <f ca="1"/>
        <v>1.7697984571565715E-5</v>
      </c>
    </row>
    <row r="69" spans="2:14" x14ac:dyDescent="0.25">
      <c r="B69">
        <f t="shared" ca="1" si="0"/>
        <v>0.22000000000000014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6"/>
        <v>0.21500000000000014</v>
      </c>
      <c r="G69">
        <f t="shared" ca="1" si="7"/>
        <v>0.22500000000000014</v>
      </c>
      <c r="H69">
        <f t="shared" ca="1" si="4"/>
        <v>0.21000000000000027</v>
      </c>
      <c r="J69">
        <f ca="1"/>
        <v>0.21000030752343324</v>
      </c>
      <c r="K69">
        <f ca="1">_xll.xBachelierImplied($C$2,$H$15,J69,B69+$C$5*$C$2)</f>
        <v>0.10390191655833785</v>
      </c>
      <c r="M69">
        <f t="shared" ca="1" si="5"/>
        <v>0</v>
      </c>
      <c r="N69">
        <f ca="1"/>
        <v>8.3795004369837655E-6</v>
      </c>
    </row>
    <row r="70" spans="2:14" x14ac:dyDescent="0.25">
      <c r="B70">
        <f t="shared" ca="1" si="0"/>
        <v>0.23000000000000015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6"/>
        <v>0.22500000000000014</v>
      </c>
      <c r="G70">
        <f t="shared" ca="1" si="7"/>
        <v>0.23500000000000015</v>
      </c>
      <c r="H70">
        <f t="shared" ca="1" si="4"/>
        <v>0.2200000000000002</v>
      </c>
      <c r="J70">
        <f ca="1"/>
        <v>0.22000013614982478</v>
      </c>
      <c r="K70">
        <f ca="1">_xll.xBachelierImplied($C$2,$H$15,J70,B70+$C$5*$C$2)</f>
        <v>0.10421928698491516</v>
      </c>
      <c r="M70">
        <f t="shared" ca="1" si="5"/>
        <v>0</v>
      </c>
      <c r="N70">
        <f ca="1"/>
        <v>3.7897937387939012E-6</v>
      </c>
    </row>
    <row r="71" spans="2:14" x14ac:dyDescent="0.25">
      <c r="B71">
        <f t="shared" ca="1" si="0"/>
        <v>0.24000000000000016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6"/>
        <v>0.23500000000000015</v>
      </c>
      <c r="G71">
        <f t="shared" ca="1" si="7"/>
        <v>0.24500000000000016</v>
      </c>
      <c r="H71">
        <f t="shared" ca="1" si="4"/>
        <v>0.23000000000000015</v>
      </c>
      <c r="J71">
        <f ca="1"/>
        <v>0.23000005128265208</v>
      </c>
      <c r="K71">
        <f ca="1">_xll.xBachelierImplied($C$2,$H$15,J71,B71+$C$5*$C$2)</f>
        <v>0.10389467520235136</v>
      </c>
      <c r="M71">
        <f t="shared" ca="1" si="5"/>
        <v>0</v>
      </c>
      <c r="N71">
        <f ca="1"/>
        <v>1.449277803334915E-6</v>
      </c>
    </row>
    <row r="72" spans="2:14" x14ac:dyDescent="0.25">
      <c r="B72">
        <f t="shared" ca="1" si="0"/>
        <v>0.25000000000000017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ca="1">B72-0.5*(B72-B71)</f>
        <v>0.24500000000000016</v>
      </c>
      <c r="G72">
        <f ca="1">B72+0.5*(B72-B71)</f>
        <v>0.25500000000000017</v>
      </c>
      <c r="H72">
        <f t="shared" ca="1" si="4"/>
        <v>0.24000000000000007</v>
      </c>
      <c r="J72">
        <f ca="1"/>
        <v>0.24000000000000007</v>
      </c>
      <c r="K72">
        <f ca="1">_xll.xBachelierImplied($C$2,$H$15,J72,B72+$C$5*$C$2)</f>
        <v>0</v>
      </c>
      <c r="M72">
        <f t="shared" ca="1" si="5"/>
        <v>0</v>
      </c>
      <c r="N72">
        <f ca="1"/>
        <v>2.1049099722379516E-6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L72"/>
  <sheetViews>
    <sheetView topLeftCell="A7" workbookViewId="0">
      <selection activeCell="I16" sqref="I16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-0.25</v>
      </c>
    </row>
    <row r="12" spans="2:12" x14ac:dyDescent="0.25">
      <c r="B12" t="s">
        <v>12</v>
      </c>
      <c r="C12">
        <f ca="1">C3+C8*C6*SQRT(C2)</f>
        <v>0.25</v>
      </c>
    </row>
    <row r="13" spans="2:12" x14ac:dyDescent="0.25">
      <c r="B13" t="s">
        <v>13</v>
      </c>
      <c r="C13">
        <f ca="1">(C12-C11)/C9</f>
        <v>0.01</v>
      </c>
    </row>
    <row r="15" spans="2:12" x14ac:dyDescent="0.25">
      <c r="B15" t="s">
        <v>0</v>
      </c>
      <c r="C15">
        <v>25</v>
      </c>
      <c r="E15" t="s">
        <v>18</v>
      </c>
      <c r="F15">
        <v>-5.0000000000000001E-3</v>
      </c>
      <c r="K15" t="s">
        <v>0</v>
      </c>
      <c r="L15">
        <v>25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 ca="1">SUMPRODUCT(L22:L72,F22:F72)</f>
        <v>2.2647532224655178E-2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 ca="1">C11</f>
        <v>-0.25</v>
      </c>
      <c r="C22">
        <f ca="1">$C$4</f>
        <v>0</v>
      </c>
      <c r="D22">
        <f ca="1">$C$5</f>
        <v>0</v>
      </c>
      <c r="E22">
        <f ca="1">$C$6</f>
        <v>0.1</v>
      </c>
      <c r="F22">
        <f ca="1">MAX(0,B22-$F$15)</f>
        <v>0</v>
      </c>
      <c r="H22">
        <f t="array" aca="1" ref="H22:H72" ca="1">_xll.xFd1d(C2,B22:B72,C22:C72,D22:D72,E22:E72,F22:F72,C15:C19)</f>
        <v>0</v>
      </c>
      <c r="K22">
        <f ca="1">IF(ABS(B22-$C$3)&lt;0.0000000001,1,0)</f>
        <v>0</v>
      </c>
      <c r="L22">
        <f t="array" aca="1" ref="L22:L72" ca="1">_xll.xFd1d($C$2,B22:B72,C22:C72,D22:D72,E22:E72,K22:K72,L15:L19)</f>
        <v>2.9802322387694988E-8</v>
      </c>
    </row>
    <row r="23" spans="2:12" x14ac:dyDescent="0.25">
      <c r="B23">
        <f t="shared" ref="B23:B72" ca="1" si="0">B22+$C$13</f>
        <v>-0.24</v>
      </c>
      <c r="C23">
        <f t="shared" ref="C23:C72" ca="1" si="1">$C$4</f>
        <v>0</v>
      </c>
      <c r="D23">
        <f t="shared" ref="D23:D72" ca="1" si="2">$C$5</f>
        <v>0</v>
      </c>
      <c r="E23">
        <f t="shared" ref="E23:E72" ca="1" si="3">$C$6</f>
        <v>0.1</v>
      </c>
      <c r="F23">
        <f t="shared" ref="F23:F72" ca="1" si="4">MAX(0,B23-$F$15)</f>
        <v>0</v>
      </c>
      <c r="H23">
        <f ca="1"/>
        <v>4.4703483581543138E-10</v>
      </c>
      <c r="K23">
        <f t="shared" ref="K23:K72" ca="1" si="5">IF(ABS(B23-$C$3)&lt;0.0000000001,1,0)</f>
        <v>0</v>
      </c>
      <c r="L23">
        <f ca="1"/>
        <v>5.8895259613775034E-22</v>
      </c>
    </row>
    <row r="24" spans="2:12" x14ac:dyDescent="0.25">
      <c r="B24">
        <f t="shared" ca="1" si="0"/>
        <v>-0.22999999999999998</v>
      </c>
      <c r="C24">
        <f t="shared" ca="1" si="1"/>
        <v>0</v>
      </c>
      <c r="D24">
        <f t="shared" ca="1" si="2"/>
        <v>0</v>
      </c>
      <c r="E24">
        <f t="shared" ca="1" si="3"/>
        <v>0.1</v>
      </c>
      <c r="F24">
        <f t="shared" ca="1" si="4"/>
        <v>0</v>
      </c>
      <c r="H24">
        <f ca="1"/>
        <v>4.4703483581543323E-9</v>
      </c>
      <c r="K24">
        <f t="shared" ca="1" si="5"/>
        <v>0</v>
      </c>
      <c r="L24">
        <f ca="1"/>
        <v>7.4505805969237657E-7</v>
      </c>
    </row>
    <row r="25" spans="2:12" x14ac:dyDescent="0.25">
      <c r="B25">
        <f t="shared" ca="1" si="0"/>
        <v>-0.21999999999999997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1.2218952178955124E-8</v>
      </c>
      <c r="K25">
        <f t="shared" ca="1" si="5"/>
        <v>0</v>
      </c>
      <c r="L25">
        <f ca="1"/>
        <v>1.0574676950877829E-20</v>
      </c>
    </row>
    <row r="26" spans="2:12" x14ac:dyDescent="0.25">
      <c r="B26">
        <f t="shared" ca="1" si="0"/>
        <v>-0.20999999999999996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6.4671039581299408E-8</v>
      </c>
      <c r="K26">
        <f t="shared" ca="1" si="5"/>
        <v>0</v>
      </c>
      <c r="L26">
        <f ca="1"/>
        <v>8.9406967163085429E-6</v>
      </c>
    </row>
    <row r="27" spans="2:12" x14ac:dyDescent="0.25">
      <c r="B27">
        <f t="shared" ca="1" si="0"/>
        <v>-0.19999999999999996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1.6182661056518623E-7</v>
      </c>
      <c r="K27">
        <f t="shared" ca="1" si="5"/>
        <v>0</v>
      </c>
      <c r="L27">
        <f ca="1"/>
        <v>7.3347759276301637E-20</v>
      </c>
    </row>
    <row r="28" spans="2:12" x14ac:dyDescent="0.25">
      <c r="B28">
        <f t="shared" ca="1" si="0"/>
        <v>-0.18999999999999995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6.0170888900757422E-7</v>
      </c>
      <c r="K28">
        <f t="shared" ca="1" si="5"/>
        <v>0</v>
      </c>
      <c r="L28">
        <f ca="1"/>
        <v>6.8545341491699056E-5</v>
      </c>
    </row>
    <row r="29" spans="2:12" x14ac:dyDescent="0.25">
      <c r="B29">
        <f t="shared" ca="1" si="0"/>
        <v>-0.17999999999999994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1.3843178749084539E-6</v>
      </c>
      <c r="K29">
        <f t="shared" ca="1" si="5"/>
        <v>0</v>
      </c>
      <c r="L29">
        <f ca="1"/>
        <v>1.1528250761028834E-19</v>
      </c>
    </row>
    <row r="30" spans="2:12" x14ac:dyDescent="0.25">
      <c r="B30">
        <f t="shared" ca="1" si="0"/>
        <v>-0.16999999999999993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4.0519237518310947E-6</v>
      </c>
      <c r="K30">
        <f t="shared" ca="1" si="5"/>
        <v>0</v>
      </c>
      <c r="L30">
        <f ca="1"/>
        <v>3.769993782043463E-4</v>
      </c>
    </row>
    <row r="31" spans="2:12" x14ac:dyDescent="0.25">
      <c r="B31">
        <f t="shared" ca="1" si="0"/>
        <v>-0.15999999999999992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8.6045265197754338E-6</v>
      </c>
      <c r="K31">
        <f t="shared" ca="1" si="5"/>
        <v>0</v>
      </c>
      <c r="L31">
        <f ca="1"/>
        <v>-2.0836150234618953E-18</v>
      </c>
    </row>
    <row r="32" spans="2:12" x14ac:dyDescent="0.25">
      <c r="B32">
        <f t="shared" ca="1" si="0"/>
        <v>-0.14999999999999991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2.1074116230011196E-5</v>
      </c>
      <c r="K32">
        <f t="shared" ca="1" si="5"/>
        <v>0</v>
      </c>
      <c r="L32">
        <f ca="1"/>
        <v>1.5833973884582624E-3</v>
      </c>
    </row>
    <row r="33" spans="2:12" x14ac:dyDescent="0.25">
      <c r="B33">
        <f t="shared" ca="1" si="0"/>
        <v>-0.1399999999999999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4.1460692882538067E-5</v>
      </c>
      <c r="K33">
        <f t="shared" ca="1" si="5"/>
        <v>0</v>
      </c>
      <c r="L33">
        <f ca="1"/>
        <v>-2.1594939554126135E-17</v>
      </c>
    </row>
    <row r="34" spans="2:12" x14ac:dyDescent="0.25">
      <c r="B34">
        <f t="shared" ca="1" si="0"/>
        <v>-0.12999999999999989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8.823722600936975E-5</v>
      </c>
      <c r="K34">
        <f t="shared" ca="1" si="5"/>
        <v>0</v>
      </c>
      <c r="L34">
        <f ca="1"/>
        <v>5.2779912948609023E-3</v>
      </c>
    </row>
    <row r="35" spans="2:12" x14ac:dyDescent="0.25">
      <c r="B35">
        <f t="shared" ca="1" si="0"/>
        <v>-0.1199999999999999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1.6140371561050492E-4</v>
      </c>
      <c r="K35">
        <f t="shared" ca="1" si="5"/>
        <v>0</v>
      </c>
      <c r="L35">
        <f ca="1"/>
        <v>-1.0596686572616857E-16</v>
      </c>
    </row>
    <row r="36" spans="2:12" x14ac:dyDescent="0.25">
      <c r="B36">
        <f t="shared" ca="1" si="0"/>
        <v>-0.1099999999999999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3.0620008707046733E-4</v>
      </c>
      <c r="K36">
        <f t="shared" ca="1" si="5"/>
        <v>0</v>
      </c>
      <c r="L36">
        <f ca="1"/>
        <v>1.43259763717653E-2</v>
      </c>
    </row>
    <row r="37" spans="2:12" x14ac:dyDescent="0.25">
      <c r="B37">
        <f t="shared" ca="1" si="0"/>
        <v>-9.9999999999999908E-2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5.2262634038925356E-4</v>
      </c>
      <c r="K37">
        <f t="shared" ca="1" si="5"/>
        <v>0</v>
      </c>
      <c r="L37">
        <f ca="1"/>
        <v>-2.2951658695522957E-16</v>
      </c>
    </row>
    <row r="38" spans="2:12" x14ac:dyDescent="0.25">
      <c r="B38">
        <f t="shared" ca="1" si="0"/>
        <v>-8.9999999999999913E-2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9.0021982789040061E-4</v>
      </c>
      <c r="K38">
        <f t="shared" ca="1" si="5"/>
        <v>0</v>
      </c>
      <c r="L38">
        <f ca="1"/>
        <v>3.2233446836471807E-2</v>
      </c>
    </row>
    <row r="39" spans="2:12" x14ac:dyDescent="0.25">
      <c r="B39">
        <f t="shared" ca="1" si="0"/>
        <v>-7.9999999999999918E-2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1.4389805495739017E-3</v>
      </c>
      <c r="K39">
        <f t="shared" ca="1" si="5"/>
        <v>0</v>
      </c>
      <c r="L39">
        <f ca="1"/>
        <v>-3.0814530549008649E-16</v>
      </c>
    </row>
    <row r="40" spans="2:12" x14ac:dyDescent="0.25">
      <c r="B40">
        <f t="shared" ca="1" si="0"/>
        <v>-6.9999999999999923E-2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2.2821682691574171E-3</v>
      </c>
      <c r="K40">
        <f t="shared" ca="1" si="5"/>
        <v>0</v>
      </c>
      <c r="L40">
        <f ca="1"/>
        <v>6.0885399580002018E-2</v>
      </c>
    </row>
    <row r="41" spans="2:12" x14ac:dyDescent="0.25">
      <c r="B41">
        <f t="shared" ca="1" si="0"/>
        <v>-5.9999999999999921E-2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3.4297829866409366E-3</v>
      </c>
      <c r="K41">
        <f t="shared" ca="1" si="5"/>
        <v>0</v>
      </c>
      <c r="L41">
        <f ca="1"/>
        <v>-1.7766905174419201E-16</v>
      </c>
    </row>
    <row r="42" spans="2:12" x14ac:dyDescent="0.25">
      <c r="B42">
        <f t="shared" ca="1" si="0"/>
        <v>-4.999999999999992E-2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5.0644809007644783E-3</v>
      </c>
      <c r="K42">
        <f t="shared" ca="1" si="5"/>
        <v>0</v>
      </c>
      <c r="L42">
        <f ca="1"/>
        <v>9.7416639328002999E-2</v>
      </c>
    </row>
    <row r="43" spans="2:12" x14ac:dyDescent="0.25">
      <c r="B43">
        <f t="shared" ca="1" si="0"/>
        <v>-3.9999999999999918E-2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7.1862620115280256E-3</v>
      </c>
      <c r="K43">
        <f t="shared" ca="1" si="5"/>
        <v>0</v>
      </c>
      <c r="L43">
        <f ca="1"/>
        <v>-1.5691397182704785E-16</v>
      </c>
    </row>
    <row r="44" spans="2:12" x14ac:dyDescent="0.25">
      <c r="B44">
        <f t="shared" ca="1" si="0"/>
        <v>-2.9999999999999916E-2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9.9722474813461488E-3</v>
      </c>
      <c r="K44">
        <f t="shared" ca="1" si="5"/>
        <v>0</v>
      </c>
      <c r="L44">
        <f ca="1"/>
        <v>0.1328408718109132</v>
      </c>
    </row>
    <row r="45" spans="2:12" x14ac:dyDescent="0.25">
      <c r="B45">
        <f t="shared" ca="1" si="0"/>
        <v>-1.9999999999999914E-2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1.3422437310218829E-2</v>
      </c>
      <c r="K45">
        <f t="shared" ca="1" si="5"/>
        <v>0</v>
      </c>
      <c r="L45">
        <f ca="1"/>
        <v>-3.1370258939534682E-16</v>
      </c>
    </row>
    <row r="46" spans="2:12" x14ac:dyDescent="0.25">
      <c r="B46">
        <f t="shared" ca="1" si="0"/>
        <v>-9.9999999999999135E-3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1.7647532224655177E-2</v>
      </c>
      <c r="K46">
        <f t="shared" ca="1" si="5"/>
        <v>0</v>
      </c>
      <c r="L46">
        <f ca="1"/>
        <v>0.15498101711273221</v>
      </c>
    </row>
    <row r="47" spans="2:12" x14ac:dyDescent="0.25">
      <c r="B47">
        <f t="shared" ca="1" si="0"/>
        <v>8.6736173798840355E-17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5.0000000000000868E-3</v>
      </c>
      <c r="H47" s="1">
        <f ca="1"/>
        <v>2.2647532224655174E-2</v>
      </c>
      <c r="K47">
        <f t="shared" ca="1" si="5"/>
        <v>1</v>
      </c>
      <c r="L47">
        <f ca="1"/>
        <v>-4.6315210984449565E-16</v>
      </c>
    </row>
    <row r="48" spans="2:12" x14ac:dyDescent="0.25">
      <c r="B48">
        <f t="shared" ca="1" si="0"/>
        <v>1.0000000000000087E-2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1.5000000000000086E-2</v>
      </c>
      <c r="H48">
        <f ca="1"/>
        <v>2.8422437310218839E-2</v>
      </c>
      <c r="K48">
        <f t="shared" ca="1" si="5"/>
        <v>0</v>
      </c>
      <c r="L48">
        <f ca="1"/>
        <v>0.15498101711273221</v>
      </c>
    </row>
    <row r="49" spans="2:12" x14ac:dyDescent="0.25">
      <c r="B49">
        <f t="shared" ca="1" si="0"/>
        <v>2.0000000000000087E-2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2.5000000000000088E-2</v>
      </c>
      <c r="H49">
        <f ca="1"/>
        <v>3.4972247481346155E-2</v>
      </c>
      <c r="K49">
        <f t="shared" ca="1" si="5"/>
        <v>0</v>
      </c>
      <c r="L49">
        <f ca="1"/>
        <v>-3.5331448222038835E-16</v>
      </c>
    </row>
    <row r="50" spans="2:12" x14ac:dyDescent="0.25">
      <c r="B50">
        <f t="shared" ca="1" si="0"/>
        <v>3.0000000000000089E-2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3.5000000000000087E-2</v>
      </c>
      <c r="H50">
        <f ca="1"/>
        <v>4.2186262011528045E-2</v>
      </c>
      <c r="K50">
        <f t="shared" ca="1" si="5"/>
        <v>0</v>
      </c>
      <c r="L50">
        <f ca="1"/>
        <v>0.13284087181091325</v>
      </c>
    </row>
    <row r="51" spans="2:12" x14ac:dyDescent="0.25">
      <c r="B51">
        <f t="shared" ca="1" si="0"/>
        <v>4.0000000000000091E-2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4.5000000000000089E-2</v>
      </c>
      <c r="H51">
        <f ca="1"/>
        <v>5.0064480900764499E-2</v>
      </c>
      <c r="K51">
        <f t="shared" ca="1" si="5"/>
        <v>0</v>
      </c>
      <c r="L51">
        <f ca="1"/>
        <v>-2.6867609801198677E-16</v>
      </c>
    </row>
    <row r="52" spans="2:12" x14ac:dyDescent="0.25">
      <c r="B52">
        <f t="shared" ca="1" si="0"/>
        <v>5.0000000000000093E-2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5.500000000000009E-2</v>
      </c>
      <c r="H52">
        <f ca="1"/>
        <v>5.8429782986640977E-2</v>
      </c>
      <c r="K52">
        <f t="shared" ca="1" si="5"/>
        <v>0</v>
      </c>
      <c r="L52">
        <f ca="1"/>
        <v>9.7416639328003166E-2</v>
      </c>
    </row>
    <row r="53" spans="2:12" x14ac:dyDescent="0.25">
      <c r="B53">
        <f t="shared" ca="1" si="0"/>
        <v>6.0000000000000095E-2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6.5000000000000099E-2</v>
      </c>
      <c r="H53">
        <f ca="1"/>
        <v>6.728216826915745E-2</v>
      </c>
      <c r="K53">
        <f t="shared" ca="1" si="5"/>
        <v>0</v>
      </c>
      <c r="L53">
        <f ca="1"/>
        <v>-4.2768697269185828E-16</v>
      </c>
    </row>
    <row r="54" spans="2:12" x14ac:dyDescent="0.25">
      <c r="B54">
        <f t="shared" ca="1" si="0"/>
        <v>7.000000000000009E-2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7.5000000000000094E-2</v>
      </c>
      <c r="H54">
        <f ca="1"/>
        <v>7.6438980549573959E-2</v>
      </c>
      <c r="K54">
        <f t="shared" ca="1" si="5"/>
        <v>0</v>
      </c>
      <c r="L54">
        <f ca="1"/>
        <v>6.0885399580002247E-2</v>
      </c>
    </row>
    <row r="55" spans="2:12" x14ac:dyDescent="0.25">
      <c r="B55">
        <f t="shared" ca="1" si="0"/>
        <v>8.0000000000000085E-2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8.5000000000000089E-2</v>
      </c>
      <c r="H55">
        <f ca="1"/>
        <v>8.5900219827890451E-2</v>
      </c>
      <c r="K55">
        <f t="shared" ca="1" si="5"/>
        <v>0</v>
      </c>
      <c r="L55">
        <f ca="1"/>
        <v>-4.6364675723336151E-16</v>
      </c>
    </row>
    <row r="56" spans="2:12" x14ac:dyDescent="0.25">
      <c r="B56">
        <f t="shared" ca="1" si="0"/>
        <v>9.000000000000008E-2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9.5000000000000084E-2</v>
      </c>
      <c r="H56">
        <f ca="1"/>
        <v>9.5522626340389327E-2</v>
      </c>
      <c r="K56">
        <f t="shared" ca="1" si="5"/>
        <v>0</v>
      </c>
      <c r="L56">
        <f ca="1"/>
        <v>3.2233446836471932E-2</v>
      </c>
    </row>
    <row r="57" spans="2:12" x14ac:dyDescent="0.25">
      <c r="B57">
        <f t="shared" ca="1" si="0"/>
        <v>0.10000000000000007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0.10500000000000008</v>
      </c>
      <c r="H57">
        <f ca="1"/>
        <v>0.10530620008707052</v>
      </c>
      <c r="K57">
        <f t="shared" ca="1" si="5"/>
        <v>0</v>
      </c>
      <c r="L57">
        <f ca="1"/>
        <v>-2.9198850936323696E-16</v>
      </c>
    </row>
    <row r="58" spans="2:12" x14ac:dyDescent="0.25">
      <c r="B58">
        <f t="shared" ca="1" si="0"/>
        <v>0.11000000000000007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0.11500000000000007</v>
      </c>
      <c r="H58">
        <f ca="1"/>
        <v>0.11516140371561057</v>
      </c>
      <c r="K58">
        <f t="shared" ca="1" si="5"/>
        <v>0</v>
      </c>
      <c r="L58">
        <f ca="1"/>
        <v>1.4325976371765347E-2</v>
      </c>
    </row>
    <row r="59" spans="2:12" x14ac:dyDescent="0.25">
      <c r="B59">
        <f t="shared" ca="1" si="0"/>
        <v>0.12000000000000006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0.12500000000000006</v>
      </c>
      <c r="H59">
        <f ca="1"/>
        <v>0.1250882372260094</v>
      </c>
      <c r="K59">
        <f t="shared" ca="1" si="5"/>
        <v>0</v>
      </c>
      <c r="L59">
        <f ca="1"/>
        <v>-1.27086910964461E-16</v>
      </c>
    </row>
    <row r="60" spans="2:12" x14ac:dyDescent="0.25">
      <c r="B60">
        <f t="shared" ca="1" si="0"/>
        <v>0.13000000000000006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0.13500000000000006</v>
      </c>
      <c r="H60">
        <f ca="1"/>
        <v>0.13504146069288259</v>
      </c>
      <c r="K60">
        <f t="shared" ca="1" si="5"/>
        <v>0</v>
      </c>
      <c r="L60">
        <f ca="1"/>
        <v>5.277991294860917E-3</v>
      </c>
    </row>
    <row r="61" spans="2:12" x14ac:dyDescent="0.25">
      <c r="B61">
        <f t="shared" ca="1" si="0"/>
        <v>0.14000000000000007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0.14500000000000007</v>
      </c>
      <c r="H61">
        <f ca="1"/>
        <v>0.14502107411623005</v>
      </c>
      <c r="K61">
        <f t="shared" ca="1" si="5"/>
        <v>0</v>
      </c>
      <c r="L61">
        <f ca="1"/>
        <v>-2.7479687720285706E-17</v>
      </c>
    </row>
    <row r="62" spans="2:12" x14ac:dyDescent="0.25">
      <c r="B62">
        <f t="shared" ca="1" si="0"/>
        <v>0.15000000000000008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0.15500000000000008</v>
      </c>
      <c r="H62">
        <f ca="1"/>
        <v>0.15500860452651982</v>
      </c>
      <c r="K62">
        <f t="shared" ca="1" si="5"/>
        <v>0</v>
      </c>
      <c r="L62">
        <f ca="1"/>
        <v>1.5833973884582663E-3</v>
      </c>
    </row>
    <row r="63" spans="2:12" x14ac:dyDescent="0.25">
      <c r="B63">
        <f t="shared" ca="1" si="0"/>
        <v>0.16000000000000009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0.16500000000000009</v>
      </c>
      <c r="H63">
        <f ca="1"/>
        <v>0.16500405192375189</v>
      </c>
      <c r="K63">
        <f t="shared" ca="1" si="5"/>
        <v>0</v>
      </c>
      <c r="L63">
        <f ca="1"/>
        <v>-3.3977601713473544E-18</v>
      </c>
    </row>
    <row r="64" spans="2:12" x14ac:dyDescent="0.25">
      <c r="B64">
        <f t="shared" ca="1" si="0"/>
        <v>0.1700000000000001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0.1750000000000001</v>
      </c>
      <c r="H64">
        <f ca="1"/>
        <v>0.17500138431787501</v>
      </c>
      <c r="K64">
        <f t="shared" ca="1" si="5"/>
        <v>0</v>
      </c>
      <c r="L64">
        <f ca="1"/>
        <v>3.7699937820434717E-4</v>
      </c>
    </row>
    <row r="65" spans="2:12" x14ac:dyDescent="0.25">
      <c r="B65">
        <f t="shared" ca="1" si="0"/>
        <v>0.1800000000000001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0.18500000000000011</v>
      </c>
      <c r="H65">
        <f ca="1"/>
        <v>0.18500060170888913</v>
      </c>
      <c r="K65">
        <f t="shared" ca="1" si="5"/>
        <v>0</v>
      </c>
      <c r="L65">
        <f ca="1"/>
        <v>-1.1062382640039421E-19</v>
      </c>
    </row>
    <row r="66" spans="2:12" x14ac:dyDescent="0.25">
      <c r="B66">
        <f t="shared" ca="1" si="0"/>
        <v>0.19000000000000011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0.19500000000000012</v>
      </c>
      <c r="H66">
        <f ca="1"/>
        <v>0.19500016182661073</v>
      </c>
      <c r="K66">
        <f t="shared" ca="1" si="5"/>
        <v>0</v>
      </c>
      <c r="L66">
        <f ca="1"/>
        <v>6.8545341491699192E-5</v>
      </c>
    </row>
    <row r="67" spans="2:12" x14ac:dyDescent="0.25">
      <c r="B67">
        <f t="shared" ca="1" si="0"/>
        <v>0.20000000000000012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0.20500000000000013</v>
      </c>
      <c r="H67">
        <f ca="1"/>
        <v>0.20500006467103971</v>
      </c>
      <c r="K67">
        <f t="shared" ca="1" si="5"/>
        <v>0</v>
      </c>
      <c r="L67">
        <f ca="1"/>
        <v>4.5303027788303973E-20</v>
      </c>
    </row>
    <row r="68" spans="2:12" x14ac:dyDescent="0.25">
      <c r="B68">
        <f t="shared" ca="1" si="0"/>
        <v>0.21000000000000013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0.21500000000000014</v>
      </c>
      <c r="H68">
        <f ca="1"/>
        <v>0.21500001221895232</v>
      </c>
      <c r="K68">
        <f t="shared" ca="1" si="5"/>
        <v>0</v>
      </c>
      <c r="L68">
        <f ca="1"/>
        <v>8.9406967163085599E-6</v>
      </c>
    </row>
    <row r="69" spans="2:12" x14ac:dyDescent="0.25">
      <c r="B69">
        <f t="shared" ca="1" si="0"/>
        <v>0.22000000000000014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0.22500000000000014</v>
      </c>
      <c r="H69">
        <f ca="1"/>
        <v>0.22500000447034851</v>
      </c>
      <c r="K69">
        <f t="shared" ca="1" si="5"/>
        <v>0</v>
      </c>
      <c r="L69">
        <f ca="1"/>
        <v>8.3379805745344753E-21</v>
      </c>
    </row>
    <row r="70" spans="2:12" x14ac:dyDescent="0.25">
      <c r="B70">
        <f t="shared" ca="1" si="0"/>
        <v>0.23000000000000015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0.23500000000000015</v>
      </c>
      <c r="H70">
        <f ca="1"/>
        <v>0.23500000044703498</v>
      </c>
      <c r="K70">
        <f t="shared" ca="1" si="5"/>
        <v>0</v>
      </c>
      <c r="L70">
        <f ca="1"/>
        <v>7.4505805969237794E-7</v>
      </c>
    </row>
    <row r="71" spans="2:12" x14ac:dyDescent="0.25">
      <c r="B71">
        <f t="shared" ca="1" si="0"/>
        <v>0.24000000000000016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0.24500000000000016</v>
      </c>
      <c r="H71">
        <f ca="1"/>
        <v>0.24500000014901177</v>
      </c>
      <c r="K71">
        <f t="shared" ca="1" si="5"/>
        <v>0</v>
      </c>
      <c r="L71">
        <f ca="1"/>
        <v>5.0292581243223706E-22</v>
      </c>
    </row>
    <row r="72" spans="2:12" x14ac:dyDescent="0.25">
      <c r="B72">
        <f t="shared" ca="1" si="0"/>
        <v>0.25000000000000017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0.25500000000000017</v>
      </c>
      <c r="H72">
        <f ca="1"/>
        <v>0.25500000000000017</v>
      </c>
      <c r="K72">
        <f t="shared" ca="1" si="5"/>
        <v>0</v>
      </c>
      <c r="L72">
        <f ca="1"/>
        <v>2.9802322387695035E-8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N73"/>
  <sheetViews>
    <sheetView topLeftCell="A3" zoomScale="80" zoomScaleNormal="80" workbookViewId="0">
      <selection activeCell="I15" sqref="I15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 ca="1">C3-C9*C8*SQRT(C7)</f>
        <v>-0.25</v>
      </c>
    </row>
    <row r="13" spans="2:12" x14ac:dyDescent="0.25">
      <c r="B13" t="s">
        <v>12</v>
      </c>
      <c r="C13">
        <f ca="1">C3+C9*C8*SQRT(C7)</f>
        <v>0.25</v>
      </c>
    </row>
    <row r="14" spans="2:12" x14ac:dyDescent="0.25">
      <c r="B14" t="s">
        <v>13</v>
      </c>
      <c r="C14">
        <f ca="1"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 ca="1"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0</v>
      </c>
      <c r="K20" t="s">
        <v>4</v>
      </c>
      <c r="L20">
        <f ca="1">C20</f>
        <v>0</v>
      </c>
    </row>
    <row r="21" spans="2:14" x14ac:dyDescent="0.25">
      <c r="K21" t="s">
        <v>19</v>
      </c>
      <c r="L21" s="2">
        <f ca="1">SUMPRODUCT(L23:L73,F23:F73)</f>
        <v>2.0340089009705058E-2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 ca="1">C12</f>
        <v>-0.25</v>
      </c>
      <c r="C23">
        <f ca="1">$C$4</f>
        <v>0</v>
      </c>
      <c r="D23">
        <f t="shared" ref="D23:D72" ca="1" si="0">$C$5</f>
        <v>0</v>
      </c>
      <c r="E23">
        <f ca="1">$C$6</f>
        <v>0.1</v>
      </c>
      <c r="F23">
        <f ca="1">MAX(0,B23-$F$16)</f>
        <v>0</v>
      </c>
      <c r="H23">
        <f t="array" aca="1" ref="H23:H73" ca="1">_xll.xFd1d(C2,B23:B73,C23:C73,D23:D73,E23:E73,F23:F73,C16:C20)</f>
        <v>0</v>
      </c>
      <c r="K23">
        <f ca="1">IF(ABS(B23-$C$3)&lt;0.0000000001,1,0)</f>
        <v>0</v>
      </c>
      <c r="L23">
        <f t="array" aca="1" ref="L23:L73" ca="1">_xll.xFd1d($C$2,B23:B73,C23:C73,D23:D73,E23:E73,K23:K73,L16:L20)</f>
        <v>8.6939993568565502E-4</v>
      </c>
      <c r="N23">
        <f ca="1">SUM(L23:L73)</f>
        <v>0.99999999999999933</v>
      </c>
    </row>
    <row r="24" spans="2:14" x14ac:dyDescent="0.25">
      <c r="B24">
        <f t="shared" ref="B24:B73" ca="1" si="1">B23+$C$14</f>
        <v>-0.24</v>
      </c>
      <c r="C24">
        <f t="shared" ref="C24:C73" ca="1" si="2">$C$4</f>
        <v>0</v>
      </c>
      <c r="D24">
        <f t="shared" ca="1" si="0"/>
        <v>0</v>
      </c>
      <c r="E24">
        <f t="shared" ref="E24:E73" ca="1" si="3">$C$6</f>
        <v>0.1</v>
      </c>
      <c r="F24">
        <f t="shared" ref="F24:F73" ca="1" si="4">MAX(0,B24-$F$16)</f>
        <v>0</v>
      </c>
      <c r="H24">
        <f ca="1"/>
        <v>1.0102942794914725E-5</v>
      </c>
      <c r="K24">
        <f t="shared" ref="K24:K73" ca="1" si="5">IF(ABS(B24-$C$3)&lt;0.0000000001,1,0)</f>
        <v>0</v>
      </c>
      <c r="L24">
        <f ca="1"/>
        <v>6.9551994854852509E-5</v>
      </c>
    </row>
    <row r="25" spans="2:14" x14ac:dyDescent="0.25">
      <c r="B25">
        <f t="shared" ca="1" si="1"/>
        <v>-0.22999999999999998</v>
      </c>
      <c r="C25">
        <f t="shared" ca="1" si="2"/>
        <v>0</v>
      </c>
      <c r="D25">
        <f t="shared" ca="1" si="0"/>
        <v>0</v>
      </c>
      <c r="E25">
        <f t="shared" ca="1" si="3"/>
        <v>0.1</v>
      </c>
      <c r="F25">
        <f t="shared" ca="1" si="4"/>
        <v>0</v>
      </c>
      <c r="H25">
        <f ca="1"/>
        <v>2.101412101342263E-5</v>
      </c>
      <c r="K25">
        <f t="shared" ca="1" si="5"/>
        <v>0</v>
      </c>
      <c r="L25">
        <f ca="1"/>
        <v>1.4466814929809323E-4</v>
      </c>
    </row>
    <row r="26" spans="2:14" x14ac:dyDescent="0.25">
      <c r="B26">
        <f t="shared" ca="1" si="1"/>
        <v>-0.21999999999999997</v>
      </c>
      <c r="C26">
        <f t="shared" ca="1" si="2"/>
        <v>0</v>
      </c>
      <c r="D26">
        <f t="shared" ca="1" si="0"/>
        <v>0</v>
      </c>
      <c r="E26">
        <f t="shared" ca="1" si="3"/>
        <v>0.1</v>
      </c>
      <c r="F26">
        <f t="shared" ca="1" si="4"/>
        <v>0</v>
      </c>
      <c r="H26">
        <f ca="1"/>
        <v>3.3606428913004346E-5</v>
      </c>
      <c r="K26">
        <f t="shared" ca="1" si="5"/>
        <v>0</v>
      </c>
      <c r="L26">
        <f ca="1"/>
        <v>2.3135775568518141E-4</v>
      </c>
    </row>
    <row r="27" spans="2:14" x14ac:dyDescent="0.25">
      <c r="B27">
        <f t="shared" ca="1" si="1"/>
        <v>-0.20999999999999996</v>
      </c>
      <c r="C27">
        <f t="shared" ca="1" si="2"/>
        <v>0</v>
      </c>
      <c r="D27">
        <f t="shared" ca="1" si="0"/>
        <v>0</v>
      </c>
      <c r="E27">
        <f t="shared" ca="1" si="3"/>
        <v>0.1</v>
      </c>
      <c r="F27">
        <f t="shared" ca="1" si="4"/>
        <v>0</v>
      </c>
      <c r="H27">
        <f ca="1"/>
        <v>4.8887251125626412E-5</v>
      </c>
      <c r="K27">
        <f t="shared" ca="1" si="5"/>
        <v>0</v>
      </c>
      <c r="L27">
        <f ca="1"/>
        <v>3.3655598252708415E-4</v>
      </c>
    </row>
    <row r="28" spans="2:14" x14ac:dyDescent="0.25">
      <c r="B28">
        <f t="shared" ca="1" si="1"/>
        <v>-0.19999999999999996</v>
      </c>
      <c r="C28">
        <f t="shared" ca="1" si="2"/>
        <v>0</v>
      </c>
      <c r="D28">
        <f t="shared" ca="1" si="0"/>
        <v>0</v>
      </c>
      <c r="E28">
        <f t="shared" ca="1" si="3"/>
        <v>0.1</v>
      </c>
      <c r="F28">
        <f t="shared" ca="1" si="4"/>
        <v>0</v>
      </c>
      <c r="H28">
        <f ca="1"/>
        <v>6.8079053428298593E-5</v>
      </c>
      <c r="K28">
        <f t="shared" ca="1" si="5"/>
        <v>0</v>
      </c>
      <c r="L28">
        <f ca="1"/>
        <v>4.6867868797115361E-4</v>
      </c>
    </row>
    <row r="29" spans="2:14" x14ac:dyDescent="0.25">
      <c r="B29">
        <f t="shared" ca="1" si="1"/>
        <v>-0.18999999999999995</v>
      </c>
      <c r="C29">
        <f t="shared" ca="1" si="2"/>
        <v>0</v>
      </c>
      <c r="D29">
        <f t="shared" ca="1" si="0"/>
        <v>0</v>
      </c>
      <c r="E29">
        <f t="shared" ca="1" si="3"/>
        <v>0.1</v>
      </c>
      <c r="F29">
        <f t="shared" ca="1" si="4"/>
        <v>0</v>
      </c>
      <c r="H29">
        <f ca="1"/>
        <v>9.2717180005234663E-5</v>
      </c>
      <c r="K29">
        <f t="shared" ca="1" si="5"/>
        <v>0</v>
      </c>
      <c r="L29">
        <f ca="1"/>
        <v>6.3829568845291543E-4</v>
      </c>
    </row>
    <row r="30" spans="2:14" x14ac:dyDescent="0.25">
      <c r="B30">
        <f t="shared" ca="1" si="1"/>
        <v>-0.17999999999999994</v>
      </c>
      <c r="C30">
        <f t="shared" ca="1" si="2"/>
        <v>0</v>
      </c>
      <c r="D30">
        <f t="shared" ca="1" si="0"/>
        <v>0</v>
      </c>
      <c r="E30">
        <f t="shared" ca="1" si="3"/>
        <v>0.1</v>
      </c>
      <c r="F30">
        <f t="shared" ca="1" si="4"/>
        <v>0</v>
      </c>
      <c r="H30">
        <f ca="1"/>
        <v>1.2477268098258954E-4</v>
      </c>
      <c r="K30">
        <f t="shared" ca="1" si="5"/>
        <v>0</v>
      </c>
      <c r="L30">
        <f ca="1"/>
        <v>8.589763440109107E-4</v>
      </c>
    </row>
    <row r="31" spans="2:14" x14ac:dyDescent="0.25">
      <c r="B31">
        <f t="shared" ca="1" si="1"/>
        <v>-0.16999999999999993</v>
      </c>
      <c r="C31">
        <f t="shared" ca="1" si="2"/>
        <v>0</v>
      </c>
      <c r="D31">
        <f t="shared" ca="1" si="0"/>
        <v>0</v>
      </c>
      <c r="E31">
        <f t="shared" ca="1" si="3"/>
        <v>0.1</v>
      </c>
      <c r="F31">
        <f t="shared" ca="1" si="4"/>
        <v>0</v>
      </c>
      <c r="H31">
        <f ca="1"/>
        <v>1.6680999643855159E-4</v>
      </c>
      <c r="K31">
        <f t="shared" ca="1" si="5"/>
        <v>0</v>
      </c>
      <c r="L31">
        <f ca="1"/>
        <v>1.148375107089779E-3</v>
      </c>
    </row>
    <row r="32" spans="2:14" x14ac:dyDescent="0.25">
      <c r="B32">
        <f t="shared" ca="1" si="1"/>
        <v>-0.15999999999999992</v>
      </c>
      <c r="C32">
        <f t="shared" ca="1" si="2"/>
        <v>0</v>
      </c>
      <c r="D32">
        <f t="shared" ca="1" si="0"/>
        <v>0</v>
      </c>
      <c r="E32">
        <f t="shared" ca="1" si="3"/>
        <v>0.1</v>
      </c>
      <c r="F32">
        <f t="shared" ca="1" si="4"/>
        <v>0</v>
      </c>
      <c r="H32">
        <f ca="1"/>
        <v>2.2219211160959775E-4</v>
      </c>
      <c r="K32">
        <f t="shared" ca="1" si="5"/>
        <v>0</v>
      </c>
      <c r="L32">
        <f ca="1"/>
        <v>1.5296438787358296E-3</v>
      </c>
    </row>
    <row r="33" spans="2:12" x14ac:dyDescent="0.25">
      <c r="B33">
        <f t="shared" ca="1" si="1"/>
        <v>-0.14999999999999991</v>
      </c>
      <c r="C33">
        <f t="shared" ca="1" si="2"/>
        <v>0</v>
      </c>
      <c r="D33">
        <f t="shared" ca="1" si="0"/>
        <v>0</v>
      </c>
      <c r="E33">
        <f t="shared" ca="1" si="3"/>
        <v>0.1</v>
      </c>
      <c r="F33">
        <f t="shared" ca="1" si="4"/>
        <v>0</v>
      </c>
      <c r="H33">
        <f ca="1"/>
        <v>2.9534959570941179E-4</v>
      </c>
      <c r="K33">
        <f t="shared" ca="1" si="5"/>
        <v>0</v>
      </c>
      <c r="L33">
        <f ca="1"/>
        <v>2.0332841606807467E-3</v>
      </c>
    </row>
    <row r="34" spans="2:12" x14ac:dyDescent="0.25">
      <c r="B34">
        <f t="shared" ca="1" si="1"/>
        <v>-0.1399999999999999</v>
      </c>
      <c r="C34">
        <f t="shared" ca="1" si="2"/>
        <v>0</v>
      </c>
      <c r="D34">
        <f t="shared" ca="1" si="0"/>
        <v>0</v>
      </c>
      <c r="E34">
        <f t="shared" ca="1" si="3"/>
        <v>0.1</v>
      </c>
      <c r="F34">
        <f t="shared" ca="1" si="4"/>
        <v>0</v>
      </c>
      <c r="H34">
        <f ca="1"/>
        <v>3.9213504746597879E-4</v>
      </c>
      <c r="K34">
        <f t="shared" ca="1" si="5"/>
        <v>0</v>
      </c>
      <c r="L34">
        <f ca="1"/>
        <v>2.6995871754801237E-3</v>
      </c>
    </row>
    <row r="35" spans="2:12" x14ac:dyDescent="0.25">
      <c r="B35">
        <f t="shared" ca="1" si="1"/>
        <v>-0.12999999999999989</v>
      </c>
      <c r="C35">
        <f t="shared" ca="1" si="2"/>
        <v>0</v>
      </c>
      <c r="D35">
        <f t="shared" ca="1" si="0"/>
        <v>0</v>
      </c>
      <c r="E35">
        <f t="shared" ca="1" si="3"/>
        <v>0.1</v>
      </c>
      <c r="F35">
        <f t="shared" ca="1" si="4"/>
        <v>0</v>
      </c>
      <c r="H35">
        <f ca="1"/>
        <v>5.2029130301982417E-4</v>
      </c>
      <c r="K35">
        <f t="shared" ca="1" si="5"/>
        <v>0</v>
      </c>
      <c r="L35">
        <f ca="1"/>
        <v>3.581857164317909E-3</v>
      </c>
    </row>
    <row r="36" spans="2:12" x14ac:dyDescent="0.25">
      <c r="B36">
        <f t="shared" ca="1" si="1"/>
        <v>-0.1199999999999999</v>
      </c>
      <c r="C36">
        <f t="shared" ca="1" si="2"/>
        <v>0</v>
      </c>
      <c r="D36">
        <f t="shared" ca="1" si="0"/>
        <v>0</v>
      </c>
      <c r="E36">
        <f t="shared" ca="1" si="3"/>
        <v>0.1</v>
      </c>
      <c r="F36">
        <f t="shared" ca="1" si="4"/>
        <v>0</v>
      </c>
      <c r="H36">
        <f ca="1"/>
        <v>6.9007086281525532E-4</v>
      </c>
      <c r="K36">
        <f t="shared" ca="1" si="5"/>
        <v>0</v>
      </c>
      <c r="L36">
        <f ca="1"/>
        <v>4.7506757263011236E-3</v>
      </c>
    </row>
    <row r="37" spans="2:12" x14ac:dyDescent="0.25">
      <c r="B37">
        <f t="shared" ca="1" si="1"/>
        <v>-0.1099999999999999</v>
      </c>
      <c r="C37">
        <f t="shared" ca="1" si="2"/>
        <v>0</v>
      </c>
      <c r="D37">
        <f t="shared" ca="1" si="0"/>
        <v>0</v>
      </c>
      <c r="E37">
        <f t="shared" ca="1" si="3"/>
        <v>0.1</v>
      </c>
      <c r="F37">
        <f t="shared" ca="1" si="4"/>
        <v>0</v>
      </c>
      <c r="H37">
        <f ca="1"/>
        <v>9.1505609163590668E-4</v>
      </c>
      <c r="K37">
        <f t="shared" ca="1" si="5"/>
        <v>0</v>
      </c>
      <c r="L37">
        <f ca="1"/>
        <v>6.2995483463884295E-3</v>
      </c>
    </row>
    <row r="38" spans="2:12" x14ac:dyDescent="0.25">
      <c r="B38">
        <f t="shared" ca="1" si="1"/>
        <v>-9.9999999999999908E-2</v>
      </c>
      <c r="C38">
        <f t="shared" ca="1" si="2"/>
        <v>0</v>
      </c>
      <c r="D38">
        <f t="shared" ca="1" si="0"/>
        <v>0</v>
      </c>
      <c r="E38">
        <f t="shared" ca="1" si="3"/>
        <v>0.1</v>
      </c>
      <c r="F38">
        <f t="shared" ca="1" si="4"/>
        <v>0</v>
      </c>
      <c r="H38">
        <f ca="1"/>
        <v>1.2132458077874304E-3</v>
      </c>
      <c r="K38">
        <f t="shared" ca="1" si="5"/>
        <v>0</v>
      </c>
      <c r="L38">
        <f ca="1"/>
        <v>8.3523848341868091E-3</v>
      </c>
    </row>
    <row r="39" spans="2:12" x14ac:dyDescent="0.25">
      <c r="B39">
        <f t="shared" ca="1" si="1"/>
        <v>-8.9999999999999913E-2</v>
      </c>
      <c r="C39">
        <f t="shared" ca="1" si="2"/>
        <v>0</v>
      </c>
      <c r="D39">
        <f t="shared" ca="1" si="0"/>
        <v>0</v>
      </c>
      <c r="E39">
        <f t="shared" ca="1" si="3"/>
        <v>0.1</v>
      </c>
      <c r="F39">
        <f t="shared" ca="1" si="4"/>
        <v>0</v>
      </c>
      <c r="H39">
        <f ca="1"/>
        <v>1.6084951885619485E-3</v>
      </c>
      <c r="K39">
        <f t="shared" ca="1" si="5"/>
        <v>0</v>
      </c>
      <c r="L39">
        <f ca="1"/>
        <v>1.1073412108720133E-2</v>
      </c>
    </row>
    <row r="40" spans="2:12" x14ac:dyDescent="0.25">
      <c r="B40">
        <f t="shared" ca="1" si="1"/>
        <v>-7.9999999999999918E-2</v>
      </c>
      <c r="C40">
        <f t="shared" ca="1" si="2"/>
        <v>0</v>
      </c>
      <c r="D40">
        <f t="shared" ca="1" si="0"/>
        <v>0</v>
      </c>
      <c r="E40">
        <f t="shared" ca="1" si="3"/>
        <v>0.1</v>
      </c>
      <c r="F40">
        <f t="shared" ca="1" si="4"/>
        <v>0</v>
      </c>
      <c r="H40">
        <f ca="1"/>
        <v>2.1324241844214225E-3</v>
      </c>
      <c r="K40">
        <f t="shared" ca="1" si="5"/>
        <v>0</v>
      </c>
      <c r="L40">
        <f ca="1"/>
        <v>1.4680312351951068E-2</v>
      </c>
    </row>
    <row r="41" spans="2:12" x14ac:dyDescent="0.25">
      <c r="B41">
        <f t="shared" ca="1" si="1"/>
        <v>-6.9999999999999923E-2</v>
      </c>
      <c r="C41">
        <f t="shared" ca="1" si="2"/>
        <v>0</v>
      </c>
      <c r="D41">
        <f t="shared" ca="1" si="0"/>
        <v>0</v>
      </c>
      <c r="E41">
        <f t="shared" ca="1" si="3"/>
        <v>0.1</v>
      </c>
      <c r="F41">
        <f t="shared" ca="1" si="4"/>
        <v>0</v>
      </c>
      <c r="H41">
        <f ca="1"/>
        <v>2.8269471150346097E-3</v>
      </c>
      <c r="K41">
        <f t="shared" ca="1" si="5"/>
        <v>0</v>
      </c>
      <c r="L41">
        <f ca="1"/>
        <v>1.9461637583338093E-2</v>
      </c>
    </row>
    <row r="42" spans="2:12" x14ac:dyDescent="0.25">
      <c r="B42">
        <f t="shared" ca="1" si="1"/>
        <v>-5.9999999999999921E-2</v>
      </c>
      <c r="C42">
        <f t="shared" ca="1" si="2"/>
        <v>0</v>
      </c>
      <c r="D42">
        <f t="shared" ca="1" si="0"/>
        <v>0</v>
      </c>
      <c r="E42">
        <f t="shared" ca="1" si="3"/>
        <v>0.1</v>
      </c>
      <c r="F42">
        <f t="shared" ca="1" si="4"/>
        <v>0</v>
      </c>
      <c r="H42">
        <f ca="1"/>
        <v>3.7476258148505669E-3</v>
      </c>
      <c r="K42">
        <f t="shared" ca="1" si="5"/>
        <v>0</v>
      </c>
      <c r="L42">
        <f ca="1"/>
        <v>2.5799893821392174E-2</v>
      </c>
    </row>
    <row r="43" spans="2:12" x14ac:dyDescent="0.25">
      <c r="B43">
        <f t="shared" ca="1" si="1"/>
        <v>-4.999999999999992E-2</v>
      </c>
      <c r="C43">
        <f t="shared" ca="1" si="2"/>
        <v>0</v>
      </c>
      <c r="D43">
        <f t="shared" ca="1" si="0"/>
        <v>0</v>
      </c>
      <c r="E43">
        <f t="shared" ca="1" si="3"/>
        <v>0.1</v>
      </c>
      <c r="F43">
        <f t="shared" ca="1" si="4"/>
        <v>0</v>
      </c>
      <c r="H43">
        <f ca="1"/>
        <v>4.9681145798545689E-3</v>
      </c>
      <c r="K43">
        <f t="shared" ca="1" si="5"/>
        <v>0</v>
      </c>
      <c r="L43">
        <f ca="1"/>
        <v>3.420214156515762E-2</v>
      </c>
    </row>
    <row r="44" spans="2:12" x14ac:dyDescent="0.25">
      <c r="B44">
        <f t="shared" ca="1" si="1"/>
        <v>-3.9999999999999918E-2</v>
      </c>
      <c r="C44">
        <f t="shared" ca="1" si="2"/>
        <v>0</v>
      </c>
      <c r="D44">
        <f t="shared" ca="1" si="0"/>
        <v>0</v>
      </c>
      <c r="E44">
        <f t="shared" ca="1" si="3"/>
        <v>0.1</v>
      </c>
      <c r="F44">
        <f t="shared" ca="1" si="4"/>
        <v>0</v>
      </c>
      <c r="H44">
        <f ca="1"/>
        <v>6.5860525112469374E-3</v>
      </c>
      <c r="K44">
        <f t="shared" ca="1" si="5"/>
        <v>0</v>
      </c>
      <c r="L44">
        <f ca="1"/>
        <v>4.5340560634135683E-2</v>
      </c>
    </row>
    <row r="45" spans="2:12" x14ac:dyDescent="0.25">
      <c r="B45">
        <f t="shared" ca="1" si="1"/>
        <v>-2.9999999999999916E-2</v>
      </c>
      <c r="C45">
        <f t="shared" ca="1" si="2"/>
        <v>0</v>
      </c>
      <c r="D45">
        <f t="shared" ca="1" si="0"/>
        <v>0</v>
      </c>
      <c r="E45">
        <f t="shared" ca="1" si="3"/>
        <v>0.1</v>
      </c>
      <c r="F45">
        <f t="shared" ca="1" si="4"/>
        <v>0</v>
      </c>
      <c r="H45">
        <f ca="1"/>
        <v>8.7308746435390602E-3</v>
      </c>
      <c r="K45">
        <f t="shared" ca="1" si="5"/>
        <v>0</v>
      </c>
      <c r="L45">
        <f ca="1"/>
        <v>6.0106224553844595E-2</v>
      </c>
    </row>
    <row r="46" spans="2:12" x14ac:dyDescent="0.25">
      <c r="B46">
        <f t="shared" ca="1" si="1"/>
        <v>-1.9999999999999914E-2</v>
      </c>
      <c r="C46">
        <f t="shared" ca="1" si="2"/>
        <v>0</v>
      </c>
      <c r="D46">
        <f t="shared" ca="1" si="0"/>
        <v>0</v>
      </c>
      <c r="E46">
        <f t="shared" ca="1" si="3"/>
        <v>0.1</v>
      </c>
      <c r="F46">
        <f t="shared" ca="1" si="4"/>
        <v>0</v>
      </c>
      <c r="H46">
        <f ca="1"/>
        <v>1.1574166747314306E-2</v>
      </c>
      <c r="K46">
        <f t="shared" ca="1" si="5"/>
        <v>0</v>
      </c>
      <c r="L46">
        <f ca="1"/>
        <v>7.9680386437861073E-2</v>
      </c>
    </row>
    <row r="47" spans="2:12" x14ac:dyDescent="0.25">
      <c r="B47">
        <f t="shared" ca="1" si="1"/>
        <v>-9.9999999999999135E-3</v>
      </c>
      <c r="C47">
        <f t="shared" ca="1" si="2"/>
        <v>0</v>
      </c>
      <c r="D47">
        <f t="shared" ca="1" si="0"/>
        <v>0</v>
      </c>
      <c r="E47">
        <f t="shared" ca="1" si="3"/>
        <v>0.1</v>
      </c>
      <c r="F47">
        <f t="shared" ca="1" si="4"/>
        <v>0</v>
      </c>
      <c r="H47">
        <f ca="1"/>
        <v>1.5343392190874702E-2</v>
      </c>
      <c r="K47">
        <f t="shared" ca="1" si="5"/>
        <v>0</v>
      </c>
      <c r="L47">
        <f ca="1"/>
        <v>0.10562897923690644</v>
      </c>
    </row>
    <row r="48" spans="2:12" x14ac:dyDescent="0.25">
      <c r="B48">
        <f t="shared" ca="1" si="1"/>
        <v>8.6736173798840355E-17</v>
      </c>
      <c r="C48">
        <f t="shared" ca="1" si="2"/>
        <v>0</v>
      </c>
      <c r="D48">
        <f t="shared" ca="1" si="0"/>
        <v>0</v>
      </c>
      <c r="E48">
        <f t="shared" ca="1" si="3"/>
        <v>0.1</v>
      </c>
      <c r="F48">
        <f t="shared" ca="1" si="4"/>
        <v>5.0000000000000868E-3</v>
      </c>
      <c r="H48" s="1">
        <f ca="1"/>
        <v>2.0340089009705072E-2</v>
      </c>
      <c r="K48">
        <f t="shared" ca="1" si="5"/>
        <v>1</v>
      </c>
      <c r="L48">
        <f ca="1"/>
        <v>0.14002789037490432</v>
      </c>
    </row>
    <row r="49" spans="2:12" x14ac:dyDescent="0.25">
      <c r="B49">
        <f t="shared" ca="1" si="1"/>
        <v>1.0000000000000087E-2</v>
      </c>
      <c r="C49">
        <f t="shared" ca="1" si="2"/>
        <v>0</v>
      </c>
      <c r="D49">
        <f t="shared" ca="1" si="0"/>
        <v>0</v>
      </c>
      <c r="E49">
        <f t="shared" ca="1" si="3"/>
        <v>0.1</v>
      </c>
      <c r="F49">
        <f t="shared" ca="1" si="4"/>
        <v>1.5000000000000086E-2</v>
      </c>
      <c r="H49">
        <f ca="1"/>
        <v>2.6563992949311842E-2</v>
      </c>
      <c r="K49">
        <f t="shared" ca="1" si="5"/>
        <v>0</v>
      </c>
      <c r="L49">
        <f ca="1"/>
        <v>0.10562903274289458</v>
      </c>
    </row>
    <row r="50" spans="2:12" x14ac:dyDescent="0.25">
      <c r="B50">
        <f t="shared" ca="1" si="1"/>
        <v>2.0000000000000087E-2</v>
      </c>
      <c r="C50">
        <f t="shared" ca="1" si="2"/>
        <v>0</v>
      </c>
      <c r="D50">
        <f t="shared" ca="1" si="0"/>
        <v>0</v>
      </c>
      <c r="E50">
        <f t="shared" ca="1" si="3"/>
        <v>0.1</v>
      </c>
      <c r="F50">
        <f t="shared" ca="1" si="4"/>
        <v>2.5000000000000088E-2</v>
      </c>
      <c r="H50">
        <f ca="1"/>
        <v>3.3713016324863551E-2</v>
      </c>
      <c r="K50">
        <f t="shared" ca="1" si="5"/>
        <v>0</v>
      </c>
      <c r="L50">
        <f ca="1"/>
        <v>7.9680497730316407E-2</v>
      </c>
    </row>
    <row r="51" spans="2:12" x14ac:dyDescent="0.25">
      <c r="B51">
        <f t="shared" ca="1" si="1"/>
        <v>3.0000000000000089E-2</v>
      </c>
      <c r="C51">
        <f t="shared" ca="1" si="2"/>
        <v>0</v>
      </c>
      <c r="D51">
        <f t="shared" ca="1" si="0"/>
        <v>0</v>
      </c>
      <c r="E51">
        <f t="shared" ca="1" si="3"/>
        <v>0.1</v>
      </c>
      <c r="F51">
        <f t="shared" ca="1" si="4"/>
        <v>3.5000000000000087E-2</v>
      </c>
      <c r="H51">
        <f ca="1"/>
        <v>4.1559081006404333E-2</v>
      </c>
      <c r="K51">
        <f t="shared" ca="1" si="5"/>
        <v>0</v>
      </c>
      <c r="L51">
        <f ca="1"/>
        <v>6.0106402536163547E-2</v>
      </c>
    </row>
    <row r="52" spans="2:12" x14ac:dyDescent="0.25">
      <c r="B52">
        <f t="shared" ca="1" si="1"/>
        <v>4.0000000000000091E-2</v>
      </c>
      <c r="C52">
        <f t="shared" ca="1" si="2"/>
        <v>0</v>
      </c>
      <c r="D52">
        <f t="shared" ca="1" si="0"/>
        <v>0</v>
      </c>
      <c r="E52">
        <f t="shared" ca="1" si="3"/>
        <v>0.1</v>
      </c>
      <c r="F52">
        <f t="shared" ca="1" si="4"/>
        <v>4.5000000000000089E-2</v>
      </c>
      <c r="H52">
        <f ca="1"/>
        <v>4.9929872168457463E-2</v>
      </c>
      <c r="K52">
        <f t="shared" ca="1" si="5"/>
        <v>0</v>
      </c>
      <c r="L52">
        <f ca="1"/>
        <v>4.5340819544903765E-2</v>
      </c>
    </row>
    <row r="53" spans="2:12" x14ac:dyDescent="0.25">
      <c r="B53">
        <f t="shared" ca="1" si="1"/>
        <v>5.0000000000000093E-2</v>
      </c>
      <c r="C53">
        <f t="shared" ca="1" si="2"/>
        <v>0</v>
      </c>
      <c r="D53">
        <f t="shared" ca="1" si="0"/>
        <v>0</v>
      </c>
      <c r="E53">
        <f t="shared" ca="1" si="3"/>
        <v>0.1</v>
      </c>
      <c r="F53">
        <f t="shared" ca="1" si="4"/>
        <v>5.500000000000009E-2</v>
      </c>
      <c r="H53">
        <f ca="1"/>
        <v>5.8695053103987177E-2</v>
      </c>
      <c r="K53">
        <f t="shared" ca="1" si="5"/>
        <v>0</v>
      </c>
      <c r="L53">
        <f ca="1"/>
        <v>3.4202502117236293E-2</v>
      </c>
    </row>
    <row r="54" spans="2:12" x14ac:dyDescent="0.25">
      <c r="B54">
        <f t="shared" ca="1" si="1"/>
        <v>6.0000000000000095E-2</v>
      </c>
      <c r="C54">
        <f t="shared" ca="1" si="2"/>
        <v>0</v>
      </c>
      <c r="D54">
        <f t="shared" ca="1" si="0"/>
        <v>0</v>
      </c>
      <c r="E54">
        <f t="shared" ca="1" si="3"/>
        <v>0.1</v>
      </c>
      <c r="F54">
        <f t="shared" ca="1" si="4"/>
        <v>6.5000000000000099E-2</v>
      </c>
      <c r="H54">
        <f ca="1"/>
        <v>6.7755838287835865E-2</v>
      </c>
      <c r="K54">
        <f t="shared" ca="1" si="5"/>
        <v>0</v>
      </c>
      <c r="L54">
        <f ca="1"/>
        <v>2.5800384858947711E-2</v>
      </c>
    </row>
    <row r="55" spans="2:12" x14ac:dyDescent="0.25">
      <c r="B55">
        <f t="shared" ca="1" si="1"/>
        <v>7.000000000000009E-2</v>
      </c>
      <c r="C55">
        <f t="shared" ca="1" si="2"/>
        <v>0</v>
      </c>
      <c r="D55">
        <f t="shared" ca="1" si="0"/>
        <v>0</v>
      </c>
      <c r="E55">
        <f t="shared" ca="1" si="3"/>
        <v>0.1</v>
      </c>
      <c r="F55">
        <f t="shared" ca="1" si="4"/>
        <v>7.5000000000000094E-2</v>
      </c>
      <c r="H55">
        <f ca="1"/>
        <v>7.703709053471143E-2</v>
      </c>
      <c r="K55">
        <f t="shared" ca="1" si="5"/>
        <v>0</v>
      </c>
      <c r="L55">
        <f ca="1"/>
        <v>1.9462298389374959E-2</v>
      </c>
    </row>
    <row r="56" spans="2:12" x14ac:dyDescent="0.25">
      <c r="B56">
        <f t="shared" ca="1" si="1"/>
        <v>8.0000000000000085E-2</v>
      </c>
      <c r="C56">
        <f t="shared" ca="1" si="2"/>
        <v>0</v>
      </c>
      <c r="D56">
        <f t="shared" ca="1" si="0"/>
        <v>0</v>
      </c>
      <c r="E56">
        <f t="shared" ca="1" si="3"/>
        <v>0.1</v>
      </c>
      <c r="F56">
        <f t="shared" ca="1" si="4"/>
        <v>8.5000000000000089E-2</v>
      </c>
      <c r="H56">
        <f ca="1"/>
        <v>8.6481310024363905E-2</v>
      </c>
      <c r="K56">
        <f t="shared" ca="1" si="5"/>
        <v>0</v>
      </c>
      <c r="L56">
        <f ca="1"/>
        <v>1.4681195790952214E-2</v>
      </c>
    </row>
    <row r="57" spans="2:12" x14ac:dyDescent="0.25">
      <c r="B57">
        <f t="shared" ca="1" si="1"/>
        <v>9.000000000000008E-2</v>
      </c>
      <c r="C57">
        <f t="shared" ca="1" si="2"/>
        <v>0</v>
      </c>
      <c r="D57">
        <f t="shared" ca="1" si="0"/>
        <v>0</v>
      </c>
      <c r="E57">
        <f t="shared" ca="1" si="3"/>
        <v>0.1</v>
      </c>
      <c r="F57">
        <f t="shared" ca="1" si="4"/>
        <v>9.5000000000000084E-2</v>
      </c>
      <c r="H57">
        <f ca="1"/>
        <v>9.6044034315965504E-2</v>
      </c>
      <c r="K57">
        <f t="shared" ca="1" si="5"/>
        <v>0</v>
      </c>
      <c r="L57">
        <f ca="1"/>
        <v>1.1074588855805652E-2</v>
      </c>
    </row>
    <row r="58" spans="2:12" x14ac:dyDescent="0.25">
      <c r="B58">
        <f t="shared" ca="1" si="1"/>
        <v>0.10000000000000007</v>
      </c>
      <c r="C58">
        <f t="shared" ca="1" si="2"/>
        <v>0</v>
      </c>
      <c r="D58">
        <f t="shared" ca="1" si="0"/>
        <v>0</v>
      </c>
      <c r="E58">
        <f t="shared" ca="1" si="3"/>
        <v>0.1</v>
      </c>
      <c r="F58">
        <f t="shared" ca="1" si="4"/>
        <v>0.10500000000000008</v>
      </c>
      <c r="H58">
        <f ca="1"/>
        <v>0.10569028135284438</v>
      </c>
      <c r="K58">
        <f t="shared" ca="1" si="5"/>
        <v>0</v>
      </c>
      <c r="L58">
        <f ca="1"/>
        <v>8.3539490291235398E-3</v>
      </c>
    </row>
    <row r="59" spans="2:12" x14ac:dyDescent="0.25">
      <c r="B59">
        <f t="shared" ca="1" si="1"/>
        <v>0.11000000000000007</v>
      </c>
      <c r="C59">
        <f t="shared" ca="1" si="2"/>
        <v>0</v>
      </c>
      <c r="D59">
        <f t="shared" ca="1" si="0"/>
        <v>0</v>
      </c>
      <c r="E59">
        <f t="shared" ca="1" si="3"/>
        <v>0.1</v>
      </c>
      <c r="F59">
        <f t="shared" ca="1" si="4"/>
        <v>0.11500000000000007</v>
      </c>
      <c r="H59">
        <f ca="1"/>
        <v>0.1153917508979508</v>
      </c>
      <c r="K59">
        <f t="shared" ca="1" si="5"/>
        <v>0</v>
      </c>
      <c r="L59">
        <f ca="1"/>
        <v>6.3016251247713113E-3</v>
      </c>
    </row>
    <row r="60" spans="2:12" x14ac:dyDescent="0.25">
      <c r="B60">
        <f t="shared" ca="1" si="1"/>
        <v>0.12000000000000006</v>
      </c>
      <c r="C60">
        <f t="shared" ca="1" si="2"/>
        <v>0</v>
      </c>
      <c r="D60">
        <f t="shared" ca="1" si="0"/>
        <v>0</v>
      </c>
      <c r="E60">
        <f t="shared" ca="1" si="3"/>
        <v>0.1</v>
      </c>
      <c r="F60">
        <f t="shared" ca="1" si="4"/>
        <v>0.12500000000000006</v>
      </c>
      <c r="H60">
        <f ca="1"/>
        <v>0.12512456051489329</v>
      </c>
      <c r="K60">
        <f t="shared" ca="1" si="5"/>
        <v>0</v>
      </c>
      <c r="L60">
        <f ca="1"/>
        <v>4.7534312304007885E-3</v>
      </c>
    </row>
    <row r="61" spans="2:12" x14ac:dyDescent="0.25">
      <c r="B61">
        <f t="shared" ca="1" si="1"/>
        <v>0.13000000000000006</v>
      </c>
      <c r="C61">
        <f t="shared" ca="1" si="2"/>
        <v>0</v>
      </c>
      <c r="D61">
        <f t="shared" ca="1" si="0"/>
        <v>0</v>
      </c>
      <c r="E61">
        <f t="shared" ca="1" si="3"/>
        <v>0.1</v>
      </c>
      <c r="F61">
        <f t="shared" ca="1" si="4"/>
        <v>0.13500000000000006</v>
      </c>
      <c r="H61">
        <f ca="1"/>
        <v>0.13486733497302725</v>
      </c>
      <c r="K61">
        <f t="shared" ca="1" si="5"/>
        <v>0</v>
      </c>
      <c r="L61">
        <f ca="1"/>
        <v>3.5855118344623304E-3</v>
      </c>
    </row>
    <row r="62" spans="2:12" x14ac:dyDescent="0.25">
      <c r="B62">
        <f t="shared" ca="1" si="1"/>
        <v>0.14000000000000007</v>
      </c>
      <c r="C62">
        <f t="shared" ca="1" si="2"/>
        <v>0</v>
      </c>
      <c r="D62">
        <f t="shared" ca="1" si="0"/>
        <v>0</v>
      </c>
      <c r="E62">
        <f t="shared" ca="1" si="3"/>
        <v>0.1</v>
      </c>
      <c r="F62">
        <f t="shared" ca="1" si="4"/>
        <v>0.14500000000000007</v>
      </c>
      <c r="H62">
        <f ca="1"/>
        <v>0.14459949622900337</v>
      </c>
      <c r="K62">
        <f t="shared" ca="1" si="5"/>
        <v>0</v>
      </c>
      <c r="L62">
        <f ca="1"/>
        <v>2.704433385280855E-3</v>
      </c>
    </row>
    <row r="63" spans="2:12" x14ac:dyDescent="0.25">
      <c r="B63">
        <f t="shared" ca="1" si="1"/>
        <v>0.15000000000000008</v>
      </c>
      <c r="C63">
        <f t="shared" ca="1" si="2"/>
        <v>0</v>
      </c>
      <c r="D63">
        <f t="shared" ca="1" si="0"/>
        <v>0</v>
      </c>
      <c r="E63">
        <f t="shared" ca="1" si="3"/>
        <v>0.1</v>
      </c>
      <c r="F63">
        <f t="shared" ca="1" si="4"/>
        <v>0.15500000000000008</v>
      </c>
      <c r="H63">
        <f ca="1"/>
        <v>0.15429961718329971</v>
      </c>
      <c r="K63">
        <f t="shared" ca="1" si="5"/>
        <v>0</v>
      </c>
      <c r="L63">
        <f ca="1"/>
        <v>2.0397096069218459E-3</v>
      </c>
    </row>
    <row r="64" spans="2:12" x14ac:dyDescent="0.25">
      <c r="B64">
        <f t="shared" ca="1" si="1"/>
        <v>0.16000000000000009</v>
      </c>
      <c r="C64">
        <f t="shared" ca="1" si="2"/>
        <v>0</v>
      </c>
      <c r="D64">
        <f t="shared" ca="1" si="0"/>
        <v>0</v>
      </c>
      <c r="E64">
        <f t="shared" ca="1" si="3"/>
        <v>0.1</v>
      </c>
      <c r="F64">
        <f t="shared" ca="1" si="4"/>
        <v>0.16500000000000009</v>
      </c>
      <c r="H64">
        <f ca="1"/>
        <v>0.16394370751226003</v>
      </c>
      <c r="K64">
        <f t="shared" ca="1" si="5"/>
        <v>0</v>
      </c>
      <c r="L64">
        <f ca="1"/>
        <v>1.5381625971165847E-3</v>
      </c>
    </row>
    <row r="65" spans="2:12" x14ac:dyDescent="0.25">
      <c r="B65">
        <f t="shared" ca="1" si="1"/>
        <v>0.1700000000000001</v>
      </c>
      <c r="C65">
        <f t="shared" ca="1" si="2"/>
        <v>0</v>
      </c>
      <c r="D65">
        <f t="shared" ca="1" si="0"/>
        <v>0</v>
      </c>
      <c r="E65">
        <f t="shared" ca="1" si="3"/>
        <v>0.1</v>
      </c>
      <c r="F65">
        <f t="shared" ca="1" si="4"/>
        <v>0.1750000000000001</v>
      </c>
      <c r="H65">
        <f ca="1"/>
        <v>0.17350329444220114</v>
      </c>
      <c r="K65">
        <f t="shared" ca="1" si="5"/>
        <v>0</v>
      </c>
      <c r="L65">
        <f ca="1"/>
        <v>1.1596685950806501E-3</v>
      </c>
    </row>
    <row r="66" spans="2:12" x14ac:dyDescent="0.25">
      <c r="B66">
        <f t="shared" ca="1" si="1"/>
        <v>0.1800000000000001</v>
      </c>
      <c r="C66">
        <f t="shared" ca="1" si="2"/>
        <v>0</v>
      </c>
      <c r="D66">
        <f t="shared" ca="1" si="0"/>
        <v>0</v>
      </c>
      <c r="E66">
        <f t="shared" ca="1" si="3"/>
        <v>0.1</v>
      </c>
      <c r="F66">
        <f t="shared" ca="1" si="4"/>
        <v>0.18500000000000011</v>
      </c>
      <c r="H66">
        <f ca="1"/>
        <v>0.18294314492751831</v>
      </c>
      <c r="K66">
        <f t="shared" ca="1" si="5"/>
        <v>0</v>
      </c>
      <c r="L66">
        <f ca="1"/>
        <v>8.7394808065116786E-4</v>
      </c>
    </row>
    <row r="67" spans="2:12" x14ac:dyDescent="0.25">
      <c r="B67">
        <f t="shared" ca="1" si="1"/>
        <v>0.19000000000000011</v>
      </c>
      <c r="C67">
        <f t="shared" ca="1" si="2"/>
        <v>0</v>
      </c>
      <c r="D67">
        <f t="shared" ca="1" si="0"/>
        <v>0</v>
      </c>
      <c r="E67">
        <f t="shared" ca="1" si="3"/>
        <v>0.1</v>
      </c>
      <c r="F67">
        <f t="shared" ca="1" si="4"/>
        <v>0.19500000000000012</v>
      </c>
      <c r="H67">
        <f ca="1"/>
        <v>0.19221844700703697</v>
      </c>
      <c r="K67">
        <f t="shared" ca="1" si="5"/>
        <v>0</v>
      </c>
      <c r="L67">
        <f ca="1"/>
        <v>6.5814341267377919E-4</v>
      </c>
    </row>
    <row r="68" spans="2:12" x14ac:dyDescent="0.25">
      <c r="B68">
        <f t="shared" ca="1" si="1"/>
        <v>0.20000000000000012</v>
      </c>
      <c r="C68">
        <f t="shared" ca="1" si="2"/>
        <v>0</v>
      </c>
      <c r="D68">
        <f t="shared" ca="1" si="0"/>
        <v>0</v>
      </c>
      <c r="E68">
        <f t="shared" ca="1" si="3"/>
        <v>0.1</v>
      </c>
      <c r="F68">
        <f t="shared" ca="1" si="4"/>
        <v>0.20500000000000013</v>
      </c>
      <c r="H68">
        <f ca="1"/>
        <v>0.20127122484711857</v>
      </c>
      <c r="K68">
        <f t="shared" ca="1" si="5"/>
        <v>0</v>
      </c>
      <c r="L68">
        <f ca="1"/>
        <v>4.9499021771029299E-4</v>
      </c>
    </row>
    <row r="69" spans="2:12" x14ac:dyDescent="0.25">
      <c r="B69">
        <f t="shared" ca="1" si="1"/>
        <v>0.21000000000000013</v>
      </c>
      <c r="C69">
        <f t="shared" ca="1" si="2"/>
        <v>0</v>
      </c>
      <c r="D69">
        <f t="shared" ca="1" si="0"/>
        <v>0</v>
      </c>
      <c r="E69">
        <f t="shared" ca="1" si="3"/>
        <v>0.1</v>
      </c>
      <c r="F69">
        <f t="shared" ca="1" si="4"/>
        <v>0.21500000000000014</v>
      </c>
      <c r="H69">
        <f ca="1"/>
        <v>0.2100257006749697</v>
      </c>
      <c r="K69">
        <f t="shared" ca="1" si="5"/>
        <v>0</v>
      </c>
      <c r="L69">
        <f ca="1"/>
        <v>3.7143624016363025E-4</v>
      </c>
    </row>
    <row r="70" spans="2:12" x14ac:dyDescent="0.25">
      <c r="B70">
        <f t="shared" ca="1" si="1"/>
        <v>0.22000000000000014</v>
      </c>
      <c r="C70">
        <f t="shared" ca="1" si="2"/>
        <v>0</v>
      </c>
      <c r="D70">
        <f t="shared" ca="1" si="0"/>
        <v>0</v>
      </c>
      <c r="E70">
        <f t="shared" ca="1" si="3"/>
        <v>0.1</v>
      </c>
      <c r="F70">
        <f t="shared" ca="1" si="4"/>
        <v>0.22500000000000014</v>
      </c>
      <c r="H70">
        <f ca="1"/>
        <v>0.21838223255681835</v>
      </c>
      <c r="K70">
        <f t="shared" ca="1" si="5"/>
        <v>0</v>
      </c>
      <c r="L70">
        <f ca="1"/>
        <v>2.7759716183005801E-4</v>
      </c>
    </row>
    <row r="71" spans="2:12" x14ac:dyDescent="0.25">
      <c r="B71">
        <f t="shared" ca="1" si="1"/>
        <v>0.23000000000000015</v>
      </c>
      <c r="C71">
        <f t="shared" ca="1" si="2"/>
        <v>0</v>
      </c>
      <c r="D71">
        <f t="shared" ca="1" si="0"/>
        <v>0</v>
      </c>
      <c r="E71">
        <f t="shared" ca="1" si="3"/>
        <v>0.1</v>
      </c>
      <c r="F71">
        <f t="shared" ca="1" si="4"/>
        <v>0.23500000000000015</v>
      </c>
      <c r="H71">
        <f ca="1"/>
        <v>0.22620934304321244</v>
      </c>
      <c r="K71">
        <f t="shared" ca="1" si="5"/>
        <v>0</v>
      </c>
      <c r="L71">
        <f ca="1"/>
        <v>2.0596585644289036E-4</v>
      </c>
    </row>
    <row r="72" spans="2:12" x14ac:dyDescent="0.25">
      <c r="B72">
        <f t="shared" ca="1" si="1"/>
        <v>0.24000000000000016</v>
      </c>
      <c r="C72">
        <f t="shared" ca="1" si="2"/>
        <v>0</v>
      </c>
      <c r="D72">
        <f t="shared" ca="1" si="0"/>
        <v>0</v>
      </c>
      <c r="E72">
        <f t="shared" ca="1" si="3"/>
        <v>0.1</v>
      </c>
      <c r="F72">
        <f t="shared" ca="1" si="4"/>
        <v>0.24500000000000016</v>
      </c>
      <c r="H72">
        <f ca="1"/>
        <v>0.23333320097306354</v>
      </c>
      <c r="K72">
        <f t="shared" ca="1" si="5"/>
        <v>0</v>
      </c>
      <c r="L72">
        <f ca="1"/>
        <v>1.5081181957115399E-4</v>
      </c>
    </row>
    <row r="73" spans="2:12" x14ac:dyDescent="0.25">
      <c r="B73">
        <f t="shared" ca="1" si="1"/>
        <v>0.25000000000000017</v>
      </c>
      <c r="C73">
        <f t="shared" ca="1" si="2"/>
        <v>0</v>
      </c>
      <c r="D73">
        <v>-0.1</v>
      </c>
      <c r="E73">
        <f t="shared" ca="1" si="3"/>
        <v>0.1</v>
      </c>
      <c r="F73">
        <f t="shared" ca="1" si="4"/>
        <v>0.25500000000000017</v>
      </c>
      <c r="H73">
        <f ca="1"/>
        <v>0.23952371498075972</v>
      </c>
      <c r="K73">
        <f t="shared" ca="1" si="5"/>
        <v>0</v>
      </c>
      <c r="L73">
        <f ca="1"/>
        <v>5.3861364132554938E-4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N73"/>
  <sheetViews>
    <sheetView topLeftCell="A4" workbookViewId="0">
      <selection activeCell="I12" sqref="I12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 ca="1">C3-C9*C8*SQRT(C7)</f>
        <v>-0.25</v>
      </c>
    </row>
    <row r="13" spans="2:12" x14ac:dyDescent="0.25">
      <c r="B13" t="s">
        <v>12</v>
      </c>
      <c r="C13">
        <f ca="1">C3+C9*C8*SQRT(C7)</f>
        <v>0.25</v>
      </c>
    </row>
    <row r="14" spans="2:12" x14ac:dyDescent="0.25">
      <c r="B14" t="s">
        <v>13</v>
      </c>
      <c r="C14">
        <f ca="1">(C13-C12)/C10</f>
        <v>0.01</v>
      </c>
    </row>
    <row r="16" spans="2:12" x14ac:dyDescent="0.25">
      <c r="B16" t="s">
        <v>0</v>
      </c>
      <c r="C16">
        <v>25</v>
      </c>
      <c r="E16" t="s">
        <v>18</v>
      </c>
      <c r="F16">
        <v>-5.0000000000000001E-3</v>
      </c>
      <c r="K16" t="s">
        <v>0</v>
      </c>
      <c r="L16">
        <v>25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 ca="1"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1.3226088066693904E-2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 ca="1">C12</f>
        <v>-0.25</v>
      </c>
      <c r="C23">
        <f ca="1">0.1*(RAND()-0.5)</f>
        <v>-1.6028894194398371E-2</v>
      </c>
      <c r="D23">
        <f ca="1">0.1*(RAND()-0.5)</f>
        <v>-2.2098881247775239E-2</v>
      </c>
      <c r="E23">
        <f ca="1">$C$6*RAND()</f>
        <v>7.7474206751661959E-2</v>
      </c>
      <c r="F23">
        <f ca="1">MAX(0,B23-$F$16)</f>
        <v>0</v>
      </c>
      <c r="H23">
        <f t="array" aca="1" ref="H23:H73" ca="1">_xll.xFd1d(C2,B23:B73,C23:C73,D23:D73,E23:E73,F23:F73,C16:C20)</f>
        <v>0</v>
      </c>
      <c r="K23">
        <f ca="1">IF(ABS(B23-$C$3)&lt;0.0000000001,1,0)</f>
        <v>0</v>
      </c>
      <c r="L23">
        <f t="array" aca="1" ref="L23:L73" ca="1">_xll.xFd1d($C$2,B23:B73,C23:C73,D23:D73,E23:E73,K23:K73,L16:L20)</f>
        <v>3.4649988133232623E-15</v>
      </c>
      <c r="N23">
        <f ca="1">SUM(L23:L73)</f>
        <v>1.0042710766177136</v>
      </c>
    </row>
    <row r="24" spans="2:14" x14ac:dyDescent="0.25">
      <c r="B24">
        <f t="shared" ref="B24:B73" ca="1" si="0">B23+$C$14</f>
        <v>-0.24</v>
      </c>
      <c r="C24">
        <f t="shared" ref="C24:D55" ca="1" si="1">0.1*(RAND()-0.5)</f>
        <v>4.1516078329225915E-2</v>
      </c>
      <c r="D24">
        <f t="shared" ca="1" si="1"/>
        <v>-5.9189041245083958E-3</v>
      </c>
      <c r="E24">
        <f t="shared" ref="E24:E73" ca="1" si="2">$C$6*RAND()</f>
        <v>9.5272634809077272E-2</v>
      </c>
      <c r="F24">
        <f t="shared" ref="F24:F73" ca="1" si="3">MAX(0,B24-$F$16)</f>
        <v>0</v>
      </c>
      <c r="H24">
        <f ca="1"/>
        <v>4.6751490628845073E-17</v>
      </c>
      <c r="K24">
        <f t="shared" ref="K24:K73" ca="1" si="4">IF(ABS(B24-$C$3)&lt;0.0000000001,1,0)</f>
        <v>0</v>
      </c>
      <c r="L24">
        <f ca="1"/>
        <v>3.0806122408711633E-15</v>
      </c>
    </row>
    <row r="25" spans="2:14" x14ac:dyDescent="0.25">
      <c r="B25">
        <f t="shared" ca="1" si="0"/>
        <v>-0.22999999999999998</v>
      </c>
      <c r="C25">
        <f t="shared" ca="1" si="1"/>
        <v>4.5099311745038687E-2</v>
      </c>
      <c r="D25">
        <f t="shared" ca="1" si="1"/>
        <v>3.0969443847496371E-2</v>
      </c>
      <c r="E25">
        <f t="shared" ca="1" si="2"/>
        <v>3.9884699166679138E-2</v>
      </c>
      <c r="F25">
        <f t="shared" ca="1" si="3"/>
        <v>0</v>
      </c>
      <c r="H25">
        <f ca="1"/>
        <v>1.3523363889961062E-16</v>
      </c>
      <c r="K25">
        <f t="shared" ca="1" si="4"/>
        <v>0</v>
      </c>
      <c r="L25">
        <f ca="1"/>
        <v>5.0563339440823046E-14</v>
      </c>
    </row>
    <row r="26" spans="2:14" x14ac:dyDescent="0.25">
      <c r="B26">
        <f t="shared" ca="1" si="0"/>
        <v>-0.21999999999999997</v>
      </c>
      <c r="C26">
        <f t="shared" ca="1" si="1"/>
        <v>4.6075557163273322E-2</v>
      </c>
      <c r="D26">
        <f t="shared" ca="1" si="1"/>
        <v>-1.8034983991923961E-2</v>
      </c>
      <c r="E26">
        <f t="shared" ca="1" si="2"/>
        <v>4.4774082992496717E-2</v>
      </c>
      <c r="F26">
        <f t="shared" ca="1" si="3"/>
        <v>0</v>
      </c>
      <c r="H26">
        <f ca="1"/>
        <v>6.8075657876021305E-16</v>
      </c>
      <c r="K26">
        <f t="shared" ca="1" si="4"/>
        <v>0</v>
      </c>
      <c r="L26">
        <f ca="1"/>
        <v>2.3457866916008886E-13</v>
      </c>
    </row>
    <row r="27" spans="2:14" x14ac:dyDescent="0.25">
      <c r="B27">
        <f t="shared" ca="1" si="0"/>
        <v>-0.20999999999999996</v>
      </c>
      <c r="C27">
        <f t="shared" ca="1" si="1"/>
        <v>4.1006528604326957E-2</v>
      </c>
      <c r="D27">
        <f t="shared" ca="1" si="1"/>
        <v>-2.2340051446866595E-2</v>
      </c>
      <c r="E27">
        <f t="shared" ca="1" si="2"/>
        <v>8.7207633338324098E-2</v>
      </c>
      <c r="F27">
        <f t="shared" ca="1" si="3"/>
        <v>0</v>
      </c>
      <c r="H27">
        <f ca="1"/>
        <v>3.9089409380591913E-15</v>
      </c>
      <c r="K27">
        <f t="shared" ca="1" si="4"/>
        <v>0</v>
      </c>
      <c r="L27">
        <f ca="1"/>
        <v>3.3052399241569317E-13</v>
      </c>
    </row>
    <row r="28" spans="2:14" x14ac:dyDescent="0.25">
      <c r="B28">
        <f t="shared" ca="1" si="0"/>
        <v>-0.19999999999999996</v>
      </c>
      <c r="C28">
        <f t="shared" ca="1" si="1"/>
        <v>3.8350145470973263E-2</v>
      </c>
      <c r="D28">
        <f t="shared" ca="1" si="1"/>
        <v>4.811363095681781E-2</v>
      </c>
      <c r="E28">
        <f t="shared" ca="1" si="2"/>
        <v>2.8026417621665023E-2</v>
      </c>
      <c r="F28">
        <f t="shared" ca="1" si="3"/>
        <v>0</v>
      </c>
      <c r="H28">
        <f ca="1"/>
        <v>1.1102253663763563E-14</v>
      </c>
      <c r="K28">
        <f t="shared" ca="1" si="4"/>
        <v>0</v>
      </c>
      <c r="L28">
        <f ca="1"/>
        <v>9.0088626558533667E-12</v>
      </c>
    </row>
    <row r="29" spans="2:14" x14ac:dyDescent="0.25">
      <c r="B29">
        <f t="shared" ca="1" si="0"/>
        <v>-0.18999999999999995</v>
      </c>
      <c r="C29">
        <f t="shared" ca="1" si="1"/>
        <v>-2.4706404960886774E-2</v>
      </c>
      <c r="D29">
        <f t="shared" ca="1" si="1"/>
        <v>-3.908212267549032E-2</v>
      </c>
      <c r="E29">
        <f t="shared" ca="1" si="2"/>
        <v>2.3879388364822875E-2</v>
      </c>
      <c r="F29">
        <f t="shared" ca="1" si="3"/>
        <v>0</v>
      </c>
      <c r="H29">
        <f ca="1"/>
        <v>6.0013624335145592E-14</v>
      </c>
      <c r="K29">
        <f t="shared" ca="1" si="4"/>
        <v>0</v>
      </c>
      <c r="L29">
        <f ca="1"/>
        <v>6.1764339859048217E-11</v>
      </c>
    </row>
    <row r="30" spans="2:14" x14ac:dyDescent="0.25">
      <c r="B30">
        <f t="shared" ca="1" si="0"/>
        <v>-0.17999999999999994</v>
      </c>
      <c r="C30">
        <f t="shared" ca="1" si="1"/>
        <v>-4.8313100347267442E-3</v>
      </c>
      <c r="D30">
        <f t="shared" ca="1" si="1"/>
        <v>1.6070570922282711E-2</v>
      </c>
      <c r="E30">
        <f t="shared" ca="1" si="2"/>
        <v>4.4538615508571834E-2</v>
      </c>
      <c r="F30">
        <f t="shared" ca="1" si="3"/>
        <v>0</v>
      </c>
      <c r="H30">
        <f ca="1"/>
        <v>8.9795317289476096E-13</v>
      </c>
      <c r="K30">
        <f t="shared" ca="1" si="4"/>
        <v>0</v>
      </c>
      <c r="L30">
        <f ca="1"/>
        <v>2.5952425211157348E-10</v>
      </c>
    </row>
    <row r="31" spans="2:14" x14ac:dyDescent="0.25">
      <c r="B31">
        <f t="shared" ca="1" si="0"/>
        <v>-0.16999999999999993</v>
      </c>
      <c r="C31">
        <f t="shared" ca="1" si="1"/>
        <v>1.5383506176436324E-2</v>
      </c>
      <c r="D31">
        <f t="shared" ca="1" si="1"/>
        <v>-7.3868755292680558E-3</v>
      </c>
      <c r="E31">
        <f t="shared" ca="1" si="2"/>
        <v>9.5754521665866871E-2</v>
      </c>
      <c r="F31">
        <f t="shared" ca="1" si="3"/>
        <v>0</v>
      </c>
      <c r="H31">
        <f ca="1"/>
        <v>4.1521607508070859E-12</v>
      </c>
      <c r="K31">
        <f t="shared" ca="1" si="4"/>
        <v>0</v>
      </c>
      <c r="L31">
        <f ca="1"/>
        <v>2.9092588392961626E-10</v>
      </c>
    </row>
    <row r="32" spans="2:14" x14ac:dyDescent="0.25">
      <c r="B32">
        <f t="shared" ca="1" si="0"/>
        <v>-0.15999999999999992</v>
      </c>
      <c r="C32">
        <f t="shared" ca="1" si="1"/>
        <v>-1.916424016784566E-2</v>
      </c>
      <c r="D32">
        <f t="shared" ca="1" si="1"/>
        <v>-2.1221967113728259E-3</v>
      </c>
      <c r="E32">
        <f t="shared" ca="1" si="2"/>
        <v>3.5492919582628936E-2</v>
      </c>
      <c r="F32">
        <f t="shared" ca="1" si="3"/>
        <v>0</v>
      </c>
      <c r="H32">
        <f ca="1"/>
        <v>1.02736857048582E-11</v>
      </c>
      <c r="K32">
        <f t="shared" ca="1" si="4"/>
        <v>0</v>
      </c>
      <c r="L32">
        <f ca="1"/>
        <v>5.008423996590749E-9</v>
      </c>
    </row>
    <row r="33" spans="2:12" x14ac:dyDescent="0.25">
      <c r="B33">
        <f t="shared" ca="1" si="0"/>
        <v>-0.14999999999999991</v>
      </c>
      <c r="C33">
        <f t="shared" ca="1" si="1"/>
        <v>4.9885079614559472E-2</v>
      </c>
      <c r="D33">
        <f t="shared" ca="1" si="1"/>
        <v>-4.9336198924312628E-3</v>
      </c>
      <c r="E33">
        <f t="shared" ca="1" si="2"/>
        <v>3.9315955823627617E-2</v>
      </c>
      <c r="F33">
        <f t="shared" ca="1" si="3"/>
        <v>0</v>
      </c>
      <c r="H33">
        <f ca="1"/>
        <v>6.5929668944965304E-11</v>
      </c>
      <c r="K33">
        <f t="shared" ca="1" si="4"/>
        <v>0</v>
      </c>
      <c r="L33">
        <f ca="1"/>
        <v>2.3884981504271591E-8</v>
      </c>
    </row>
    <row r="34" spans="2:12" x14ac:dyDescent="0.25">
      <c r="B34">
        <f t="shared" ca="1" si="0"/>
        <v>-0.1399999999999999</v>
      </c>
      <c r="C34">
        <f t="shared" ca="1" si="1"/>
        <v>1.7999315326326794E-2</v>
      </c>
      <c r="D34">
        <f t="shared" ca="1" si="1"/>
        <v>-4.7151233861519273E-2</v>
      </c>
      <c r="E34">
        <f t="shared" ca="1" si="2"/>
        <v>3.4058833393860254E-2</v>
      </c>
      <c r="F34">
        <f t="shared" ca="1" si="3"/>
        <v>0</v>
      </c>
      <c r="H34">
        <f ca="1"/>
        <v>3.6722371429358642E-10</v>
      </c>
      <c r="K34">
        <f t="shared" ca="1" si="4"/>
        <v>0</v>
      </c>
      <c r="L34">
        <f ca="1"/>
        <v>9.4726825750437785E-8</v>
      </c>
    </row>
    <row r="35" spans="2:12" x14ac:dyDescent="0.25">
      <c r="B35">
        <f t="shared" ca="1" si="0"/>
        <v>-0.12999999999999989</v>
      </c>
      <c r="C35">
        <f t="shared" ca="1" si="1"/>
        <v>3.7219225924137143E-2</v>
      </c>
      <c r="D35">
        <f t="shared" ca="1" si="1"/>
        <v>-1.7955238473310931E-3</v>
      </c>
      <c r="E35">
        <f t="shared" ca="1" si="2"/>
        <v>5.6213445596233549E-2</v>
      </c>
      <c r="F35">
        <f t="shared" ca="1" si="3"/>
        <v>0</v>
      </c>
      <c r="H35">
        <f ca="1"/>
        <v>2.5923881844835441E-9</v>
      </c>
      <c r="K35">
        <f t="shared" ca="1" si="4"/>
        <v>0</v>
      </c>
      <c r="L35">
        <f ca="1"/>
        <v>2.3384933139889767E-7</v>
      </c>
    </row>
    <row r="36" spans="2:12" x14ac:dyDescent="0.25">
      <c r="B36">
        <f t="shared" ca="1" si="0"/>
        <v>-0.1199999999999999</v>
      </c>
      <c r="C36">
        <f t="shared" ca="1" si="1"/>
        <v>2.0711222181023395E-3</v>
      </c>
      <c r="D36">
        <f t="shared" ca="1" si="1"/>
        <v>5.1599984095827781E-3</v>
      </c>
      <c r="E36">
        <f t="shared" ca="1" si="2"/>
        <v>7.1691432487159229E-2</v>
      </c>
      <c r="F36">
        <f t="shared" ca="1" si="3"/>
        <v>0</v>
      </c>
      <c r="H36">
        <f ca="1"/>
        <v>8.8790635600639583E-9</v>
      </c>
      <c r="K36">
        <f t="shared" ca="1" si="4"/>
        <v>0</v>
      </c>
      <c r="L36">
        <f ca="1"/>
        <v>4.7717592794334555E-7</v>
      </c>
    </row>
    <row r="37" spans="2:12" x14ac:dyDescent="0.25">
      <c r="B37">
        <f t="shared" ca="1" si="0"/>
        <v>-0.1099999999999999</v>
      </c>
      <c r="C37">
        <f t="shared" ca="1" si="1"/>
        <v>-1.5215518349771195E-2</v>
      </c>
      <c r="D37">
        <f t="shared" ca="1" si="1"/>
        <v>3.0492240207672862E-2</v>
      </c>
      <c r="E37">
        <f t="shared" ca="1" si="2"/>
        <v>2.7882884190441881E-2</v>
      </c>
      <c r="F37">
        <f t="shared" ca="1" si="3"/>
        <v>0</v>
      </c>
      <c r="H37">
        <f ca="1"/>
        <v>2.2864922970512399E-8</v>
      </c>
      <c r="K37">
        <f t="shared" ca="1" si="4"/>
        <v>0</v>
      </c>
      <c r="L37">
        <f ca="1"/>
        <v>8.047857148604843E-6</v>
      </c>
    </row>
    <row r="38" spans="2:12" x14ac:dyDescent="0.25">
      <c r="B38">
        <f t="shared" ca="1" si="0"/>
        <v>-9.9999999999999908E-2</v>
      </c>
      <c r="C38">
        <f t="shared" ca="1" si="1"/>
        <v>-2.9206620953686337E-2</v>
      </c>
      <c r="D38">
        <f t="shared" ca="1" si="1"/>
        <v>2.9557882819464889E-2</v>
      </c>
      <c r="E38">
        <f t="shared" ca="1" si="2"/>
        <v>4.1015439261232203E-2</v>
      </c>
      <c r="F38">
        <f t="shared" ca="1" si="3"/>
        <v>0</v>
      </c>
      <c r="H38">
        <f ca="1"/>
        <v>1.0266139191163811E-7</v>
      </c>
      <c r="K38">
        <f t="shared" ca="1" si="4"/>
        <v>0</v>
      </c>
      <c r="L38">
        <f ca="1"/>
        <v>2.8029065618727546E-5</v>
      </c>
    </row>
    <row r="39" spans="2:12" x14ac:dyDescent="0.25">
      <c r="B39">
        <f t="shared" ca="1" si="0"/>
        <v>-8.9999999999999913E-2</v>
      </c>
      <c r="C39">
        <f t="shared" ca="1" si="1"/>
        <v>-1.3862549469100073E-2</v>
      </c>
      <c r="D39">
        <f t="shared" ca="1" si="1"/>
        <v>3.5476022268394823E-2</v>
      </c>
      <c r="E39">
        <f t="shared" ca="1" si="2"/>
        <v>9.5319537552473799E-2</v>
      </c>
      <c r="F39">
        <f t="shared" ca="1" si="3"/>
        <v>0</v>
      </c>
      <c r="H39">
        <f ca="1"/>
        <v>3.3749501224637241E-7</v>
      </c>
      <c r="K39">
        <f t="shared" ca="1" si="4"/>
        <v>0</v>
      </c>
      <c r="L39">
        <f ca="1"/>
        <v>2.1715542594888749E-5</v>
      </c>
    </row>
    <row r="40" spans="2:12" x14ac:dyDescent="0.25">
      <c r="B40">
        <f t="shared" ca="1" si="0"/>
        <v>-7.9999999999999918E-2</v>
      </c>
      <c r="C40">
        <f t="shared" ca="1" si="1"/>
        <v>-3.4733973473811942E-2</v>
      </c>
      <c r="D40">
        <f t="shared" ca="1" si="1"/>
        <v>-1.8438694501370591E-3</v>
      </c>
      <c r="E40">
        <f t="shared" ca="1" si="2"/>
        <v>8.5155699442354099E-2</v>
      </c>
      <c r="F40">
        <f t="shared" ca="1" si="3"/>
        <v>0</v>
      </c>
      <c r="H40">
        <f ca="1"/>
        <v>6.7605134582349896E-7</v>
      </c>
      <c r="K40">
        <f t="shared" ca="1" si="4"/>
        <v>0</v>
      </c>
      <c r="L40">
        <f ca="1"/>
        <v>5.659822620944907E-5</v>
      </c>
    </row>
    <row r="41" spans="2:12" x14ac:dyDescent="0.25">
      <c r="B41">
        <f t="shared" ca="1" si="0"/>
        <v>-6.9999999999999923E-2</v>
      </c>
      <c r="C41">
        <f t="shared" ca="1" si="1"/>
        <v>-3.2301070344472237E-2</v>
      </c>
      <c r="D41">
        <f t="shared" ca="1" si="1"/>
        <v>-3.5639843658538009E-3</v>
      </c>
      <c r="E41">
        <f t="shared" ca="1" si="2"/>
        <v>4.7830242314993582E-2</v>
      </c>
      <c r="F41">
        <f t="shared" ca="1" si="3"/>
        <v>0</v>
      </c>
      <c r="H41">
        <f ca="1"/>
        <v>1.3250871129021975E-6</v>
      </c>
      <c r="K41">
        <f t="shared" ca="1" si="4"/>
        <v>0</v>
      </c>
      <c r="L41">
        <f ca="1"/>
        <v>3.2670495056731901E-4</v>
      </c>
    </row>
    <row r="42" spans="2:12" x14ac:dyDescent="0.25">
      <c r="B42">
        <f t="shared" ca="1" si="0"/>
        <v>-5.9999999999999921E-2</v>
      </c>
      <c r="C42">
        <f t="shared" ca="1" si="1"/>
        <v>-1.8592624801770329E-2</v>
      </c>
      <c r="D42">
        <f t="shared" ca="1" si="1"/>
        <v>6.98187920729072E-3</v>
      </c>
      <c r="E42">
        <f t="shared" ca="1" si="2"/>
        <v>1.6720755729700321E-2</v>
      </c>
      <c r="F42">
        <f t="shared" ca="1" si="3"/>
        <v>0</v>
      </c>
      <c r="H42">
        <f ca="1"/>
        <v>3.7821791477053572E-6</v>
      </c>
      <c r="K42">
        <f t="shared" ca="1" si="4"/>
        <v>0</v>
      </c>
      <c r="L42">
        <f ca="1"/>
        <v>6.9841147138708683E-3</v>
      </c>
    </row>
    <row r="43" spans="2:12" x14ac:dyDescent="0.25">
      <c r="B43">
        <f t="shared" ca="1" si="0"/>
        <v>-4.999999999999992E-2</v>
      </c>
      <c r="C43">
        <f t="shared" ca="1" si="1"/>
        <v>1.6484252065726623E-2</v>
      </c>
      <c r="D43">
        <f t="shared" ca="1" si="1"/>
        <v>-4.9744989003910958E-2</v>
      </c>
      <c r="E43">
        <f t="shared" ca="1" si="2"/>
        <v>1.210148001825655E-2</v>
      </c>
      <c r="F43">
        <f t="shared" ca="1" si="3"/>
        <v>0</v>
      </c>
      <c r="H43">
        <f ca="1"/>
        <v>2.961609358241647E-5</v>
      </c>
      <c r="K43">
        <f t="shared" ca="1" si="4"/>
        <v>0</v>
      </c>
      <c r="L43">
        <f ca="1"/>
        <v>1.6623179048784603E-2</v>
      </c>
    </row>
    <row r="44" spans="2:12" x14ac:dyDescent="0.25">
      <c r="B44">
        <f t="shared" ca="1" si="0"/>
        <v>-3.9999999999999918E-2</v>
      </c>
      <c r="C44">
        <f t="shared" ca="1" si="1"/>
        <v>-4.5087282982085614E-2</v>
      </c>
      <c r="D44">
        <f t="shared" ca="1" si="1"/>
        <v>1.8120303741455148E-2</v>
      </c>
      <c r="E44">
        <f t="shared" ca="1" si="2"/>
        <v>9.3472144131300075E-2</v>
      </c>
      <c r="F44">
        <f t="shared" ca="1" si="3"/>
        <v>0</v>
      </c>
      <c r="H44">
        <f ca="1"/>
        <v>6.3866288350278788E-4</v>
      </c>
      <c r="K44">
        <f t="shared" ca="1" si="4"/>
        <v>0</v>
      </c>
      <c r="L44">
        <f ca="1"/>
        <v>4.5935555449118318E-3</v>
      </c>
    </row>
    <row r="45" spans="2:12" x14ac:dyDescent="0.25">
      <c r="B45">
        <f t="shared" ca="1" si="0"/>
        <v>-2.9999999999999916E-2</v>
      </c>
      <c r="C45">
        <f t="shared" ca="1" si="1"/>
        <v>-1.9762530077490594E-2</v>
      </c>
      <c r="D45">
        <f t="shared" ca="1" si="1"/>
        <v>1.9739574408777907E-2</v>
      </c>
      <c r="E45">
        <f t="shared" ca="1" si="2"/>
        <v>6.206256030080496E-2</v>
      </c>
      <c r="F45">
        <f t="shared" ca="1" si="3"/>
        <v>0</v>
      </c>
      <c r="H45">
        <f ca="1"/>
        <v>1.3203775987328805E-3</v>
      </c>
      <c r="K45">
        <f t="shared" ca="1" si="4"/>
        <v>0</v>
      </c>
      <c r="L45">
        <f ca="1"/>
        <v>2.1186985414097401E-2</v>
      </c>
    </row>
    <row r="46" spans="2:12" x14ac:dyDescent="0.25">
      <c r="B46">
        <f t="shared" ca="1" si="0"/>
        <v>-1.9999999999999914E-2</v>
      </c>
      <c r="C46">
        <f t="shared" ca="1" si="1"/>
        <v>1.0510291745076195E-2</v>
      </c>
      <c r="D46">
        <f t="shared" ca="1" si="1"/>
        <v>1.5013714687993731E-3</v>
      </c>
      <c r="E46">
        <f t="shared" ca="1" si="2"/>
        <v>3.4891822605338053E-2</v>
      </c>
      <c r="F46">
        <f t="shared" ca="1" si="3"/>
        <v>0</v>
      </c>
      <c r="H46">
        <f ca="1"/>
        <v>2.3413587592440218E-3</v>
      </c>
      <c r="K46">
        <f t="shared" ca="1" si="4"/>
        <v>0</v>
      </c>
      <c r="L46">
        <f ca="1"/>
        <v>0.11292622896976526</v>
      </c>
    </row>
    <row r="47" spans="2:12" x14ac:dyDescent="0.25">
      <c r="B47">
        <f t="shared" ca="1" si="0"/>
        <v>-9.9999999999999135E-3</v>
      </c>
      <c r="C47">
        <f t="shared" ca="1" si="1"/>
        <v>-1.8543018622494568E-2</v>
      </c>
      <c r="D47">
        <f t="shared" ca="1" si="1"/>
        <v>-1.9732600970527737E-2</v>
      </c>
      <c r="E47">
        <f t="shared" ca="1" si="2"/>
        <v>3.1914216473746891E-2</v>
      </c>
      <c r="F47">
        <f t="shared" ca="1" si="3"/>
        <v>0</v>
      </c>
      <c r="H47">
        <f ca="1"/>
        <v>5.4025765334245156E-3</v>
      </c>
      <c r="K47">
        <f t="shared" ca="1" si="4"/>
        <v>0</v>
      </c>
      <c r="L47">
        <f ca="1"/>
        <v>0.14557753317023486</v>
      </c>
    </row>
    <row r="48" spans="2:12" x14ac:dyDescent="0.25">
      <c r="B48">
        <f t="shared" ca="1" si="0"/>
        <v>8.6736173798840355E-17</v>
      </c>
      <c r="C48">
        <f t="shared" ca="1" si="1"/>
        <v>-2.6120473732495E-2</v>
      </c>
      <c r="D48">
        <f t="shared" ca="1" si="1"/>
        <v>3.1559533760347716E-2</v>
      </c>
      <c r="E48">
        <f t="shared" ca="1" si="2"/>
        <v>3.5469917270272877E-2</v>
      </c>
      <c r="F48">
        <f t="shared" ca="1" si="3"/>
        <v>5.0000000000000868E-3</v>
      </c>
      <c r="H48" s="1">
        <f ca="1"/>
        <v>1.3226088066693896E-2</v>
      </c>
      <c r="K48">
        <f t="shared" ca="1" si="4"/>
        <v>1</v>
      </c>
      <c r="L48">
        <f ca="1"/>
        <v>0.12382438157949638</v>
      </c>
    </row>
    <row r="49" spans="2:12" x14ac:dyDescent="0.25">
      <c r="B49">
        <f t="shared" ca="1" si="0"/>
        <v>1.0000000000000087E-2</v>
      </c>
      <c r="C49">
        <f t="shared" ca="1" si="1"/>
        <v>-4.051718004647116E-2</v>
      </c>
      <c r="D49">
        <f t="shared" ca="1" si="1"/>
        <v>2.1713358815264941E-2</v>
      </c>
      <c r="E49">
        <f t="shared" ca="1" si="2"/>
        <v>2.3936700526045785E-2</v>
      </c>
      <c r="F49">
        <f t="shared" ca="1" si="3"/>
        <v>1.5000000000000086E-2</v>
      </c>
      <c r="H49">
        <f ca="1"/>
        <v>2.074032100592578E-2</v>
      </c>
      <c r="K49">
        <f t="shared" ca="1" si="4"/>
        <v>0</v>
      </c>
      <c r="L49">
        <f ca="1"/>
        <v>0.23921931541709632</v>
      </c>
    </row>
    <row r="50" spans="2:12" x14ac:dyDescent="0.25">
      <c r="B50">
        <f t="shared" ca="1" si="0"/>
        <v>2.0000000000000087E-2</v>
      </c>
      <c r="C50">
        <f t="shared" ca="1" si="1"/>
        <v>2.9766111573146771E-2</v>
      </c>
      <c r="D50">
        <f t="shared" ca="1" si="1"/>
        <v>1.8356388642712985E-2</v>
      </c>
      <c r="E50">
        <f t="shared" ca="1" si="2"/>
        <v>7.9206135560819799E-4</v>
      </c>
      <c r="F50">
        <f t="shared" ca="1" si="3"/>
        <v>2.5000000000000088E-2</v>
      </c>
      <c r="H50">
        <f ca="1"/>
        <v>2.8923417931594569E-2</v>
      </c>
      <c r="K50">
        <f t="shared" ca="1" si="4"/>
        <v>0</v>
      </c>
      <c r="L50">
        <f ca="1"/>
        <v>0.30030782739784195</v>
      </c>
    </row>
    <row r="51" spans="2:12" x14ac:dyDescent="0.25">
      <c r="B51">
        <f t="shared" ca="1" si="0"/>
        <v>3.0000000000000089E-2</v>
      </c>
      <c r="C51">
        <f t="shared" ca="1" si="1"/>
        <v>-8.104878413207995E-3</v>
      </c>
      <c r="D51">
        <f t="shared" ca="1" si="1"/>
        <v>8.9914127864563218E-4</v>
      </c>
      <c r="E51">
        <f t="shared" ca="1" si="2"/>
        <v>7.1141087652894841E-2</v>
      </c>
      <c r="F51">
        <f t="shared" ca="1" si="3"/>
        <v>3.5000000000000087E-2</v>
      </c>
      <c r="H51">
        <f ca="1"/>
        <v>3.749213419866064E-2</v>
      </c>
      <c r="K51">
        <f t="shared" ca="1" si="4"/>
        <v>0</v>
      </c>
      <c r="L51">
        <f ca="1"/>
        <v>1.3641305421433818E-2</v>
      </c>
    </row>
    <row r="52" spans="2:12" x14ac:dyDescent="0.25">
      <c r="B52">
        <f t="shared" ca="1" si="0"/>
        <v>4.0000000000000091E-2</v>
      </c>
      <c r="C52">
        <f t="shared" ca="1" si="1"/>
        <v>-6.8910490903921766E-4</v>
      </c>
      <c r="D52">
        <f t="shared" ca="1" si="1"/>
        <v>-8.5891593643470324E-3</v>
      </c>
      <c r="E52">
        <f t="shared" ca="1" si="2"/>
        <v>5.8162797166185214E-2</v>
      </c>
      <c r="F52">
        <f t="shared" ca="1" si="3"/>
        <v>4.5000000000000089E-2</v>
      </c>
      <c r="H52">
        <f ca="1"/>
        <v>4.6541871237480534E-2</v>
      </c>
      <c r="K52">
        <f t="shared" ca="1" si="4"/>
        <v>0</v>
      </c>
      <c r="L52">
        <f ca="1"/>
        <v>1.1396218282487242E-2</v>
      </c>
    </row>
    <row r="53" spans="2:12" x14ac:dyDescent="0.25">
      <c r="B53">
        <f t="shared" ca="1" si="0"/>
        <v>5.0000000000000093E-2</v>
      </c>
      <c r="C53">
        <f t="shared" ca="1" si="1"/>
        <v>1.2868626551596075E-2</v>
      </c>
      <c r="D53">
        <f t="shared" ca="1" si="1"/>
        <v>-3.2357105071914881E-2</v>
      </c>
      <c r="E53">
        <f t="shared" ca="1" si="2"/>
        <v>9.8366616113982119E-2</v>
      </c>
      <c r="F53">
        <f t="shared" ca="1" si="3"/>
        <v>5.500000000000009E-2</v>
      </c>
      <c r="H53">
        <f ca="1"/>
        <v>5.6760175381502027E-2</v>
      </c>
      <c r="K53">
        <f t="shared" ca="1" si="4"/>
        <v>0</v>
      </c>
      <c r="L53">
        <f ca="1"/>
        <v>2.3235344803846122E-3</v>
      </c>
    </row>
    <row r="54" spans="2:12" x14ac:dyDescent="0.25">
      <c r="B54">
        <f t="shared" ca="1" si="0"/>
        <v>6.0000000000000095E-2</v>
      </c>
      <c r="C54">
        <f t="shared" ca="1" si="1"/>
        <v>-1.505781527987733E-2</v>
      </c>
      <c r="D54">
        <f t="shared" ca="1" si="1"/>
        <v>4.6980208410458038E-2</v>
      </c>
      <c r="E54">
        <f t="shared" ca="1" si="2"/>
        <v>9.2463136311877692E-2</v>
      </c>
      <c r="F54">
        <f t="shared" ca="1" si="3"/>
        <v>6.5000000000000099E-2</v>
      </c>
      <c r="H54">
        <f ca="1"/>
        <v>6.7915848329933456E-2</v>
      </c>
      <c r="K54">
        <f t="shared" ca="1" si="4"/>
        <v>0</v>
      </c>
      <c r="L54">
        <f ca="1"/>
        <v>1.3099690294835983E-3</v>
      </c>
    </row>
    <row r="55" spans="2:12" x14ac:dyDescent="0.25">
      <c r="B55">
        <f t="shared" ca="1" si="0"/>
        <v>7.000000000000009E-2</v>
      </c>
      <c r="C55">
        <f t="shared" ca="1" si="1"/>
        <v>-8.9982777706214441E-3</v>
      </c>
      <c r="D55">
        <f t="shared" ca="1" si="1"/>
        <v>1.5180780580058895E-2</v>
      </c>
      <c r="E55">
        <f t="shared" ca="1" si="2"/>
        <v>3.2630733564426952E-2</v>
      </c>
      <c r="F55">
        <f t="shared" ca="1" si="3"/>
        <v>7.5000000000000094E-2</v>
      </c>
      <c r="H55">
        <f ca="1"/>
        <v>7.8182630141764312E-2</v>
      </c>
      <c r="K55">
        <f t="shared" ca="1" si="4"/>
        <v>0</v>
      </c>
      <c r="L55">
        <f ca="1"/>
        <v>3.0503842911285039E-3</v>
      </c>
    </row>
    <row r="56" spans="2:12" x14ac:dyDescent="0.25">
      <c r="B56">
        <f t="shared" ca="1" si="0"/>
        <v>8.0000000000000085E-2</v>
      </c>
      <c r="C56">
        <f t="shared" ref="C56:D73" ca="1" si="5">0.1*(RAND()-0.5)</f>
        <v>-4.3075361303746174E-2</v>
      </c>
      <c r="D56">
        <f t="shared" ca="1" si="5"/>
        <v>2.3848264359116692E-3</v>
      </c>
      <c r="E56">
        <f t="shared" ca="1" si="2"/>
        <v>6.8680982863545167E-2</v>
      </c>
      <c r="F56">
        <f t="shared" ca="1" si="3"/>
        <v>8.5000000000000089E-2</v>
      </c>
      <c r="H56">
        <f ca="1"/>
        <v>8.7678792459624066E-2</v>
      </c>
      <c r="K56">
        <f t="shared" ca="1" si="4"/>
        <v>0</v>
      </c>
      <c r="L56">
        <f ca="1"/>
        <v>3.5746658014440758E-4</v>
      </c>
    </row>
    <row r="57" spans="2:12" x14ac:dyDescent="0.25">
      <c r="B57">
        <f t="shared" ca="1" si="0"/>
        <v>9.000000000000008E-2</v>
      </c>
      <c r="C57">
        <f t="shared" ca="1" si="5"/>
        <v>-2.3531512755627582E-2</v>
      </c>
      <c r="D57">
        <f t="shared" ca="1" si="5"/>
        <v>8.6914640560807662E-3</v>
      </c>
      <c r="E57">
        <f t="shared" ca="1" si="2"/>
        <v>1.2944902195310193E-2</v>
      </c>
      <c r="F57">
        <f t="shared" ca="1" si="3"/>
        <v>9.5000000000000084E-2</v>
      </c>
      <c r="H57">
        <f ca="1"/>
        <v>9.7330776797015559E-2</v>
      </c>
      <c r="K57">
        <f t="shared" ca="1" si="4"/>
        <v>0</v>
      </c>
      <c r="L57">
        <f ca="1"/>
        <v>4.6606927800478206E-4</v>
      </c>
    </row>
    <row r="58" spans="2:12" x14ac:dyDescent="0.25">
      <c r="B58">
        <f t="shared" ca="1" si="0"/>
        <v>0.10000000000000007</v>
      </c>
      <c r="C58">
        <f t="shared" ca="1" si="5"/>
        <v>3.1774495992941097E-2</v>
      </c>
      <c r="D58">
        <f t="shared" ca="1" si="5"/>
        <v>4.7311605710189447E-3</v>
      </c>
      <c r="E58">
        <f t="shared" ca="1" si="2"/>
        <v>2.6449930863007513E-3</v>
      </c>
      <c r="F58">
        <f t="shared" ca="1" si="3"/>
        <v>0.10500000000000008</v>
      </c>
      <c r="H58">
        <f ca="1"/>
        <v>0.10548471257206128</v>
      </c>
      <c r="K58">
        <f t="shared" ca="1" si="4"/>
        <v>0</v>
      </c>
      <c r="L58">
        <f ca="1"/>
        <v>4.0583690574234841E-5</v>
      </c>
    </row>
    <row r="59" spans="2:12" x14ac:dyDescent="0.25">
      <c r="B59">
        <f t="shared" ca="1" si="0"/>
        <v>0.11000000000000007</v>
      </c>
      <c r="C59">
        <f t="shared" ca="1" si="5"/>
        <v>-2.7707705911692439E-2</v>
      </c>
      <c r="D59">
        <f t="shared" ca="1" si="5"/>
        <v>4.7231700353687657E-2</v>
      </c>
      <c r="E59">
        <f t="shared" ca="1" si="2"/>
        <v>9.3729371613116605E-2</v>
      </c>
      <c r="F59">
        <f t="shared" ca="1" si="3"/>
        <v>0.11500000000000007</v>
      </c>
      <c r="H59">
        <f ca="1"/>
        <v>0.11683025158588051</v>
      </c>
      <c r="K59">
        <f t="shared" ca="1" si="4"/>
        <v>0</v>
      </c>
      <c r="L59">
        <f ca="1"/>
        <v>2.2684834060343997E-7</v>
      </c>
    </row>
    <row r="60" spans="2:12" x14ac:dyDescent="0.25">
      <c r="B60">
        <f t="shared" ca="1" si="0"/>
        <v>0.12000000000000006</v>
      </c>
      <c r="C60">
        <f t="shared" ca="1" si="5"/>
        <v>-3.3755604256625717E-3</v>
      </c>
      <c r="D60">
        <f t="shared" ca="1" si="5"/>
        <v>-4.8600539020638135E-2</v>
      </c>
      <c r="E60">
        <f t="shared" ca="1" si="2"/>
        <v>9.7308545327297546E-2</v>
      </c>
      <c r="F60">
        <f t="shared" ca="1" si="3"/>
        <v>0.12500000000000006</v>
      </c>
      <c r="H60">
        <f ca="1"/>
        <v>0.12705342698810276</v>
      </c>
      <c r="K60">
        <f t="shared" ca="1" si="4"/>
        <v>0</v>
      </c>
      <c r="L60">
        <f ca="1"/>
        <v>9.5064071441347142E-8</v>
      </c>
    </row>
    <row r="61" spans="2:12" x14ac:dyDescent="0.25">
      <c r="B61">
        <f t="shared" ca="1" si="0"/>
        <v>0.13000000000000006</v>
      </c>
      <c r="C61">
        <f t="shared" ca="1" si="5"/>
        <v>2.1507682944551523E-4</v>
      </c>
      <c r="D61">
        <f t="shared" ca="1" si="5"/>
        <v>4.4109859418325875E-2</v>
      </c>
      <c r="E61">
        <f t="shared" ca="1" si="2"/>
        <v>2.4988257502407064E-2</v>
      </c>
      <c r="F61">
        <f t="shared" ca="1" si="3"/>
        <v>0.13500000000000006</v>
      </c>
      <c r="H61">
        <f ca="1"/>
        <v>0.13835651990977837</v>
      </c>
      <c r="K61">
        <f t="shared" ca="1" si="4"/>
        <v>0</v>
      </c>
      <c r="L61">
        <f ca="1"/>
        <v>1.339558516022693E-7</v>
      </c>
    </row>
    <row r="62" spans="2:12" x14ac:dyDescent="0.25">
      <c r="B62">
        <f t="shared" ca="1" si="0"/>
        <v>0.14000000000000007</v>
      </c>
      <c r="C62">
        <f t="shared" ca="1" si="5"/>
        <v>1.2773113827270522E-2</v>
      </c>
      <c r="D62">
        <f t="shared" ca="1" si="5"/>
        <v>-8.8037509188818152E-3</v>
      </c>
      <c r="E62">
        <f t="shared" ca="1" si="2"/>
        <v>1.9010162561904353E-3</v>
      </c>
      <c r="F62">
        <f t="shared" ca="1" si="3"/>
        <v>0.14500000000000007</v>
      </c>
      <c r="H62">
        <f ca="1"/>
        <v>0.14313991705674187</v>
      </c>
      <c r="K62">
        <f t="shared" ca="1" si="4"/>
        <v>0</v>
      </c>
      <c r="L62">
        <f ca="1"/>
        <v>3.7509736045669778E-8</v>
      </c>
    </row>
    <row r="63" spans="2:12" x14ac:dyDescent="0.25">
      <c r="B63">
        <f t="shared" ca="1" si="0"/>
        <v>0.15000000000000008</v>
      </c>
      <c r="C63">
        <f t="shared" ca="1" si="5"/>
        <v>1.3476776473210494E-2</v>
      </c>
      <c r="D63">
        <f t="shared" ca="1" si="5"/>
        <v>-5.0231350255134036E-3</v>
      </c>
      <c r="E63">
        <f t="shared" ca="1" si="2"/>
        <v>3.1006482766089295E-2</v>
      </c>
      <c r="F63">
        <f t="shared" ca="1" si="3"/>
        <v>0.15500000000000008</v>
      </c>
      <c r="H63">
        <f ca="1"/>
        <v>0.15297256652096206</v>
      </c>
      <c r="K63">
        <f t="shared" ca="1" si="4"/>
        <v>0</v>
      </c>
      <c r="L63">
        <f ca="1"/>
        <v>1.8496932856385061E-11</v>
      </c>
    </row>
    <row r="64" spans="2:12" x14ac:dyDescent="0.25">
      <c r="B64">
        <f t="shared" ca="1" si="0"/>
        <v>0.16000000000000009</v>
      </c>
      <c r="C64">
        <f t="shared" ca="1" si="5"/>
        <v>-4.1123132148841363E-2</v>
      </c>
      <c r="D64">
        <f t="shared" ca="1" si="5"/>
        <v>2.9583466569205387E-2</v>
      </c>
      <c r="E64">
        <f t="shared" ca="1" si="2"/>
        <v>7.3766482637845118E-2</v>
      </c>
      <c r="F64">
        <f t="shared" ca="1" si="3"/>
        <v>0.16500000000000009</v>
      </c>
      <c r="H64">
        <f ca="1"/>
        <v>0.16224753602929187</v>
      </c>
      <c r="K64">
        <f t="shared" ca="1" si="4"/>
        <v>0</v>
      </c>
      <c r="L64">
        <f ca="1"/>
        <v>1.0570345359998724E-12</v>
      </c>
    </row>
    <row r="65" spans="2:12" x14ac:dyDescent="0.25">
      <c r="B65">
        <f t="shared" ca="1" si="0"/>
        <v>0.1700000000000001</v>
      </c>
      <c r="C65">
        <f t="shared" ca="1" si="5"/>
        <v>2.2060722304508285E-3</v>
      </c>
      <c r="D65">
        <f t="shared" ca="1" si="5"/>
        <v>-2.40680842101768E-2</v>
      </c>
      <c r="E65">
        <f t="shared" ca="1" si="2"/>
        <v>4.7272736300205346E-3</v>
      </c>
      <c r="F65">
        <f t="shared" ca="1" si="3"/>
        <v>0.1750000000000001</v>
      </c>
      <c r="H65">
        <f ca="1"/>
        <v>0.16990991023623386</v>
      </c>
      <c r="K65">
        <f t="shared" ca="1" si="4"/>
        <v>0</v>
      </c>
      <c r="L65">
        <f ca="1"/>
        <v>9.4226109524735917E-13</v>
      </c>
    </row>
    <row r="66" spans="2:12" x14ac:dyDescent="0.25">
      <c r="B66">
        <f t="shared" ca="1" si="0"/>
        <v>0.1800000000000001</v>
      </c>
      <c r="C66">
        <f t="shared" ca="1" si="5"/>
        <v>4.7341194733991891E-2</v>
      </c>
      <c r="D66">
        <f t="shared" ca="1" si="5"/>
        <v>2.8631936439323359E-2</v>
      </c>
      <c r="E66">
        <f t="shared" ca="1" si="2"/>
        <v>9.014073808431261E-2</v>
      </c>
      <c r="F66">
        <f t="shared" ca="1" si="3"/>
        <v>0.18500000000000011</v>
      </c>
      <c r="H66">
        <f ca="1"/>
        <v>0.17774898096491926</v>
      </c>
      <c r="K66">
        <f t="shared" ca="1" si="4"/>
        <v>0</v>
      </c>
      <c r="L66">
        <f ca="1"/>
        <v>9.4965451781965959E-16</v>
      </c>
    </row>
    <row r="67" spans="2:12" x14ac:dyDescent="0.25">
      <c r="B67">
        <f t="shared" ca="1" si="0"/>
        <v>0.19000000000000011</v>
      </c>
      <c r="C67">
        <f t="shared" ca="1" si="5"/>
        <v>2.6352773837497803E-2</v>
      </c>
      <c r="D67">
        <f t="shared" ca="1" si="5"/>
        <v>-4.653976531436789E-2</v>
      </c>
      <c r="E67">
        <f t="shared" ca="1" si="2"/>
        <v>4.2015142572857994E-3</v>
      </c>
      <c r="F67">
        <f t="shared" ca="1" si="3"/>
        <v>0.19500000000000012</v>
      </c>
      <c r="H67">
        <f ca="1"/>
        <v>0.18462506998479089</v>
      </c>
      <c r="K67">
        <f t="shared" ca="1" si="4"/>
        <v>0</v>
      </c>
      <c r="L67">
        <f ca="1"/>
        <v>1.065076503915787E-15</v>
      </c>
    </row>
    <row r="68" spans="2:12" x14ac:dyDescent="0.25">
      <c r="B68">
        <f t="shared" ca="1" si="0"/>
        <v>0.20000000000000012</v>
      </c>
      <c r="C68">
        <f t="shared" ca="1" si="5"/>
        <v>-3.9950490660983232E-2</v>
      </c>
      <c r="D68">
        <f t="shared" ca="1" si="5"/>
        <v>2.8671068996259375E-2</v>
      </c>
      <c r="E68">
        <f t="shared" ca="1" si="2"/>
        <v>4.799844207171975E-2</v>
      </c>
      <c r="F68">
        <f t="shared" ca="1" si="3"/>
        <v>0.20500000000000013</v>
      </c>
      <c r="H68">
        <f ca="1"/>
        <v>0.20431853162498362</v>
      </c>
      <c r="K68">
        <f t="shared" ca="1" si="4"/>
        <v>0</v>
      </c>
      <c r="L68">
        <f ca="1"/>
        <v>1.5632858643893982E-18</v>
      </c>
    </row>
    <row r="69" spans="2:12" x14ac:dyDescent="0.25">
      <c r="B69">
        <f t="shared" ca="1" si="0"/>
        <v>0.21000000000000013</v>
      </c>
      <c r="C69">
        <f t="shared" ca="1" si="5"/>
        <v>-6.8375074076768468E-3</v>
      </c>
      <c r="D69">
        <f t="shared" ca="1" si="5"/>
        <v>2.2761525853370893E-2</v>
      </c>
      <c r="E69">
        <f t="shared" ca="1" si="2"/>
        <v>2.352279291724825E-2</v>
      </c>
      <c r="F69">
        <f t="shared" ca="1" si="3"/>
        <v>0.21500000000000014</v>
      </c>
      <c r="H69">
        <f ca="1"/>
        <v>0.21872512230331642</v>
      </c>
      <c r="K69">
        <f t="shared" ca="1" si="4"/>
        <v>0</v>
      </c>
      <c r="L69">
        <f ca="1"/>
        <v>5.2372671808044406E-19</v>
      </c>
    </row>
    <row r="70" spans="2:12" x14ac:dyDescent="0.25">
      <c r="B70">
        <f t="shared" ca="1" si="0"/>
        <v>0.22000000000000014</v>
      </c>
      <c r="C70">
        <f t="shared" ca="1" si="5"/>
        <v>-2.8154183992585527E-2</v>
      </c>
      <c r="D70">
        <f t="shared" ca="1" si="5"/>
        <v>1.8604074312154439E-2</v>
      </c>
      <c r="E70">
        <f t="shared" ca="1" si="2"/>
        <v>8.4825252859273129E-2</v>
      </c>
      <c r="F70">
        <f t="shared" ca="1" si="3"/>
        <v>0.22500000000000014</v>
      </c>
      <c r="H70">
        <f ca="1"/>
        <v>0.22769202271563183</v>
      </c>
      <c r="K70">
        <f t="shared" ca="1" si="4"/>
        <v>0</v>
      </c>
      <c r="L70">
        <f ca="1"/>
        <v>2.5948428707766928E-20</v>
      </c>
    </row>
    <row r="71" spans="2:12" x14ac:dyDescent="0.25">
      <c r="B71">
        <f t="shared" ca="1" si="0"/>
        <v>0.23000000000000015</v>
      </c>
      <c r="C71">
        <f t="shared" ca="1" si="5"/>
        <v>3.3885867619860434E-2</v>
      </c>
      <c r="D71">
        <f t="shared" ca="1" si="5"/>
        <v>-4.8939458408340797E-3</v>
      </c>
      <c r="E71">
        <f t="shared" ca="1" si="2"/>
        <v>5.8848186923110626E-2</v>
      </c>
      <c r="F71">
        <f t="shared" ca="1" si="3"/>
        <v>0.23500000000000015</v>
      </c>
      <c r="H71">
        <f ca="1"/>
        <v>0.23622045861524038</v>
      </c>
      <c r="K71">
        <f t="shared" ca="1" si="4"/>
        <v>0</v>
      </c>
      <c r="L71">
        <f ca="1"/>
        <v>1.4200939606629183E-20</v>
      </c>
    </row>
    <row r="72" spans="2:12" x14ac:dyDescent="0.25">
      <c r="B72">
        <f t="shared" ca="1" si="0"/>
        <v>0.24000000000000016</v>
      </c>
      <c r="C72">
        <f t="shared" ca="1" si="5"/>
        <v>-1.6061332287964671E-2</v>
      </c>
      <c r="D72">
        <f t="shared" ca="1" si="5"/>
        <v>9.3209264840525829E-3</v>
      </c>
      <c r="E72">
        <f t="shared" ca="1" si="2"/>
        <v>7.1849779512189418E-2</v>
      </c>
      <c r="F72">
        <f t="shared" ca="1" si="3"/>
        <v>0.24500000000000016</v>
      </c>
      <c r="H72">
        <f ca="1"/>
        <v>0.24575070471589694</v>
      </c>
      <c r="K72">
        <f t="shared" ca="1" si="4"/>
        <v>0</v>
      </c>
      <c r="L72">
        <f ca="1"/>
        <v>2.6684178397285256E-21</v>
      </c>
    </row>
    <row r="73" spans="2:12" x14ac:dyDescent="0.25">
      <c r="B73">
        <f t="shared" ca="1" si="0"/>
        <v>0.25000000000000017</v>
      </c>
      <c r="C73">
        <f t="shared" ca="1" si="5"/>
        <v>1.6425552083139895E-3</v>
      </c>
      <c r="D73">
        <f t="shared" ca="1" si="5"/>
        <v>6.1435216749265555E-3</v>
      </c>
      <c r="E73">
        <f t="shared" ca="1" si="2"/>
        <v>4.3700358190261683E-2</v>
      </c>
      <c r="F73">
        <f t="shared" ca="1" si="3"/>
        <v>0.25500000000000017</v>
      </c>
      <c r="H73">
        <f ca="1"/>
        <v>0.25489530946173744</v>
      </c>
      <c r="K73">
        <f t="shared" ca="1" si="4"/>
        <v>0</v>
      </c>
      <c r="L73">
        <f ca="1"/>
        <v>1.7281143246077579E-21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N73"/>
  <sheetViews>
    <sheetView workbookViewId="0">
      <selection activeCell="J5" sqref="J5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 ca="1">C3-C9*C8*SQRT(C7)</f>
        <v>-0.25</v>
      </c>
    </row>
    <row r="13" spans="2:12" x14ac:dyDescent="0.25">
      <c r="B13" t="s">
        <v>12</v>
      </c>
      <c r="C13">
        <f ca="1">C3+C9*C8*SQRT(C7)</f>
        <v>0.25</v>
      </c>
    </row>
    <row r="14" spans="2:12" x14ac:dyDescent="0.25">
      <c r="B14" t="s">
        <v>13</v>
      </c>
      <c r="C14">
        <f ca="1"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f ca="1">C16</f>
        <v>1</v>
      </c>
    </row>
    <row r="17" spans="2:14" x14ac:dyDescent="0.25">
      <c r="B17" t="s">
        <v>1</v>
      </c>
      <c r="C17">
        <v>0.5</v>
      </c>
      <c r="K17" t="s">
        <v>1</v>
      </c>
      <c r="L17">
        <f ca="1">C17</f>
        <v>0.5</v>
      </c>
    </row>
    <row r="18" spans="2:14" x14ac:dyDescent="0.25">
      <c r="B18" t="s">
        <v>2</v>
      </c>
      <c r="C18">
        <v>-1</v>
      </c>
      <c r="E18" t="s">
        <v>33</v>
      </c>
      <c r="F18">
        <f ca="1"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2.5495097448156208E-2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 ca="1">C12</f>
        <v>-0.25</v>
      </c>
      <c r="C23">
        <f ca="1">$C$4</f>
        <v>0</v>
      </c>
      <c r="D23">
        <f ca="1">$C$5</f>
        <v>0</v>
      </c>
      <c r="E23">
        <f ca="1">$C$6</f>
        <v>0.1</v>
      </c>
      <c r="F23">
        <f ca="1">MAX(0,B23-$F$16)</f>
        <v>0</v>
      </c>
      <c r="H23">
        <f t="array" aca="1" ref="H23:H73" ca="1">_xll.xFd1d(C2,B23:B73,C23:C73,D23:D73,E23:E73,F23:F73,C16:C20)</f>
        <v>0</v>
      </c>
      <c r="K23">
        <f ca="1">IF(ABS(B23-$C$3)&lt;0.0000000001,1,0)</f>
        <v>0</v>
      </c>
      <c r="L23">
        <f t="array" aca="1" ref="L23:L73" ca="1">_xll.xFd1d($C$2,B23:B73,C23:C73,D23:D73,E23:E73,K23:K73,L16:L20)</f>
        <v>9.6945815439772998E-5</v>
      </c>
      <c r="N23">
        <f ca="1">SUM(L23:L73)</f>
        <v>0.99999999999999889</v>
      </c>
    </row>
    <row r="24" spans="2:14" x14ac:dyDescent="0.25">
      <c r="B24">
        <f t="shared" ref="B24:B73" ca="1" si="0">B23+$C$14</f>
        <v>-0.24</v>
      </c>
      <c r="C24">
        <f t="shared" ref="C24:C73" ca="1" si="1">$C$4</f>
        <v>0</v>
      </c>
      <c r="D24">
        <f t="shared" ref="D24:D73" ca="1" si="2">$C$5</f>
        <v>0</v>
      </c>
      <c r="E24">
        <f t="shared" ref="E24:E73" ca="1" si="3">$C$6</f>
        <v>0.1</v>
      </c>
      <c r="F24">
        <f t="shared" ref="F24:F73" ca="1" si="4">MAX(0,B24-$F$16)</f>
        <v>0</v>
      </c>
      <c r="H24">
        <f ca="1"/>
        <v>1.2059679233782603E-6</v>
      </c>
      <c r="K24">
        <f t="shared" ref="K24:K73" ca="1" si="5">IF(ABS(B24-$C$3)&lt;0.0000000001,1,0)</f>
        <v>0</v>
      </c>
      <c r="L24">
        <f ca="1"/>
        <v>1.5511330470363715E-5</v>
      </c>
    </row>
    <row r="25" spans="2:14" x14ac:dyDescent="0.25">
      <c r="B25">
        <f t="shared" ca="1" si="0"/>
        <v>-0.22999999999999998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2.6048907144970426E-6</v>
      </c>
      <c r="K25">
        <f t="shared" ca="1" si="5"/>
        <v>0</v>
      </c>
      <c r="L25">
        <f ca="1"/>
        <v>3.3504473815985588E-5</v>
      </c>
    </row>
    <row r="26" spans="2:14" x14ac:dyDescent="0.25">
      <c r="B26">
        <f t="shared" ca="1" si="0"/>
        <v>-0.21999999999999997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4.4205960199353519E-6</v>
      </c>
      <c r="K26">
        <f t="shared" ca="1" si="5"/>
        <v>0</v>
      </c>
      <c r="L26">
        <f ca="1"/>
        <v>5.6858332972165211E-5</v>
      </c>
    </row>
    <row r="27" spans="2:14" x14ac:dyDescent="0.25">
      <c r="B27">
        <f t="shared" ca="1" si="0"/>
        <v>-0.20999999999999996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6.943596688563319E-6</v>
      </c>
      <c r="K27">
        <f t="shared" ca="1" si="5"/>
        <v>0</v>
      </c>
      <c r="L27">
        <f ca="1"/>
        <v>8.9309525403891274E-5</v>
      </c>
    </row>
    <row r="28" spans="2:14" x14ac:dyDescent="0.25">
      <c r="B28">
        <f t="shared" ca="1" si="0"/>
        <v>-0.19999999999999996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1.0577572827361417E-5</v>
      </c>
      <c r="K28">
        <f t="shared" ca="1" si="5"/>
        <v>0</v>
      </c>
      <c r="L28">
        <f ca="1"/>
        <v>1.3605024190024005E-4</v>
      </c>
    </row>
    <row r="29" spans="2:14" x14ac:dyDescent="0.25">
      <c r="B29">
        <f t="shared" ca="1" si="0"/>
        <v>-0.18999999999999995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1.5903960618537349E-5</v>
      </c>
      <c r="K29">
        <f t="shared" ca="1" si="5"/>
        <v>0</v>
      </c>
      <c r="L29">
        <f ca="1"/>
        <v>2.0455899710062719E-4</v>
      </c>
    </row>
    <row r="30" spans="2:14" x14ac:dyDescent="0.25">
      <c r="B30">
        <f t="shared" ca="1" si="0"/>
        <v>-0.17999999999999994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2.377498210867926E-5</v>
      </c>
      <c r="K30">
        <f t="shared" ca="1" si="5"/>
        <v>0</v>
      </c>
      <c r="L30">
        <f ca="1"/>
        <v>3.0579719183711478E-4</v>
      </c>
    </row>
    <row r="31" spans="2:14" x14ac:dyDescent="0.25">
      <c r="B31">
        <f t="shared" ca="1" si="0"/>
        <v>-0.16999999999999993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3.5450000736209861E-5</v>
      </c>
      <c r="K31">
        <f t="shared" ca="1" si="5"/>
        <v>0</v>
      </c>
      <c r="L31">
        <f ca="1"/>
        <v>4.5596293726754035E-4</v>
      </c>
    </row>
    <row r="32" spans="2:14" x14ac:dyDescent="0.25">
      <c r="B32">
        <f t="shared" ca="1" si="0"/>
        <v>-0.15999999999999992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5.2797019481534044E-5</v>
      </c>
      <c r="K32">
        <f t="shared" ca="1" si="5"/>
        <v>0</v>
      </c>
      <c r="L32">
        <f ca="1"/>
        <v>6.7908275266077411E-4</v>
      </c>
    </row>
    <row r="33" spans="2:12" x14ac:dyDescent="0.25">
      <c r="B33">
        <f t="shared" ca="1" si="0"/>
        <v>-0.14999999999999991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7.8591561343903699E-5</v>
      </c>
      <c r="K33">
        <f t="shared" ca="1" si="5"/>
        <v>0</v>
      </c>
      <c r="L33">
        <f ca="1"/>
        <v>1.01085580847973E-3</v>
      </c>
    </row>
    <row r="34" spans="2:12" x14ac:dyDescent="0.25">
      <c r="B34">
        <f t="shared" ca="1" si="0"/>
        <v>-0.1399999999999999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1.1696075302129798E-4</v>
      </c>
      <c r="K34">
        <f t="shared" ca="1" si="5"/>
        <v>0</v>
      </c>
      <c r="L34">
        <f ca="1"/>
        <v>1.504365793655444E-3</v>
      </c>
    </row>
    <row r="35" spans="2:12" x14ac:dyDescent="0.25">
      <c r="B35">
        <f t="shared" ca="1" si="0"/>
        <v>-0.12999999999999989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1.7404366518209997E-4</v>
      </c>
      <c r="K35">
        <f t="shared" ca="1" si="5"/>
        <v>0</v>
      </c>
      <c r="L35">
        <f ca="1"/>
        <v>2.2385743058160271E-3</v>
      </c>
    </row>
    <row r="36" spans="2:12" x14ac:dyDescent="0.25">
      <c r="B36">
        <f t="shared" ca="1" si="0"/>
        <v>-0.1199999999999999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2.5897356377203786E-4</v>
      </c>
      <c r="K36">
        <f t="shared" ca="1" si="5"/>
        <v>0</v>
      </c>
      <c r="L36">
        <f ca="1"/>
        <v>3.3309547069071722E-3</v>
      </c>
    </row>
    <row r="37" spans="2:12" x14ac:dyDescent="0.25">
      <c r="B37">
        <f t="shared" ca="1" si="0"/>
        <v>-0.1099999999999999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3.853392325655018E-4</v>
      </c>
      <c r="K37">
        <f t="shared" ca="1" si="5"/>
        <v>0</v>
      </c>
      <c r="L37">
        <f ca="1"/>
        <v>4.9562878611034734E-3</v>
      </c>
    </row>
    <row r="38" spans="2:12" x14ac:dyDescent="0.25">
      <c r="B38">
        <f t="shared" ca="1" si="0"/>
        <v>-9.9999999999999908E-2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5.7335917856944597E-4</v>
      </c>
      <c r="K38">
        <f t="shared" ca="1" si="5"/>
        <v>0</v>
      </c>
      <c r="L38">
        <f ca="1"/>
        <v>7.3746270730763175E-3</v>
      </c>
    </row>
    <row r="39" spans="2:12" x14ac:dyDescent="0.25">
      <c r="B39">
        <f t="shared" ca="1" si="0"/>
        <v>-8.9999999999999913E-2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8.531165931445013E-4</v>
      </c>
      <c r="K39">
        <f t="shared" ca="1" si="5"/>
        <v>0</v>
      </c>
      <c r="L39">
        <f ca="1"/>
        <v>1.0972906616741378E-2</v>
      </c>
    </row>
    <row r="40" spans="2:12" x14ac:dyDescent="0.25">
      <c r="B40">
        <f t="shared" ca="1" si="0"/>
        <v>-7.9999999999999918E-2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1.2693726626226767E-3</v>
      </c>
      <c r="K40">
        <f t="shared" ca="1" si="5"/>
        <v>0</v>
      </c>
      <c r="L40">
        <f ca="1"/>
        <v>1.6326851219085066E-2</v>
      </c>
    </row>
    <row r="41" spans="2:12" x14ac:dyDescent="0.25">
      <c r="B41">
        <f t="shared" ca="1" si="0"/>
        <v>-6.9999999999999923E-2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1.8887283581204802E-3</v>
      </c>
      <c r="K41">
        <f t="shared" ca="1" si="5"/>
        <v>0</v>
      </c>
      <c r="L41">
        <f ca="1"/>
        <v>2.4293092016482359E-2</v>
      </c>
    </row>
    <row r="42" spans="2:12" x14ac:dyDescent="0.25">
      <c r="B42">
        <f t="shared" ca="1" si="0"/>
        <v>-5.9999999999999921E-2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2.8102805909175615E-3</v>
      </c>
      <c r="K42">
        <f t="shared" ca="1" si="5"/>
        <v>0</v>
      </c>
      <c r="L42">
        <f ca="1"/>
        <v>3.6146227536516806E-2</v>
      </c>
    </row>
    <row r="43" spans="2:12" x14ac:dyDescent="0.25">
      <c r="B43">
        <f t="shared" ca="1" si="0"/>
        <v>-4.999999999999992E-2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4.1814777182614523E-3</v>
      </c>
      <c r="K43">
        <f t="shared" ca="1" si="5"/>
        <v>0</v>
      </c>
      <c r="L43">
        <f ca="1"/>
        <v>5.3782759462393942E-2</v>
      </c>
    </row>
    <row r="44" spans="2:12" x14ac:dyDescent="0.25">
      <c r="B44">
        <f t="shared" ca="1" si="0"/>
        <v>-3.9999999999999918E-2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6.2217112805271757E-3</v>
      </c>
      <c r="K44">
        <f t="shared" ca="1" si="5"/>
        <v>0</v>
      </c>
      <c r="L44">
        <f ca="1"/>
        <v>8.0024532902254253E-2</v>
      </c>
    </row>
    <row r="45" spans="2:12" x14ac:dyDescent="0.25">
      <c r="B45">
        <f t="shared" ca="1" si="0"/>
        <v>-2.9999999999999916E-2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9.2574186476772485E-3</v>
      </c>
      <c r="K45">
        <f t="shared" ca="1" si="5"/>
        <v>0</v>
      </c>
      <c r="L45">
        <f ca="1"/>
        <v>0.11907023160647501</v>
      </c>
    </row>
    <row r="46" spans="2:12" x14ac:dyDescent="0.25">
      <c r="B46">
        <f t="shared" ca="1" si="0"/>
        <v>-1.9999999999999914E-2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1.377431299845568E-2</v>
      </c>
      <c r="K46">
        <f t="shared" ca="1" si="5"/>
        <v>0</v>
      </c>
      <c r="L46">
        <f ca="1"/>
        <v>0.17716716736773186</v>
      </c>
    </row>
    <row r="47" spans="2:12" x14ac:dyDescent="0.25">
      <c r="B47">
        <f t="shared" ca="1" si="0"/>
        <v>-9.9999999999999135E-3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0</v>
      </c>
      <c r="H47">
        <f ca="1"/>
        <v>2.0495097428987023E-2</v>
      </c>
      <c r="K47">
        <f t="shared" ca="1" si="5"/>
        <v>0</v>
      </c>
      <c r="L47">
        <f ca="1"/>
        <v>0.26361084990782602</v>
      </c>
    </row>
    <row r="48" spans="2:12" x14ac:dyDescent="0.25">
      <c r="B48">
        <f t="shared" ca="1" si="0"/>
        <v>8.6736173798840355E-17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5.0000000000000868E-3</v>
      </c>
      <c r="H48" s="1">
        <f ca="1"/>
        <v>2.5495097448156208E-2</v>
      </c>
      <c r="K48">
        <f t="shared" ca="1" si="5"/>
        <v>1</v>
      </c>
      <c r="L48">
        <f ca="1"/>
        <v>-0.60776773156682784</v>
      </c>
    </row>
    <row r="49" spans="2:12" x14ac:dyDescent="0.25">
      <c r="B49">
        <f t="shared" ca="1" si="0"/>
        <v>1.0000000000000087E-2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1.5000000000000086E-2</v>
      </c>
      <c r="H49">
        <f ca="1"/>
        <v>2.8774313059030453E-2</v>
      </c>
      <c r="K49">
        <f t="shared" ca="1" si="5"/>
        <v>0</v>
      </c>
      <c r="L49">
        <f ca="1"/>
        <v>0.26361084990782613</v>
      </c>
    </row>
    <row r="50" spans="2:12" x14ac:dyDescent="0.25">
      <c r="B50">
        <f t="shared" ca="1" si="0"/>
        <v>2.0000000000000087E-2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2.5000000000000088E-2</v>
      </c>
      <c r="H50">
        <f ca="1"/>
        <v>3.425741875934956E-2</v>
      </c>
      <c r="K50">
        <f t="shared" ca="1" si="5"/>
        <v>0</v>
      </c>
      <c r="L50">
        <f ca="1"/>
        <v>0.17716716736773186</v>
      </c>
    </row>
    <row r="51" spans="2:12" x14ac:dyDescent="0.25">
      <c r="B51">
        <f t="shared" ca="1" si="0"/>
        <v>3.0000000000000089E-2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3.5000000000000087E-2</v>
      </c>
      <c r="H51">
        <f ca="1"/>
        <v>4.1221711461164587E-2</v>
      </c>
      <c r="K51">
        <f t="shared" ca="1" si="5"/>
        <v>0</v>
      </c>
      <c r="L51">
        <f ca="1"/>
        <v>0.11907023160647512</v>
      </c>
    </row>
    <row r="52" spans="2:12" x14ac:dyDescent="0.25">
      <c r="B52">
        <f t="shared" ca="1" si="0"/>
        <v>4.0000000000000091E-2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4.5000000000000089E-2</v>
      </c>
      <c r="H52">
        <f ca="1"/>
        <v>4.9181477996765921E-2</v>
      </c>
      <c r="K52">
        <f t="shared" ca="1" si="5"/>
        <v>0</v>
      </c>
      <c r="L52">
        <f ca="1"/>
        <v>8.0024532902254225E-2</v>
      </c>
    </row>
    <row r="53" spans="2:12" x14ac:dyDescent="0.25">
      <c r="B53">
        <f t="shared" ca="1" si="0"/>
        <v>5.0000000000000093E-2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5.500000000000009E-2</v>
      </c>
      <c r="H53">
        <f ca="1"/>
        <v>5.7810281011849804E-2</v>
      </c>
      <c r="K53">
        <f t="shared" ca="1" si="5"/>
        <v>0</v>
      </c>
      <c r="L53">
        <f ca="1"/>
        <v>5.3782759462394039E-2</v>
      </c>
    </row>
    <row r="54" spans="2:12" x14ac:dyDescent="0.25">
      <c r="B54">
        <f t="shared" ca="1" si="0"/>
        <v>6.0000000000000095E-2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6.5000000000000099E-2</v>
      </c>
      <c r="H54">
        <f ca="1"/>
        <v>6.6888728988829652E-2</v>
      </c>
      <c r="K54">
        <f t="shared" ca="1" si="5"/>
        <v>0</v>
      </c>
      <c r="L54">
        <f ca="1"/>
        <v>3.6146227536516792E-2</v>
      </c>
    </row>
    <row r="55" spans="2:12" x14ac:dyDescent="0.25">
      <c r="B55">
        <f t="shared" ca="1" si="0"/>
        <v>7.000000000000009E-2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7.5000000000000094E-2</v>
      </c>
      <c r="H55">
        <f ca="1"/>
        <v>7.6269373604022264E-2</v>
      </c>
      <c r="K55">
        <f t="shared" ca="1" si="5"/>
        <v>0</v>
      </c>
      <c r="L55">
        <f ca="1"/>
        <v>2.4293092016482359E-2</v>
      </c>
    </row>
    <row r="56" spans="2:12" x14ac:dyDescent="0.25">
      <c r="B56">
        <f t="shared" ca="1" si="0"/>
        <v>8.0000000000000085E-2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8.5000000000000089E-2</v>
      </c>
      <c r="H56">
        <f ca="1"/>
        <v>8.5853117995858416E-2</v>
      </c>
      <c r="K56">
        <f t="shared" ca="1" si="5"/>
        <v>0</v>
      </c>
      <c r="L56">
        <f ca="1"/>
        <v>1.6326851219085066E-2</v>
      </c>
    </row>
    <row r="57" spans="2:12" x14ac:dyDescent="0.25">
      <c r="B57">
        <f t="shared" ca="1" si="0"/>
        <v>9.000000000000008E-2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9.5000000000000084E-2</v>
      </c>
      <c r="H57">
        <f ca="1"/>
        <v>9.5573361267031906E-2</v>
      </c>
      <c r="K57">
        <f t="shared" ca="1" si="5"/>
        <v>0</v>
      </c>
      <c r="L57">
        <f ca="1"/>
        <v>1.0972906616741367E-2</v>
      </c>
    </row>
    <row r="58" spans="2:12" x14ac:dyDescent="0.25">
      <c r="B58">
        <f t="shared" ca="1" si="0"/>
        <v>0.10000000000000007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0.10500000000000008</v>
      </c>
      <c r="H58">
        <f ca="1"/>
        <v>0.10538534234093049</v>
      </c>
      <c r="K58">
        <f t="shared" ca="1" si="5"/>
        <v>0</v>
      </c>
      <c r="L58">
        <f ca="1"/>
        <v>7.3746270730763227E-3</v>
      </c>
    </row>
    <row r="59" spans="2:12" x14ac:dyDescent="0.25">
      <c r="B59">
        <f t="shared" ca="1" si="0"/>
        <v>0.11000000000000007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0.11500000000000007</v>
      </c>
      <c r="H59">
        <f ca="1"/>
        <v>0.11525897818937797</v>
      </c>
      <c r="K59">
        <f t="shared" ca="1" si="5"/>
        <v>0</v>
      </c>
      <c r="L59">
        <f ca="1"/>
        <v>4.956287861103463E-3</v>
      </c>
    </row>
    <row r="60" spans="2:12" x14ac:dyDescent="0.25">
      <c r="B60">
        <f t="shared" ca="1" si="0"/>
        <v>0.12000000000000006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0.12500000000000006</v>
      </c>
      <c r="H60">
        <f ca="1"/>
        <v>0.12517405054812591</v>
      </c>
      <c r="K60">
        <f t="shared" ca="1" si="5"/>
        <v>0</v>
      </c>
      <c r="L60">
        <f ca="1"/>
        <v>3.3309547069071774E-3</v>
      </c>
    </row>
    <row r="61" spans="2:12" x14ac:dyDescent="0.25">
      <c r="B61">
        <f t="shared" ca="1" si="0"/>
        <v>0.13000000000000006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0.13500000000000006</v>
      </c>
      <c r="H61">
        <f ca="1"/>
        <v>0.13511697099457401</v>
      </c>
      <c r="K61">
        <f t="shared" ca="1" si="5"/>
        <v>0</v>
      </c>
      <c r="L61">
        <f ca="1"/>
        <v>2.238574305816028E-3</v>
      </c>
    </row>
    <row r="62" spans="2:12" x14ac:dyDescent="0.25">
      <c r="B62">
        <f t="shared" ca="1" si="0"/>
        <v>0.14000000000000007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0.14500000000000007</v>
      </c>
      <c r="H62">
        <f ca="1"/>
        <v>0.14507860680015394</v>
      </c>
      <c r="K62">
        <f t="shared" ca="1" si="5"/>
        <v>0</v>
      </c>
      <c r="L62">
        <f ca="1"/>
        <v>1.5043657936554449E-3</v>
      </c>
    </row>
    <row r="63" spans="2:12" x14ac:dyDescent="0.25">
      <c r="B63">
        <f t="shared" ca="1" si="0"/>
        <v>0.15000000000000008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0.15500000000000008</v>
      </c>
      <c r="H63">
        <f ca="1"/>
        <v>0.1550528196937585</v>
      </c>
      <c r="K63">
        <f t="shared" ca="1" si="5"/>
        <v>0</v>
      </c>
      <c r="L63">
        <f ca="1"/>
        <v>1.0108558084797308E-3</v>
      </c>
    </row>
    <row r="64" spans="2:12" x14ac:dyDescent="0.25">
      <c r="B64">
        <f t="shared" ca="1" si="0"/>
        <v>0.16000000000000009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0.16500000000000009</v>
      </c>
      <c r="H64">
        <f ca="1"/>
        <v>0.16503548373836444</v>
      </c>
      <c r="K64">
        <f t="shared" ca="1" si="5"/>
        <v>0</v>
      </c>
      <c r="L64">
        <f ca="1"/>
        <v>6.7908275266077454E-4</v>
      </c>
    </row>
    <row r="65" spans="2:12" x14ac:dyDescent="0.25">
      <c r="B65">
        <f t="shared" ca="1" si="0"/>
        <v>0.1700000000000001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0.1750000000000001</v>
      </c>
      <c r="H65">
        <f ca="1"/>
        <v>0.17502382518110868</v>
      </c>
      <c r="K65">
        <f t="shared" ca="1" si="5"/>
        <v>0</v>
      </c>
      <c r="L65">
        <f ca="1"/>
        <v>4.5596293726754067E-4</v>
      </c>
    </row>
    <row r="66" spans="2:12" x14ac:dyDescent="0.25">
      <c r="B66">
        <f t="shared" ca="1" si="0"/>
        <v>0.1800000000000001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0.18500000000000011</v>
      </c>
      <c r="H66">
        <f ca="1"/>
        <v>0.18501597865283026</v>
      </c>
      <c r="K66">
        <f t="shared" ca="1" si="5"/>
        <v>0</v>
      </c>
      <c r="L66">
        <f ca="1"/>
        <v>3.05797191837115E-4</v>
      </c>
    </row>
    <row r="67" spans="2:12" x14ac:dyDescent="0.25">
      <c r="B67">
        <f t="shared" ca="1" si="0"/>
        <v>0.19000000000000011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0.19500000000000012</v>
      </c>
      <c r="H67">
        <f ca="1"/>
        <v>0.19501068870900468</v>
      </c>
      <c r="K67">
        <f t="shared" ca="1" si="5"/>
        <v>0</v>
      </c>
      <c r="L67">
        <f ca="1"/>
        <v>2.0455899710062735E-4</v>
      </c>
    </row>
    <row r="68" spans="2:12" x14ac:dyDescent="0.25">
      <c r="B68">
        <f t="shared" ca="1" si="0"/>
        <v>0.20000000000000012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0.20500000000000013</v>
      </c>
      <c r="H68">
        <f ca="1"/>
        <v>0.20500710895861979</v>
      </c>
      <c r="K68">
        <f t="shared" ca="1" si="5"/>
        <v>0</v>
      </c>
      <c r="L68">
        <f ca="1"/>
        <v>1.3605024190024005E-4</v>
      </c>
    </row>
    <row r="69" spans="2:12" x14ac:dyDescent="0.25">
      <c r="B69">
        <f t="shared" ca="1" si="0"/>
        <v>0.21000000000000013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0.21500000000000014</v>
      </c>
      <c r="H69">
        <f ca="1"/>
        <v>0.215004666641614</v>
      </c>
      <c r="K69">
        <f t="shared" ca="1" si="5"/>
        <v>0</v>
      </c>
      <c r="L69">
        <f ca="1"/>
        <v>8.9309525403891463E-5</v>
      </c>
    </row>
    <row r="70" spans="2:12" x14ac:dyDescent="0.25">
      <c r="B70">
        <f t="shared" ca="1" si="0"/>
        <v>0.22000000000000014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0.22500000000000014</v>
      </c>
      <c r="H70">
        <f ca="1"/>
        <v>0.22500297098726646</v>
      </c>
      <c r="K70">
        <f t="shared" ca="1" si="5"/>
        <v>0</v>
      </c>
      <c r="L70">
        <f ca="1"/>
        <v>5.6858332972165279E-5</v>
      </c>
    </row>
    <row r="71" spans="2:12" x14ac:dyDescent="0.25">
      <c r="B71">
        <f t="shared" ca="1" si="0"/>
        <v>0.23000000000000015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0.23500000000000015</v>
      </c>
      <c r="H71">
        <f ca="1"/>
        <v>0.23500175069088164</v>
      </c>
      <c r="K71">
        <f t="shared" ca="1" si="5"/>
        <v>0</v>
      </c>
      <c r="L71">
        <f ca="1"/>
        <v>3.3504473815985649E-5</v>
      </c>
    </row>
    <row r="72" spans="2:12" x14ac:dyDescent="0.25">
      <c r="B72">
        <f t="shared" ca="1" si="0"/>
        <v>0.24000000000000016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0.24500000000000016</v>
      </c>
      <c r="H72">
        <f ca="1"/>
        <v>0.24500081050503786</v>
      </c>
      <c r="K72">
        <f t="shared" ca="1" si="5"/>
        <v>0</v>
      </c>
      <c r="L72">
        <f ca="1"/>
        <v>1.5511330470363715E-5</v>
      </c>
    </row>
    <row r="73" spans="2:12" x14ac:dyDescent="0.25">
      <c r="B73">
        <f t="shared" ca="1" si="0"/>
        <v>0.25000000000000017</v>
      </c>
      <c r="C73">
        <f t="shared" ca="1" si="1"/>
        <v>0</v>
      </c>
      <c r="D73">
        <f t="shared" ca="1" si="2"/>
        <v>0</v>
      </c>
      <c r="E73">
        <f t="shared" ca="1" si="3"/>
        <v>0.1</v>
      </c>
      <c r="F73">
        <f t="shared" ca="1" si="4"/>
        <v>0.25500000000000017</v>
      </c>
      <c r="H73">
        <f ca="1"/>
        <v>0.25500000000000017</v>
      </c>
      <c r="K73">
        <f t="shared" ca="1" si="5"/>
        <v>0</v>
      </c>
      <c r="L73">
        <f ca="1"/>
        <v>9.6945815439773093E-5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R168"/>
  <sheetViews>
    <sheetView tabSelected="1" zoomScale="80" zoomScaleNormal="80" workbookViewId="0">
      <selection activeCell="G11" sqref="G11"/>
    </sheetView>
  </sheetViews>
  <sheetFormatPr defaultRowHeight="15" x14ac:dyDescent="0.25"/>
  <cols>
    <col min="1" max="1" width="15.42578125" bestFit="1" customWidth="1"/>
    <col min="2" max="2" width="15.42578125" customWidth="1"/>
    <col min="4" max="4" width="10.42578125" bestFit="1" customWidth="1"/>
    <col min="7" max="7" width="22.7109375" bestFit="1" customWidth="1"/>
    <col min="10" max="10" width="13.7109375" bestFit="1" customWidth="1"/>
    <col min="11" max="11" width="23.42578125" customWidth="1"/>
    <col min="12" max="12" width="24.7109375" customWidth="1"/>
    <col min="13" max="13" width="22.85546875" customWidth="1"/>
  </cols>
  <sheetData>
    <row r="2" spans="3:8" x14ac:dyDescent="0.25">
      <c r="C2" t="s">
        <v>35</v>
      </c>
      <c r="G2" t="s">
        <v>63</v>
      </c>
      <c r="H2" t="s">
        <v>64</v>
      </c>
    </row>
    <row r="3" spans="3:8" x14ac:dyDescent="0.25">
      <c r="C3" t="s">
        <v>24</v>
      </c>
      <c r="D3">
        <v>1</v>
      </c>
      <c r="G3" cm="1">
        <f t="array" aca="1" ref="G3" ca="1">_xll.xBlackCall(D9,D10,D3,D6)</f>
        <v>0.95499999999999996</v>
      </c>
      <c r="H3" cm="1">
        <f t="array" aca="1" ref="H3" ca="1">_xll.xBachelierCall(D9,D10,D3,D6)</f>
        <v>0.95499999999999996</v>
      </c>
    </row>
    <row r="4" spans="3:8" x14ac:dyDescent="0.25">
      <c r="C4" t="s">
        <v>16</v>
      </c>
      <c r="D4">
        <v>0</v>
      </c>
    </row>
    <row r="5" spans="3:8" x14ac:dyDescent="0.25">
      <c r="C5" t="s">
        <v>8</v>
      </c>
      <c r="D5">
        <v>-0.03</v>
      </c>
    </row>
    <row r="6" spans="3:8" x14ac:dyDescent="0.25">
      <c r="C6" t="s">
        <v>7</v>
      </c>
      <c r="D6">
        <v>0.1</v>
      </c>
    </row>
    <row r="8" spans="3:8" x14ac:dyDescent="0.25">
      <c r="C8" t="s">
        <v>36</v>
      </c>
    </row>
    <row r="9" spans="3:8" x14ac:dyDescent="0.25">
      <c r="C9" t="s">
        <v>43</v>
      </c>
      <c r="D9">
        <v>1</v>
      </c>
    </row>
    <row r="10" spans="3:8" x14ac:dyDescent="0.25">
      <c r="C10" t="s">
        <v>18</v>
      </c>
      <c r="D10">
        <v>4.4999999999999998E-2</v>
      </c>
    </row>
    <row r="11" spans="3:8" x14ac:dyDescent="0.25">
      <c r="C11" t="s">
        <v>47</v>
      </c>
      <c r="D11">
        <v>0</v>
      </c>
    </row>
    <row r="12" spans="3:8" x14ac:dyDescent="0.25">
      <c r="C12" t="s">
        <v>37</v>
      </c>
      <c r="D12">
        <v>1</v>
      </c>
    </row>
    <row r="13" spans="3:8" x14ac:dyDescent="0.25">
      <c r="C13" t="s">
        <v>38</v>
      </c>
      <c r="D13">
        <v>0</v>
      </c>
    </row>
    <row r="14" spans="3:8" x14ac:dyDescent="0.25">
      <c r="C14" t="s">
        <v>31</v>
      </c>
      <c r="D14">
        <v>0</v>
      </c>
    </row>
    <row r="16" spans="3:8" x14ac:dyDescent="0.25">
      <c r="C16" t="s">
        <v>39</v>
      </c>
    </row>
    <row r="17" spans="1:18" x14ac:dyDescent="0.25">
      <c r="C17" t="s">
        <v>1</v>
      </c>
      <c r="D17">
        <v>0.5</v>
      </c>
    </row>
    <row r="18" spans="1:18" x14ac:dyDescent="0.25">
      <c r="C18" t="s">
        <v>4</v>
      </c>
      <c r="D18">
        <v>0</v>
      </c>
    </row>
    <row r="19" spans="1:18" x14ac:dyDescent="0.25">
      <c r="C19" t="s">
        <v>9</v>
      </c>
      <c r="D19">
        <v>5</v>
      </c>
    </row>
    <row r="20" spans="1:18" x14ac:dyDescent="0.25">
      <c r="C20" t="s">
        <v>0</v>
      </c>
      <c r="D20" s="13">
        <f ca="1">H66</f>
        <v>50</v>
      </c>
    </row>
    <row r="21" spans="1:18" x14ac:dyDescent="0.25">
      <c r="C21" t="s">
        <v>10</v>
      </c>
      <c r="D21">
        <v>98</v>
      </c>
    </row>
    <row r="22" spans="1:18" x14ac:dyDescent="0.25">
      <c r="C22" t="s">
        <v>46</v>
      </c>
      <c r="D22">
        <v>0</v>
      </c>
    </row>
    <row r="23" spans="1:18" x14ac:dyDescent="0.25">
      <c r="C23" t="s">
        <v>40</v>
      </c>
      <c r="D23">
        <v>1</v>
      </c>
    </row>
    <row r="25" spans="1:18" x14ac:dyDescent="0.25">
      <c r="A25" s="10">
        <f ca="1">NOW()</f>
        <v>44911.666347569444</v>
      </c>
      <c r="B25" s="10"/>
      <c r="C25" t="s">
        <v>41</v>
      </c>
      <c r="D25" s="11">
        <f ca="1">IF(C28&lt;&gt;"",NOW()-A25)</f>
        <v>2.314845914952457E-7</v>
      </c>
    </row>
    <row r="26" spans="1:18" x14ac:dyDescent="0.25">
      <c r="K26" t="s">
        <v>49</v>
      </c>
    </row>
    <row r="27" spans="1:18" x14ac:dyDescent="0.25">
      <c r="A27" t="s">
        <v>62</v>
      </c>
      <c r="C27" t="s">
        <v>42</v>
      </c>
      <c r="F27" t="s">
        <v>33</v>
      </c>
      <c r="G27">
        <f ca="1">EXP(-D4*D9)</f>
        <v>1</v>
      </c>
      <c r="K27" t="s">
        <v>48</v>
      </c>
    </row>
    <row r="28" spans="1:18" x14ac:dyDescent="0.25">
      <c r="A28" t="str" cm="1">
        <f t="array" aca="1" ref="A28:B130" ca="1">_xll.xBlackFd(D3:D6,D9:D14,D17:D23)</f>
        <v>res 0</v>
      </c>
      <c r="B28">
        <f ca="1"/>
        <v>0.92544553267510865</v>
      </c>
      <c r="C28" s="7" t="str">
        <f t="array" aca="1" ref="C28:D168" ca="1">_xll.xBachelierFd(D3:D6,D9:D14,D17:D23)</f>
        <v>res 0</v>
      </c>
      <c r="D28" s="7">
        <f ca="1"/>
        <v>0.92500000000000104</v>
      </c>
      <c r="F28" t="s">
        <v>44</v>
      </c>
      <c r="G28">
        <f ca="1">D3+D5*D9</f>
        <v>0.97</v>
      </c>
      <c r="K28" t="s">
        <v>1</v>
      </c>
      <c r="O28" s="23" t="s">
        <v>55</v>
      </c>
      <c r="P28" t="s">
        <v>1</v>
      </c>
    </row>
    <row r="29" spans="1:18" x14ac:dyDescent="0.25">
      <c r="A29" t="str">
        <f ca="1"/>
        <v/>
      </c>
      <c r="B29" t="str">
        <f ca="1"/>
        <v/>
      </c>
      <c r="C29" s="7" t="str">
        <f ca="1"/>
        <v/>
      </c>
      <c r="D29" s="7" t="str">
        <f ca="1"/>
        <v/>
      </c>
      <c r="F29" t="s">
        <v>45</v>
      </c>
      <c r="G29" s="9">
        <f ca="1">_xll.xBachelierCall(D9,D10,G28,D6)*G27</f>
        <v>0.92499999999999993</v>
      </c>
      <c r="J29" t="s">
        <v>0</v>
      </c>
      <c r="K29" s="12">
        <v>0</v>
      </c>
      <c r="L29" s="12">
        <v>1</v>
      </c>
      <c r="M29" s="12">
        <v>0.5</v>
      </c>
      <c r="P29" s="12">
        <v>0</v>
      </c>
      <c r="Q29" s="12">
        <v>1</v>
      </c>
      <c r="R29" s="12">
        <v>0.5</v>
      </c>
    </row>
    <row r="30" spans="1:18" x14ac:dyDescent="0.25">
      <c r="A30" t="str">
        <f ca="1"/>
        <v>s</v>
      </c>
      <c r="B30" t="str">
        <f ca="1"/>
        <v>res</v>
      </c>
      <c r="C30" s="7" t="str">
        <f ca="1"/>
        <v>s</v>
      </c>
      <c r="D30" s="7" t="str">
        <f ca="1"/>
        <v>res</v>
      </c>
      <c r="J30" s="18">
        <v>1</v>
      </c>
      <c r="K30" s="3"/>
      <c r="L30" s="14">
        <v>8.8687689772255496E-2</v>
      </c>
      <c r="M30" s="15">
        <v>0.12008248366669623</v>
      </c>
      <c r="O30">
        <f ca="1">LN(J30)</f>
        <v>0</v>
      </c>
      <c r="P30">
        <f ca="1">LN(ABS(K30-K$45))</f>
        <v>-2.3025843111087587</v>
      </c>
      <c r="Q30">
        <f t="shared" ref="Q30:R30" ca="1" si="0">LN(ABS(L30-L$45))</f>
        <v>-4.4818590397893239</v>
      </c>
      <c r="R30">
        <f t="shared" ca="1" si="0"/>
        <v>-3.9079105748838709</v>
      </c>
    </row>
    <row r="31" spans="1:18" x14ac:dyDescent="0.25">
      <c r="A31">
        <f ca="1"/>
        <v>0.1019634627191464</v>
      </c>
      <c r="B31">
        <f ca="1"/>
        <v>5.5137258033094182E-2</v>
      </c>
      <c r="C31" s="7">
        <f ca="1"/>
        <v>0.5</v>
      </c>
      <c r="D31" s="7">
        <f ca="1"/>
        <v>0.42500000000000304</v>
      </c>
      <c r="F31" t="s">
        <v>29</v>
      </c>
      <c r="G31">
        <f ca="1">_xll.xBachelierImplied(D9,D10,D28/G27,G28)</f>
        <v>0.24983177222872505</v>
      </c>
      <c r="J31" s="18">
        <v>2</v>
      </c>
      <c r="K31" s="3"/>
      <c r="L31" s="14">
        <v>9.4018023266700584E-2</v>
      </c>
      <c r="M31" s="15">
        <v>9.3475947050216529E-2</v>
      </c>
      <c r="O31">
        <f ca="1">LN(J31)</f>
        <v>0.69314718055994529</v>
      </c>
      <c r="P31">
        <f ca="1">LN(ABS(K31-K$45))</f>
        <v>-2.3025843111087587</v>
      </c>
      <c r="Q31">
        <f t="shared" ref="Q31:Q44" ca="1" si="1">LN(ABS(L31-L$45))</f>
        <v>-5.1189953093602343</v>
      </c>
      <c r="R31">
        <f t="shared" ref="R31:R44" ca="1" si="2">LN(ABS(M31-M$45))</f>
        <v>-5.0322494072837163</v>
      </c>
    </row>
    <row r="32" spans="1:18" x14ac:dyDescent="0.25">
      <c r="A32">
        <f ca="1"/>
        <v>8.6026851757722931E-3</v>
      </c>
      <c r="B32">
        <f ca="1"/>
        <v>6.1843840844254358E-4</v>
      </c>
      <c r="C32" s="7">
        <f ca="1"/>
        <v>0.51</v>
      </c>
      <c r="D32" s="7">
        <f ca="1"/>
        <v>0.43500000000000272</v>
      </c>
      <c r="J32" s="18">
        <v>5</v>
      </c>
      <c r="K32" s="3"/>
      <c r="L32" s="14">
        <v>9.7541025904573475E-2</v>
      </c>
      <c r="M32" s="15">
        <v>0.10133017916447173</v>
      </c>
      <c r="O32">
        <f t="shared" ref="O32:O44" ca="1" si="3">LN(J32)</f>
        <v>1.6094379124341003</v>
      </c>
      <c r="P32">
        <f t="shared" ref="P32:P44" ca="1" si="4">LN(ABS(K32-K$45))</f>
        <v>-2.3025843111087587</v>
      </c>
      <c r="Q32">
        <f t="shared" ca="1" si="1"/>
        <v>-6.0079894021385929</v>
      </c>
      <c r="R32">
        <f t="shared" ca="1" si="2"/>
        <v>-6.6224910309270095</v>
      </c>
    </row>
    <row r="33" spans="1:18" x14ac:dyDescent="0.25">
      <c r="A33">
        <f ca="1"/>
        <v>9.4794765301516731E-3</v>
      </c>
      <c r="B33">
        <f ca="1"/>
        <v>5.6329657914345262E-4</v>
      </c>
      <c r="C33" s="7">
        <f ca="1"/>
        <v>0.52</v>
      </c>
      <c r="D33" s="7">
        <f ca="1"/>
        <v>0.44500000000000239</v>
      </c>
      <c r="J33" s="18">
        <v>10</v>
      </c>
      <c r="K33" s="3"/>
      <c r="L33" s="14">
        <v>9.8761105495311016E-2</v>
      </c>
      <c r="M33" s="15">
        <v>9.9952971443728056E-2</v>
      </c>
      <c r="O33">
        <f t="shared" ca="1" si="3"/>
        <v>2.3025850929940459</v>
      </c>
      <c r="P33">
        <f t="shared" ca="1" si="4"/>
        <v>-2.3025843111087587</v>
      </c>
      <c r="Q33">
        <f t="shared" ca="1" si="1"/>
        <v>-6.6934928581932569</v>
      </c>
      <c r="R33">
        <f t="shared" ca="1" si="2"/>
        <v>-9.9633594505334422</v>
      </c>
    </row>
    <row r="34" spans="1:18" x14ac:dyDescent="0.25">
      <c r="A34">
        <f ca="1"/>
        <v>1.0445631038407647E-2</v>
      </c>
      <c r="B34">
        <f ca="1"/>
        <v>5.1438064379423303E-4</v>
      </c>
      <c r="C34" s="7">
        <f ca="1"/>
        <v>0.53</v>
      </c>
      <c r="D34" s="7">
        <f ca="1"/>
        <v>0.45500000000000224</v>
      </c>
      <c r="J34" s="18">
        <v>20</v>
      </c>
      <c r="K34" s="3"/>
      <c r="L34" s="14">
        <v>9.937840055037693E-2</v>
      </c>
      <c r="M34" s="15">
        <v>0.1000077883543609</v>
      </c>
      <c r="O34">
        <f t="shared" ca="1" si="3"/>
        <v>2.9957322735539909</v>
      </c>
      <c r="P34">
        <f t="shared" ca="1" si="4"/>
        <v>-2.3025843111087587</v>
      </c>
      <c r="Q34">
        <f t="shared" ca="1" si="1"/>
        <v>-7.3831290091010837</v>
      </c>
      <c r="R34">
        <f t="shared" ca="1" si="2"/>
        <v>-11.771352798087069</v>
      </c>
    </row>
    <row r="35" spans="1:18" x14ac:dyDescent="0.25">
      <c r="A35">
        <f ca="1"/>
        <v>1.1510256652199288E-2</v>
      </c>
      <c r="B35">
        <f ca="1"/>
        <v>4.7422604666249284E-4</v>
      </c>
      <c r="C35" s="7">
        <f ca="1"/>
        <v>0.54</v>
      </c>
      <c r="D35" s="7">
        <f ca="1"/>
        <v>0.46500000000000202</v>
      </c>
      <c r="J35" s="18">
        <v>50</v>
      </c>
      <c r="K35" s="3"/>
      <c r="L35" s="14">
        <v>9.9750898582701156E-2</v>
      </c>
      <c r="M35" s="15">
        <v>0.1000013104623767</v>
      </c>
      <c r="O35">
        <f t="shared" ca="1" si="3"/>
        <v>3.912023005428146</v>
      </c>
      <c r="P35">
        <f t="shared" ca="1" si="4"/>
        <v>-2.3025843111087587</v>
      </c>
      <c r="Q35">
        <f t="shared" ca="1" si="1"/>
        <v>-8.2974367683903392</v>
      </c>
      <c r="R35">
        <f t="shared" ca="1" si="2"/>
        <v>-13.596568229910467</v>
      </c>
    </row>
    <row r="36" spans="1:18" x14ac:dyDescent="0.25">
      <c r="A36">
        <f ca="1"/>
        <v>1.2683389611633674E-2</v>
      </c>
      <c r="B36">
        <f ca="1"/>
        <v>4.4606423707138529E-4</v>
      </c>
      <c r="C36" s="7">
        <f ca="1"/>
        <v>0.55000000000000004</v>
      </c>
      <c r="D36" s="7">
        <f ca="1"/>
        <v>0.47500000000000187</v>
      </c>
      <c r="J36" s="18">
        <v>100</v>
      </c>
      <c r="K36" s="16">
        <v>0.10010055531824165</v>
      </c>
      <c r="L36" s="14">
        <v>9.9875400613079396E-2</v>
      </c>
      <c r="M36" s="15">
        <v>0.10000037693052868</v>
      </c>
      <c r="O36">
        <f t="shared" ca="1" si="3"/>
        <v>4.6051701859880918</v>
      </c>
      <c r="P36">
        <f t="shared" ca="1" si="4"/>
        <v>-9.2055804217114066</v>
      </c>
      <c r="Q36">
        <f t="shared" ca="1" si="1"/>
        <v>-8.9899797292691925</v>
      </c>
      <c r="R36">
        <f t="shared" ca="1" si="2"/>
        <v>-14.982741234650543</v>
      </c>
    </row>
    <row r="37" spans="1:18" x14ac:dyDescent="0.25">
      <c r="A37">
        <f ca="1"/>
        <v>1.3976089057037627E-2</v>
      </c>
      <c r="B37">
        <f ca="1"/>
        <v>4.3408047340562383E-4</v>
      </c>
      <c r="C37" s="7">
        <f ca="1"/>
        <v>0.56000000000000005</v>
      </c>
      <c r="D37" s="7">
        <f ca="1"/>
        <v>0.48500000000000187</v>
      </c>
      <c r="J37" s="18">
        <v>200</v>
      </c>
      <c r="K37" s="16">
        <v>0.10006245848057393</v>
      </c>
      <c r="L37" s="14">
        <v>9.9937712965808834E-2</v>
      </c>
      <c r="M37" s="15">
        <v>0.10000014351927443</v>
      </c>
      <c r="O37">
        <f t="shared" ca="1" si="3"/>
        <v>5.2983173665480363</v>
      </c>
      <c r="P37">
        <f t="shared" ca="1" si="4"/>
        <v>-9.6822611655727933</v>
      </c>
      <c r="Q37">
        <f t="shared" ca="1" si="1"/>
        <v>-9.6829029961425821</v>
      </c>
      <c r="R37">
        <f t="shared" ca="1" si="2"/>
        <v>-16.368913828429253</v>
      </c>
    </row>
    <row r="38" spans="1:18" x14ac:dyDescent="0.25">
      <c r="A38">
        <f ca="1"/>
        <v>1.5400541283623585E-2</v>
      </c>
      <c r="B38">
        <f ca="1"/>
        <v>4.4378074919599448E-4</v>
      </c>
      <c r="C38" s="7">
        <f ca="1"/>
        <v>0.57000000000000006</v>
      </c>
      <c r="D38" s="7">
        <f ca="1"/>
        <v>0.49500000000000188</v>
      </c>
      <c r="J38" s="18">
        <v>400</v>
      </c>
      <c r="K38" s="16">
        <v>0.10003125711766017</v>
      </c>
      <c r="L38" s="14">
        <v>9.996888431345953E-2</v>
      </c>
      <c r="M38" s="15">
        <v>0.10000008516468933</v>
      </c>
      <c r="O38">
        <f t="shared" ca="1" si="3"/>
        <v>5.9914645471079817</v>
      </c>
      <c r="P38">
        <f t="shared" ca="1" si="4"/>
        <v>-10.375768040629602</v>
      </c>
      <c r="Q38">
        <f t="shared" ca="1" si="1"/>
        <v>-10.376089125307512</v>
      </c>
      <c r="R38">
        <f t="shared" ca="1" si="2"/>
        <v>-17.754812290315662</v>
      </c>
    </row>
    <row r="39" spans="1:18" x14ac:dyDescent="0.25">
      <c r="A39">
        <f ca="1"/>
        <v>1.697017462185994E-2</v>
      </c>
      <c r="B39">
        <f ca="1"/>
        <v>4.8250512639438421E-4</v>
      </c>
      <c r="C39" s="7">
        <f ca="1"/>
        <v>0.58000000000000007</v>
      </c>
      <c r="D39" s="7">
        <f ca="1"/>
        <v>0.50500000000000189</v>
      </c>
      <c r="J39" s="18">
        <v>800</v>
      </c>
      <c r="K39" s="16">
        <v>0.10001566016762056</v>
      </c>
      <c r="L39" s="14">
        <v>9.9984473759665946E-2</v>
      </c>
      <c r="M39" s="15">
        <v>0.10000007057593061</v>
      </c>
      <c r="O39">
        <f t="shared" ca="1" si="3"/>
        <v>6.6846117276679271</v>
      </c>
      <c r="P39">
        <f t="shared" ca="1" si="4"/>
        <v>-11.069395499831066</v>
      </c>
      <c r="Q39">
        <f t="shared" ca="1" si="1"/>
        <v>-11.069556316223764</v>
      </c>
      <c r="R39">
        <f t="shared" ca="1" si="2"/>
        <v>-19.139547696742639</v>
      </c>
    </row>
    <row r="40" spans="1:18" x14ac:dyDescent="0.25">
      <c r="A40">
        <f ca="1"/>
        <v>1.8699786026524588E-2</v>
      </c>
      <c r="B40">
        <f ca="1"/>
        <v>5.6013021640574276E-4</v>
      </c>
      <c r="C40" s="7">
        <f ca="1"/>
        <v>0.59000000000000008</v>
      </c>
      <c r="D40" s="7">
        <f ca="1"/>
        <v>0.5150000000000019</v>
      </c>
      <c r="J40" s="18">
        <v>1600</v>
      </c>
      <c r="K40" s="16">
        <v>0.10000786262801949</v>
      </c>
      <c r="L40" s="14">
        <v>9.9992269423303998E-2</v>
      </c>
      <c r="M40" s="15">
        <v>0.10000006692875674</v>
      </c>
      <c r="O40">
        <f t="shared" ca="1" si="3"/>
        <v>7.3777589082278725</v>
      </c>
      <c r="P40">
        <f t="shared" ca="1" si="4"/>
        <v>-11.763383757810262</v>
      </c>
      <c r="Q40">
        <f t="shared" ca="1" si="1"/>
        <v>-11.763464649778419</v>
      </c>
      <c r="R40">
        <f t="shared" ca="1" si="2"/>
        <v>-20.519617529288269</v>
      </c>
    </row>
    <row r="41" spans="1:18" x14ac:dyDescent="0.25">
      <c r="A41">
        <f ca="1"/>
        <v>2.0605680567798355E-2</v>
      </c>
      <c r="B41">
        <f ca="1"/>
        <v>6.9000450203479343E-4</v>
      </c>
      <c r="C41" s="7">
        <f ca="1"/>
        <v>0.60000000000000009</v>
      </c>
      <c r="D41" s="7">
        <f ca="1"/>
        <v>0.52500000000000191</v>
      </c>
      <c r="J41" s="18">
        <v>3200</v>
      </c>
      <c r="K41" s="16">
        <v>0.10000396409239584</v>
      </c>
      <c r="L41" s="14">
        <v>9.9996167489981941E-2</v>
      </c>
      <c r="M41" s="15">
        <v>0.10000006601693216</v>
      </c>
      <c r="O41">
        <f t="shared" ca="1" si="3"/>
        <v>8.0709060887878188</v>
      </c>
      <c r="P41">
        <f t="shared" ca="1" si="4"/>
        <v>-12.458154953433578</v>
      </c>
      <c r="Q41">
        <f t="shared" ca="1" si="1"/>
        <v>-12.458196315955643</v>
      </c>
      <c r="R41">
        <f t="shared" ca="1" si="2"/>
        <v>-21.881493185502304</v>
      </c>
    </row>
    <row r="42" spans="1:18" x14ac:dyDescent="0.25">
      <c r="A42">
        <f ca="1"/>
        <v>2.2705825139382872E-2</v>
      </c>
      <c r="B42">
        <f ca="1"/>
        <v>8.9015184487115833E-4</v>
      </c>
      <c r="C42" s="7">
        <f ca="1"/>
        <v>0.6100000000000001</v>
      </c>
      <c r="D42" s="7">
        <f ca="1"/>
        <v>0.53500000000000192</v>
      </c>
      <c r="J42" s="18">
        <v>6400</v>
      </c>
      <c r="K42" s="16">
        <v>0.1000020148831661</v>
      </c>
      <c r="L42" s="14">
        <v>9.9998116581914862E-2</v>
      </c>
      <c r="M42" s="15">
        <v>0.10000006578901045</v>
      </c>
      <c r="O42">
        <f t="shared" ca="1" si="3"/>
        <v>8.7640532693477624</v>
      </c>
      <c r="P42">
        <f t="shared" ca="1" si="4"/>
        <v>-13.154527848933741</v>
      </c>
      <c r="Q42">
        <f t="shared" ca="1" si="1"/>
        <v>-13.154550274318161</v>
      </c>
      <c r="R42">
        <f t="shared" ca="1" si="2"/>
        <v>-23.175271708278974</v>
      </c>
    </row>
    <row r="43" spans="1:18" x14ac:dyDescent="0.25">
      <c r="A43">
        <f ca="1"/>
        <v>2.5020017832651315E-2</v>
      </c>
      <c r="B43">
        <f ca="1"/>
        <v>1.1847539477250742E-3</v>
      </c>
      <c r="C43" s="7">
        <f ca="1"/>
        <v>0.62000000000000011</v>
      </c>
      <c r="D43" s="7">
        <f ca="1"/>
        <v>0.54500000000000193</v>
      </c>
      <c r="J43" s="18">
        <v>10000</v>
      </c>
      <c r="K43" s="16">
        <v>0.10000131317739959</v>
      </c>
      <c r="L43" s="14">
        <v>9.9998818264700376E-2</v>
      </c>
      <c r="M43" s="15">
        <v>0.10000006574426046</v>
      </c>
      <c r="O43">
        <f t="shared" ca="1" si="3"/>
        <v>9.2103403719761836</v>
      </c>
      <c r="P43">
        <f t="shared" ca="1" si="4"/>
        <v>-13.604448624093745</v>
      </c>
      <c r="Q43">
        <f t="shared" ca="1" si="1"/>
        <v>-13.604465182795025</v>
      </c>
      <c r="R43">
        <f t="shared" ca="1" si="2"/>
        <v>-23.908448921469457</v>
      </c>
    </row>
    <row r="44" spans="1:18" x14ac:dyDescent="0.25">
      <c r="A44">
        <f ca="1"/>
        <v>2.7570074573524339E-2</v>
      </c>
      <c r="B44">
        <f ca="1"/>
        <v>1.6058730854310306E-3</v>
      </c>
      <c r="C44" s="7">
        <f ca="1"/>
        <v>0.63000000000000012</v>
      </c>
      <c r="D44" s="7">
        <f ca="1"/>
        <v>0.55500000000000194</v>
      </c>
      <c r="J44" s="18">
        <v>100000</v>
      </c>
      <c r="K44" s="16">
        <v>0.10000019045871797</v>
      </c>
      <c r="L44" s="14">
        <v>9.9999940967190296E-2</v>
      </c>
      <c r="M44" s="15">
        <v>0.10000006571380572</v>
      </c>
      <c r="O44">
        <f t="shared" ca="1" si="3"/>
        <v>11.512925464970229</v>
      </c>
      <c r="P44">
        <f t="shared" ca="1" si="4"/>
        <v>-16.002357738818553</v>
      </c>
      <c r="Q44">
        <f t="shared" ca="1" si="1"/>
        <v>-16.002395665387962</v>
      </c>
      <c r="R44">
        <f t="shared" ca="1" si="2"/>
        <v>-25.240797483902821</v>
      </c>
    </row>
    <row r="45" spans="1:18" x14ac:dyDescent="0.25">
      <c r="A45">
        <f ca="1"/>
        <v>3.0380034781499848E-2</v>
      </c>
      <c r="B45">
        <f ca="1"/>
        <v>2.1952936252589692E-3</v>
      </c>
      <c r="C45" s="7">
        <f ca="1"/>
        <v>0.64000000000000012</v>
      </c>
      <c r="D45" s="7">
        <f ca="1"/>
        <v>0.56500000000000195</v>
      </c>
      <c r="J45" s="18">
        <v>1000000</v>
      </c>
      <c r="K45" s="14">
        <v>0.10000007818855926</v>
      </c>
      <c r="L45" s="14">
        <v>0.10000005323309107</v>
      </c>
      <c r="M45" s="15">
        <v>0.10000006570288979</v>
      </c>
    </row>
    <row r="46" spans="1:18" x14ac:dyDescent="0.25">
      <c r="A46">
        <f ca="1"/>
        <v>3.3476387989586735E-2</v>
      </c>
      <c r="B46">
        <f ca="1"/>
        <v>3.0062410647211137E-3</v>
      </c>
      <c r="C46" s="7">
        <f ca="1"/>
        <v>0.65000000000000013</v>
      </c>
      <c r="D46" s="7">
        <f ca="1"/>
        <v>0.57500000000000184</v>
      </c>
      <c r="J46" s="25">
        <v>10000000</v>
      </c>
      <c r="K46" s="26">
        <v>0.10000006700196606</v>
      </c>
      <c r="O46" t="s">
        <v>50</v>
      </c>
      <c r="P46">
        <f ca="1">(P44-P36)/($O44-$O36)</f>
        <v>-0.98393429451494074</v>
      </c>
      <c r="Q46">
        <f ca="1">(Q44-Q30)/($O44-$O30)</f>
        <v>-1.0006610970123595</v>
      </c>
      <c r="R46">
        <f ca="1">(R41-R30)/(O41-O30)</f>
        <v>-2.226959701041189</v>
      </c>
    </row>
    <row r="47" spans="1:18" x14ac:dyDescent="0.25">
      <c r="A47">
        <f ca="1"/>
        <v>3.6888323561491972E-2</v>
      </c>
      <c r="B47">
        <f ca="1"/>
        <v>4.1045898141588519E-3</v>
      </c>
      <c r="C47" s="7">
        <f ca="1"/>
        <v>0.66000000000000014</v>
      </c>
      <c r="D47" s="7">
        <f ca="1"/>
        <v>0.58500000000000174</v>
      </c>
      <c r="K47" s="17"/>
      <c r="L47" s="17"/>
      <c r="M47" s="17"/>
    </row>
    <row r="48" spans="1:18" x14ac:dyDescent="0.25">
      <c r="A48">
        <f ca="1"/>
        <v>4.0648005860148446E-2</v>
      </c>
      <c r="B48">
        <f ca="1"/>
        <v>5.5690292309957907E-3</v>
      </c>
      <c r="C48">
        <f ca="1"/>
        <v>0.67000000000000015</v>
      </c>
      <c r="D48">
        <f ca="1"/>
        <v>0.59500000000000175</v>
      </c>
      <c r="K48" s="17">
        <f ca="1">K46-$D$6</f>
        <v>6.7001966058688467E-8</v>
      </c>
      <c r="L48" s="17">
        <f t="shared" ref="L48:M48" ca="1" si="5">L46-$D$6</f>
        <v>-0.1</v>
      </c>
      <c r="M48" s="17">
        <f t="shared" ca="1" si="5"/>
        <v>-0.1</v>
      </c>
    </row>
    <row r="49" spans="1:4" x14ac:dyDescent="0.25">
      <c r="A49">
        <f ca="1"/>
        <v>4.4790877461600605E-2</v>
      </c>
      <c r="B49">
        <f ca="1"/>
        <v>7.4895892872873186E-3</v>
      </c>
      <c r="C49">
        <f ca="1"/>
        <v>0.68000000000000016</v>
      </c>
      <c r="D49">
        <f ca="1"/>
        <v>0.60500000000000176</v>
      </c>
    </row>
    <row r="50" spans="1:4" x14ac:dyDescent="0.25">
      <c r="A50">
        <f ca="1"/>
        <v>4.9355993272649917E-2</v>
      </c>
      <c r="B50">
        <f ca="1"/>
        <v>9.964033740070764E-3</v>
      </c>
      <c r="C50">
        <f ca="1"/>
        <v>0.69000000000000017</v>
      </c>
      <c r="D50">
        <f ca="1"/>
        <v>0.61500000000000177</v>
      </c>
    </row>
    <row r="51" spans="1:4" x14ac:dyDescent="0.25">
      <c r="A51">
        <f ca="1"/>
        <v>5.4386388701991153E-2</v>
      </c>
      <c r="B51">
        <f ca="1"/>
        <v>1.3092015674438481E-2</v>
      </c>
      <c r="C51">
        <f ca="1"/>
        <v>0.70000000000000018</v>
      </c>
      <c r="D51">
        <f ca="1"/>
        <v>0.62500000000000178</v>
      </c>
    </row>
    <row r="52" spans="1:4" x14ac:dyDescent="0.25">
      <c r="A52">
        <f ca="1"/>
        <v>5.9929485355593996E-2</v>
      </c>
      <c r="B52">
        <f ca="1"/>
        <v>1.6967599478577667E-2</v>
      </c>
      <c r="C52">
        <f ca="1"/>
        <v>0.71000000000000019</v>
      </c>
      <c r="D52">
        <f ca="1"/>
        <v>0.63500000000000179</v>
      </c>
    </row>
    <row r="53" spans="1:4" x14ac:dyDescent="0.25">
      <c r="A53">
        <f ca="1"/>
        <v>6.6037538080826214E-2</v>
      </c>
      <c r="B53">
        <f ca="1"/>
        <v>2.1671661540077974E-2</v>
      </c>
      <c r="C53">
        <f ca="1"/>
        <v>0.7200000000000002</v>
      </c>
      <c r="D53">
        <f ca="1"/>
        <v>0.64500000000000179</v>
      </c>
    </row>
    <row r="54" spans="1:4" x14ac:dyDescent="0.25">
      <c r="A54">
        <f ca="1"/>
        <v>7.2768127573608565E-2</v>
      </c>
      <c r="B54">
        <f ca="1"/>
        <v>2.7266427996232759E-2</v>
      </c>
      <c r="C54">
        <f ca="1"/>
        <v>0.7300000000000002</v>
      </c>
      <c r="D54">
        <f ca="1"/>
        <v>0.6550000000000018</v>
      </c>
    </row>
    <row r="55" spans="1:4" x14ac:dyDescent="0.25">
      <c r="A55">
        <f ca="1"/>
        <v>8.0184703192416801E-2</v>
      </c>
      <c r="B55">
        <f ca="1"/>
        <v>3.3794457117004635E-2</v>
      </c>
      <c r="C55">
        <f ca="1"/>
        <v>0.74000000000000021</v>
      </c>
      <c r="D55">
        <f ca="1"/>
        <v>0.66500000000000181</v>
      </c>
    </row>
    <row r="56" spans="1:4" x14ac:dyDescent="0.25">
      <c r="A56">
        <f ca="1"/>
        <v>8.8357181096244838E-2</v>
      </c>
      <c r="B56">
        <f ca="1"/>
        <v>4.128331145355494E-2</v>
      </c>
      <c r="C56">
        <f ca="1"/>
        <v>0.75000000000000022</v>
      </c>
      <c r="D56">
        <f ca="1"/>
        <v>0.67500000000000182</v>
      </c>
    </row>
    <row r="57" spans="1:4" x14ac:dyDescent="0.25">
      <c r="A57">
        <f ca="1"/>
        <v>9.7362603345184207E-2</v>
      </c>
      <c r="B57">
        <f ca="1"/>
        <v>4.9755133249794387E-2</v>
      </c>
      <c r="C57">
        <f ca="1"/>
        <v>0.76000000000000023</v>
      </c>
      <c r="D57">
        <f ca="1"/>
        <v>0.68500000000000172</v>
      </c>
    </row>
    <row r="58" spans="1:4" x14ac:dyDescent="0.25">
      <c r="A58">
        <f ca="1"/>
        <v>0.10728586417697016</v>
      </c>
      <c r="B58">
        <f ca="1"/>
        <v>5.9238258768059548E-2</v>
      </c>
      <c r="C58">
        <f ca="1"/>
        <v>0.77000000000000024</v>
      </c>
      <c r="D58">
        <f ca="1"/>
        <v>0.69500000000000162</v>
      </c>
    </row>
    <row r="59" spans="1:4" x14ac:dyDescent="0.25">
      <c r="A59">
        <f ca="1"/>
        <v>0.1182205103061124</v>
      </c>
      <c r="B59">
        <f ca="1"/>
        <v>6.9777171411839881E-2</v>
      </c>
      <c r="C59">
        <f ca="1"/>
        <v>0.78000000000000025</v>
      </c>
      <c r="D59">
        <f ca="1"/>
        <v>0.70500000000000151</v>
      </c>
    </row>
    <row r="60" spans="1:4" x14ac:dyDescent="0.25">
      <c r="A60">
        <f ca="1"/>
        <v>0.13026962279004242</v>
      </c>
      <c r="B60">
        <f ca="1"/>
        <v>8.143816623544374E-2</v>
      </c>
      <c r="C60">
        <f ca="1"/>
        <v>0.79000000000000026</v>
      </c>
      <c r="D60">
        <f ca="1"/>
        <v>0.71500000000000141</v>
      </c>
    </row>
    <row r="61" spans="1:4" x14ac:dyDescent="0.25">
      <c r="A61">
        <f ca="1"/>
        <v>0.1435467887756405</v>
      </c>
      <c r="B61">
        <f ca="1"/>
        <v>9.4310410583644963E-2</v>
      </c>
      <c r="C61">
        <f ca="1"/>
        <v>0.80000000000000027</v>
      </c>
      <c r="D61">
        <f ca="1"/>
        <v>0.72500000000000142</v>
      </c>
    </row>
    <row r="62" spans="1:4" x14ac:dyDescent="0.25">
      <c r="A62">
        <f ca="1"/>
        <v>0.15817717228681044</v>
      </c>
      <c r="B62">
        <f ca="1"/>
        <v>0.10850408260939669</v>
      </c>
      <c r="C62">
        <f ca="1"/>
        <v>0.81000000000000028</v>
      </c>
      <c r="D62">
        <f ca="1"/>
        <v>0.73500000000000143</v>
      </c>
    </row>
    <row r="63" spans="1:4" x14ac:dyDescent="0.25">
      <c r="A63">
        <f ca="1"/>
        <v>0.17429869414743143</v>
      </c>
      <c r="B63">
        <f ca="1"/>
        <v>0.1241478344978672</v>
      </c>
      <c r="C63">
        <f ca="1"/>
        <v>0.82000000000000028</v>
      </c>
      <c r="D63">
        <f ca="1"/>
        <v>0.74500000000000133</v>
      </c>
    </row>
    <row r="64" spans="1:4" x14ac:dyDescent="0.25">
      <c r="A64">
        <f ca="1"/>
        <v>0.19206333216283628</v>
      </c>
      <c r="B64">
        <f ca="1"/>
        <v>0.14138710207605887</v>
      </c>
      <c r="C64">
        <f ca="1"/>
        <v>0.83000000000000029</v>
      </c>
      <c r="D64">
        <f ca="1"/>
        <v>0.75500000000000134</v>
      </c>
    </row>
    <row r="65" spans="1:13" x14ac:dyDescent="0.25">
      <c r="A65">
        <f ca="1"/>
        <v>0.2116385538166442</v>
      </c>
      <c r="B65">
        <f ca="1"/>
        <v>0.16038370852381259</v>
      </c>
      <c r="C65">
        <f ca="1"/>
        <v>0.8400000000000003</v>
      </c>
      <c r="D65">
        <f ca="1"/>
        <v>0.76500000000000123</v>
      </c>
    </row>
    <row r="66" spans="1:13" x14ac:dyDescent="0.25">
      <c r="A66">
        <f ca="1"/>
        <v>0.23320889498900155</v>
      </c>
      <c r="B66">
        <f ca="1"/>
        <v>0.18131653364679046</v>
      </c>
      <c r="C66">
        <f ca="1"/>
        <v>0.85000000000000031</v>
      </c>
      <c r="D66">
        <f ca="1"/>
        <v>0.77500000000000135</v>
      </c>
      <c r="G66" t="s">
        <v>0</v>
      </c>
      <c r="H66">
        <v>50</v>
      </c>
      <c r="J66" t="s">
        <v>0</v>
      </c>
      <c r="K66" s="12">
        <v>0</v>
      </c>
      <c r="L66" s="12">
        <v>1</v>
      </c>
      <c r="M66" s="12">
        <v>0.5</v>
      </c>
    </row>
    <row r="67" spans="1:13" x14ac:dyDescent="0.25">
      <c r="A67">
        <f ca="1"/>
        <v>0.25697769957882771</v>
      </c>
      <c r="B67">
        <f ca="1"/>
        <v>0.20438286105107295</v>
      </c>
      <c r="C67">
        <f ca="1"/>
        <v>0.86000000000000032</v>
      </c>
      <c r="D67">
        <f ca="1"/>
        <v>0.78500000000000136</v>
      </c>
      <c r="G67" t="s">
        <v>29</v>
      </c>
      <c r="H67">
        <f ca="1">G31</f>
        <v>0.24983177222872505</v>
      </c>
      <c r="J67" s="18">
        <v>1</v>
      </c>
      <c r="K67" s="3"/>
      <c r="L67" s="14"/>
      <c r="M67" s="15"/>
    </row>
    <row r="68" spans="1:13" x14ac:dyDescent="0.25">
      <c r="A68">
        <f ca="1"/>
        <v>0.28316903642950936</v>
      </c>
      <c r="B68">
        <f ca="1"/>
        <v>0.22980012646012679</v>
      </c>
      <c r="C68">
        <f ca="1"/>
        <v>0.87000000000000033</v>
      </c>
      <c r="D68">
        <f ca="1"/>
        <v>0.79500000000000126</v>
      </c>
      <c r="J68" s="18">
        <v>2</v>
      </c>
      <c r="K68" s="3"/>
      <c r="L68" s="14"/>
      <c r="M68" s="15"/>
    </row>
    <row r="69" spans="1:13" x14ac:dyDescent="0.25">
      <c r="A69">
        <f ca="1"/>
        <v>0.31202981162892784</v>
      </c>
      <c r="B69">
        <f ca="1"/>
        <v>0.25780793676422781</v>
      </c>
      <c r="C69">
        <f ca="1"/>
        <v>0.88000000000000034</v>
      </c>
      <c r="D69">
        <f ca="1"/>
        <v>0.80500000000000149</v>
      </c>
      <c r="J69" s="18">
        <v>5</v>
      </c>
      <c r="K69" s="3"/>
      <c r="L69" s="14"/>
      <c r="M69" s="15"/>
    </row>
    <row r="70" spans="1:13" x14ac:dyDescent="0.25">
      <c r="A70">
        <f ca="1"/>
        <v>0.3438320960964994</v>
      </c>
      <c r="B70">
        <f ca="1"/>
        <v>0.28867032164791856</v>
      </c>
      <c r="C70">
        <f ca="1"/>
        <v>0.89000000000000035</v>
      </c>
      <c r="D70">
        <f ca="1"/>
        <v>0.8150000000000015</v>
      </c>
      <c r="J70" s="18">
        <v>10</v>
      </c>
      <c r="K70" s="3"/>
      <c r="L70" s="14"/>
      <c r="M70" s="15"/>
    </row>
    <row r="71" spans="1:13" x14ac:dyDescent="0.25">
      <c r="A71">
        <f ca="1"/>
        <v>0.37887569039942443</v>
      </c>
      <c r="B71">
        <f ca="1"/>
        <v>0.32267822118738487</v>
      </c>
      <c r="C71">
        <f ca="1"/>
        <v>0.90000000000000036</v>
      </c>
      <c r="D71">
        <f ca="1"/>
        <v>0.82500000000000129</v>
      </c>
      <c r="J71" s="18">
        <v>20</v>
      </c>
      <c r="K71" s="3"/>
      <c r="L71" s="14"/>
      <c r="M71" s="15"/>
    </row>
    <row r="72" spans="1:13" x14ac:dyDescent="0.25">
      <c r="A72">
        <f ca="1"/>
        <v>0.41749095097670252</v>
      </c>
      <c r="B72">
        <f ca="1"/>
        <v>0.36015222830762811</v>
      </c>
      <c r="C72">
        <f ca="1"/>
        <v>0.91000000000000036</v>
      </c>
      <c r="D72">
        <f ca="1"/>
        <v>0.83500000000000119</v>
      </c>
      <c r="J72" s="18">
        <v>50</v>
      </c>
      <c r="K72" s="3"/>
      <c r="L72" s="14"/>
      <c r="M72" s="15"/>
    </row>
    <row r="73" spans="1:13" x14ac:dyDescent="0.25">
      <c r="A73">
        <f ca="1"/>
        <v>0.46004190441376558</v>
      </c>
      <c r="B73">
        <f ca="1"/>
        <v>0.40144561098168702</v>
      </c>
      <c r="C73">
        <f ca="1"/>
        <v>0.92000000000000037</v>
      </c>
      <c r="D73">
        <f ca="1"/>
        <v>0.84500000000000108</v>
      </c>
      <c r="J73" s="18">
        <v>100</v>
      </c>
      <c r="K73" s="16"/>
      <c r="L73" s="14"/>
      <c r="M73" s="15"/>
    </row>
    <row r="74" spans="1:13" x14ac:dyDescent="0.25">
      <c r="A74">
        <f ca="1"/>
        <v>0.50692967912603781</v>
      </c>
      <c r="B74">
        <f ca="1"/>
        <v>0.44694764248828778</v>
      </c>
      <c r="C74">
        <f ca="1"/>
        <v>0.93000000000000038</v>
      </c>
      <c r="D74">
        <f ca="1"/>
        <v>0.85500000000000098</v>
      </c>
      <c r="J74" s="18">
        <v>200</v>
      </c>
      <c r="K74" s="16"/>
      <c r="L74" s="14"/>
      <c r="M74" s="15"/>
    </row>
    <row r="75" spans="1:13" x14ac:dyDescent="0.25">
      <c r="A75">
        <f ca="1"/>
        <v>0.55859628680195128</v>
      </c>
      <c r="B75">
        <f ca="1"/>
        <v>0.4970872710958541</v>
      </c>
      <c r="C75">
        <f ca="1"/>
        <v>0.94000000000000039</v>
      </c>
      <c r="D75">
        <f ca="1"/>
        <v>0.86500000000000099</v>
      </c>
      <c r="J75" s="18">
        <v>400</v>
      </c>
      <c r="K75" s="16"/>
      <c r="L75" s="14"/>
      <c r="M75" s="15"/>
    </row>
    <row r="76" spans="1:13" x14ac:dyDescent="0.25">
      <c r="A76">
        <f ca="1"/>
        <v>0.61552878925313026</v>
      </c>
      <c r="B76">
        <f ca="1"/>
        <v>0.55233716376361452</v>
      </c>
      <c r="C76">
        <f ca="1"/>
        <v>0.9500000000000004</v>
      </c>
      <c r="D76">
        <f ca="1"/>
        <v>0.87500000000000111</v>
      </c>
      <c r="J76" s="18">
        <v>800</v>
      </c>
      <c r="K76" s="16"/>
      <c r="L76" s="14"/>
      <c r="M76" s="15"/>
    </row>
    <row r="77" spans="1:13" x14ac:dyDescent="0.25">
      <c r="A77">
        <f ca="1"/>
        <v>0.67826388995269793</v>
      </c>
      <c r="B77">
        <f ca="1"/>
        <v>0.61321816197943391</v>
      </c>
      <c r="C77">
        <f ca="1"/>
        <v>0.96000000000000041</v>
      </c>
      <c r="D77">
        <f ca="1"/>
        <v>0.88500000000000101</v>
      </c>
      <c r="J77" s="18">
        <v>1600</v>
      </c>
      <c r="K77" s="16"/>
      <c r="L77" s="14"/>
      <c r="M77" s="15"/>
    </row>
    <row r="78" spans="1:13" x14ac:dyDescent="0.25">
      <c r="A78">
        <f ca="1"/>
        <v>0.74739299354620081</v>
      </c>
      <c r="B78">
        <f ca="1"/>
        <v>0.68030419173958701</v>
      </c>
      <c r="C78">
        <f ca="1"/>
        <v>0.97000000000000042</v>
      </c>
      <c r="D78">
        <f ca="1"/>
        <v>0.89500000000000102</v>
      </c>
      <c r="J78" s="18">
        <v>3200</v>
      </c>
      <c r="K78" s="16"/>
      <c r="L78" s="14"/>
      <c r="M78" s="15"/>
    </row>
    <row r="79" spans="1:13" x14ac:dyDescent="0.25">
      <c r="A79">
        <f ca="1"/>
        <v>0.8235677810312263</v>
      </c>
      <c r="B79">
        <f ca="1"/>
        <v>0.75422767395690338</v>
      </c>
      <c r="C79">
        <f ca="1"/>
        <v>0.98000000000000043</v>
      </c>
      <c r="D79">
        <f ca="1"/>
        <v>0.90500000000000114</v>
      </c>
      <c r="J79" s="18">
        <v>6400</v>
      </c>
      <c r="K79" s="16"/>
      <c r="L79" s="14"/>
      <c r="M79" s="15"/>
    </row>
    <row r="80" spans="1:13" x14ac:dyDescent="0.25">
      <c r="A80">
        <f ca="1"/>
        <v>0.90750635316301032</v>
      </c>
      <c r="B80">
        <f ca="1"/>
        <v>0.83568548630132378</v>
      </c>
      <c r="C80">
        <f ca="1"/>
        <v>0.99000000000000044</v>
      </c>
      <c r="D80">
        <f ca="1"/>
        <v>0.91500000000000115</v>
      </c>
      <c r="J80" s="18">
        <v>10000</v>
      </c>
      <c r="K80" s="16"/>
      <c r="L80" s="14"/>
      <c r="M80" s="15"/>
    </row>
    <row r="81" spans="1:13" x14ac:dyDescent="0.25">
      <c r="A81">
        <f ca="1"/>
        <v>1</v>
      </c>
      <c r="B81">
        <f ca="1"/>
        <v>0.92544553267510865</v>
      </c>
      <c r="C81">
        <f ca="1"/>
        <v>1.0000000000000004</v>
      </c>
      <c r="D81">
        <f ca="1"/>
        <v>0.92500000000000104</v>
      </c>
      <c r="J81" s="18">
        <v>100000</v>
      </c>
      <c r="K81" s="16"/>
      <c r="L81" s="14"/>
      <c r="M81" s="15"/>
    </row>
    <row r="82" spans="1:13" x14ac:dyDescent="0.25">
      <c r="A82">
        <f ca="1"/>
        <v>1.1019206604059726</v>
      </c>
      <c r="B82">
        <f ca="1"/>
        <v>1.0243539822533774</v>
      </c>
      <c r="C82">
        <f ca="1"/>
        <v>1.0100000000000005</v>
      </c>
      <c r="D82">
        <f ca="1"/>
        <v>0.93500000000000105</v>
      </c>
      <c r="J82" s="18">
        <v>1000000</v>
      </c>
      <c r="K82" s="14"/>
      <c r="L82" s="14"/>
      <c r="M82" s="15"/>
    </row>
    <row r="83" spans="1:13" x14ac:dyDescent="0.25">
      <c r="A83">
        <f ca="1"/>
        <v>1.2142291418295346</v>
      </c>
      <c r="B83">
        <f ca="1"/>
        <v>1.1333432463323956</v>
      </c>
      <c r="C83">
        <f ca="1"/>
        <v>1.0200000000000005</v>
      </c>
      <c r="D83">
        <f ca="1"/>
        <v>0.94500000000000095</v>
      </c>
      <c r="J83" s="18">
        <v>10000000</v>
      </c>
    </row>
    <row r="84" spans="1:13" x14ac:dyDescent="0.25">
      <c r="A84">
        <f ca="1"/>
        <v>1.3379841778489781</v>
      </c>
      <c r="B84">
        <f ca="1"/>
        <v>1.2534407681835094</v>
      </c>
      <c r="C84">
        <f ca="1"/>
        <v>1.0300000000000005</v>
      </c>
      <c r="D84">
        <f ca="1"/>
        <v>0.95500000000000096</v>
      </c>
    </row>
    <row r="85" spans="1:13" x14ac:dyDescent="0.25">
      <c r="A85">
        <f ca="1"/>
        <v>1.4743524088680879</v>
      </c>
      <c r="B85">
        <f ca="1"/>
        <v>1.385778708774817</v>
      </c>
      <c r="C85">
        <f ca="1"/>
        <v>1.0400000000000005</v>
      </c>
      <c r="D85">
        <f ca="1"/>
        <v>0.96500000000000086</v>
      </c>
    </row>
    <row r="86" spans="1:13" x14ac:dyDescent="0.25">
      <c r="A86">
        <f ca="1"/>
        <v>1.62461938005106</v>
      </c>
      <c r="B86">
        <f ca="1"/>
        <v>1.5316046196679469</v>
      </c>
      <c r="C86">
        <f ca="1"/>
        <v>1.0500000000000005</v>
      </c>
      <c r="D86">
        <f ca="1"/>
        <v>0.97500000000000087</v>
      </c>
    </row>
    <row r="87" spans="1:13" x14ac:dyDescent="0.25">
      <c r="A87">
        <f ca="1"/>
        <v>1.7902016601742057</v>
      </c>
      <c r="B87">
        <f ca="1"/>
        <v>1.6922932037036233</v>
      </c>
      <c r="C87">
        <f ca="1"/>
        <v>1.0600000000000005</v>
      </c>
      <c r="D87">
        <f ca="1"/>
        <v>0.98500000000000099</v>
      </c>
    </row>
    <row r="88" spans="1:13" x14ac:dyDescent="0.25">
      <c r="A88">
        <f ca="1"/>
        <v>1.9726601956390291</v>
      </c>
      <c r="B88">
        <f ca="1"/>
        <v>1.869359274343898</v>
      </c>
      <c r="C88">
        <f ca="1"/>
        <v>1.0700000000000005</v>
      </c>
      <c r="D88">
        <f ca="1"/>
        <v>0.99500000000000099</v>
      </c>
    </row>
    <row r="89" spans="1:13" x14ac:dyDescent="0.25">
      <c r="A89">
        <f ca="1"/>
        <v>2.1737150255351336</v>
      </c>
      <c r="B89">
        <f ca="1"/>
        <v>2.0644720358393269</v>
      </c>
      <c r="C89">
        <f ca="1"/>
        <v>1.0800000000000005</v>
      </c>
      <c r="D89">
        <f ca="1"/>
        <v>1.005000000000001</v>
      </c>
    </row>
    <row r="90" spans="1:13" x14ac:dyDescent="0.25">
      <c r="A90">
        <f ca="1"/>
        <v>2.39526149647206</v>
      </c>
      <c r="B90">
        <f ca="1"/>
        <v>2.2794708188400068</v>
      </c>
      <c r="C90">
        <f ca="1"/>
        <v>1.0900000000000005</v>
      </c>
      <c r="D90">
        <f ca="1"/>
        <v>1.015000000000001</v>
      </c>
    </row>
    <row r="91" spans="1:13" x14ac:dyDescent="0.25">
      <c r="A91">
        <f ca="1"/>
        <v>2.6393881300374904</v>
      </c>
      <c r="B91">
        <f ca="1"/>
        <v>2.5163824197905931</v>
      </c>
      <c r="C91">
        <f ca="1"/>
        <v>1.1000000000000005</v>
      </c>
      <c r="D91">
        <f ca="1"/>
        <v>1.025000000000001</v>
      </c>
    </row>
    <row r="92" spans="1:13" x14ac:dyDescent="0.25">
      <c r="A92">
        <f ca="1"/>
        <v>2.9083963113185964</v>
      </c>
      <c r="B92">
        <f ca="1"/>
        <v>2.7774402075678895</v>
      </c>
      <c r="C92">
        <f ca="1"/>
        <v>1.1100000000000005</v>
      </c>
      <c r="D92">
        <f ca="1"/>
        <v>1.035000000000001</v>
      </c>
    </row>
    <row r="93" spans="1:13" x14ac:dyDescent="0.25">
      <c r="A93">
        <f ca="1"/>
        <v>3.2048219840904824</v>
      </c>
      <c r="B93">
        <f ca="1"/>
        <v>3.0651051774795741</v>
      </c>
      <c r="C93">
        <f ca="1"/>
        <v>1.1200000000000006</v>
      </c>
      <c r="D93">
        <f ca="1"/>
        <v>1.045000000000001</v>
      </c>
    </row>
    <row r="94" spans="1:13" x14ac:dyDescent="0.25">
      <c r="A94">
        <f ca="1"/>
        <v>3.5314595571925635</v>
      </c>
      <c r="B94">
        <f ca="1"/>
        <v>3.3820891511003341</v>
      </c>
      <c r="C94">
        <f ca="1"/>
        <v>1.1300000000000006</v>
      </c>
      <c r="D94">
        <f ca="1"/>
        <v>1.055000000000001</v>
      </c>
    </row>
    <row r="95" spans="1:13" x14ac:dyDescent="0.25">
      <c r="A95">
        <f ca="1"/>
        <v>3.8913882474586123</v>
      </c>
      <c r="B95">
        <f ca="1"/>
        <v>3.7313803406506478</v>
      </c>
      <c r="C95">
        <f ca="1"/>
        <v>1.1400000000000006</v>
      </c>
      <c r="D95">
        <f ca="1"/>
        <v>1.0650000000000008</v>
      </c>
    </row>
    <row r="96" spans="1:13" x14ac:dyDescent="0.25">
      <c r="A96">
        <f ca="1"/>
        <v>4.2880011075356341</v>
      </c>
      <c r="B96">
        <f ca="1"/>
        <v>4.1162715189138854</v>
      </c>
      <c r="C96">
        <f ca="1"/>
        <v>1.1500000000000006</v>
      </c>
      <c r="D96">
        <f ca="1"/>
        <v>1.0750000000000011</v>
      </c>
    </row>
    <row r="97" spans="1:4" x14ac:dyDescent="0.25">
      <c r="A97">
        <f ca="1"/>
        <v>4.7250370122372072</v>
      </c>
      <c r="B97">
        <f ca="1"/>
        <v>4.5403910602501547</v>
      </c>
      <c r="C97">
        <f ca="1"/>
        <v>1.1600000000000006</v>
      </c>
      <c r="D97">
        <f ca="1"/>
        <v>1.0850000000000011</v>
      </c>
    </row>
    <row r="98" spans="1:4" x14ac:dyDescent="0.25">
      <c r="A98">
        <f ca="1"/>
        <v>5.2066159049670873</v>
      </c>
      <c r="B98">
        <f ca="1"/>
        <v>5.0077371453304762</v>
      </c>
      <c r="C98">
        <f ca="1"/>
        <v>1.1700000000000006</v>
      </c>
      <c r="D98">
        <f ca="1"/>
        <v>1.0950000000000011</v>
      </c>
    </row>
    <row r="99" spans="1:4" x14ac:dyDescent="0.25">
      <c r="A99">
        <f ca="1"/>
        <v>5.737277636481573</v>
      </c>
      <c r="B99">
        <f ca="1"/>
        <v>5.5227154520403516</v>
      </c>
      <c r="C99">
        <f ca="1"/>
        <v>1.1800000000000006</v>
      </c>
      <c r="D99">
        <f ca="1"/>
        <v>1.1050000000000011</v>
      </c>
    </row>
    <row r="100" spans="1:4" x14ac:dyDescent="0.25">
      <c r="A100">
        <f ca="1"/>
        <v>6.3220247621241912</v>
      </c>
      <c r="B100">
        <f ca="1"/>
        <v>6.0901806878648221</v>
      </c>
      <c r="C100">
        <f ca="1"/>
        <v>1.1900000000000006</v>
      </c>
      <c r="D100">
        <f ca="1"/>
        <v>1.1150000000000011</v>
      </c>
    </row>
    <row r="101" spans="1:4" x14ac:dyDescent="0.25">
      <c r="A101">
        <f ca="1"/>
        <v>6.9663697009828001</v>
      </c>
      <c r="B101">
        <f ca="1"/>
        <v>6.7154823552819742</v>
      </c>
      <c r="C101">
        <f ca="1"/>
        <v>1.2000000000000006</v>
      </c>
      <c r="D101">
        <f ca="1"/>
        <v>1.1250000000000011</v>
      </c>
    </row>
    <row r="102" spans="1:4" x14ac:dyDescent="0.25">
      <c r="A102">
        <f ca="1"/>
        <v>7.6763867015391263</v>
      </c>
      <c r="B102">
        <f ca="1"/>
        <v>7.4045151815952135</v>
      </c>
      <c r="C102">
        <f ca="1"/>
        <v>1.2100000000000006</v>
      </c>
      <c r="D102">
        <f ca="1"/>
        <v>1.1350000000000011</v>
      </c>
    </row>
    <row r="103" spans="1:4" x14ac:dyDescent="0.25">
      <c r="A103">
        <f ca="1"/>
        <v>8.4587691036916173</v>
      </c>
      <c r="B103">
        <f ca="1"/>
        <v>8.163774688607722</v>
      </c>
      <c r="C103">
        <f ca="1"/>
        <v>1.2200000000000006</v>
      </c>
      <c r="D103">
        <f ca="1"/>
        <v>1.1450000000000011</v>
      </c>
    </row>
    <row r="104" spans="1:4" x14ac:dyDescent="0.25">
      <c r="A104">
        <f ca="1"/>
        <v>9.3208924369615023</v>
      </c>
      <c r="B104">
        <f ca="1"/>
        <v>9.0004184259945479</v>
      </c>
      <c r="C104">
        <f ca="1"/>
        <v>1.2300000000000006</v>
      </c>
      <c r="D104">
        <f ca="1"/>
        <v>1.1550000000000009</v>
      </c>
    </row>
    <row r="105" spans="1:4" x14ac:dyDescent="0.25">
      <c r="A105">
        <f ca="1"/>
        <v>10.270883949709656</v>
      </c>
      <c r="B105">
        <f ca="1"/>
        <v>9.9223334456202075</v>
      </c>
      <c r="C105">
        <f ca="1"/>
        <v>1.2400000000000007</v>
      </c>
      <c r="D105">
        <f ca="1"/>
        <v>1.1650000000000011</v>
      </c>
    </row>
    <row r="106" spans="1:4" x14ac:dyDescent="0.25">
      <c r="A106">
        <f ca="1"/>
        <v>11.317699224817165</v>
      </c>
      <c r="B106">
        <f ca="1"/>
        <v>10.938210652884408</v>
      </c>
      <c r="C106">
        <f ca="1"/>
        <v>1.2500000000000007</v>
      </c>
      <c r="D106">
        <f ca="1"/>
        <v>1.1750000000000014</v>
      </c>
    </row>
    <row r="107" spans="1:4" x14ac:dyDescent="0.25">
      <c r="A107">
        <f ca="1"/>
        <v>12.471206604086696</v>
      </c>
      <c r="B107">
        <f ca="1"/>
        <v>12.057626736004105</v>
      </c>
      <c r="C107">
        <f ca="1"/>
        <v>1.2600000000000007</v>
      </c>
      <c r="D107">
        <f ca="1"/>
        <v>1.1850000000000016</v>
      </c>
    </row>
    <row r="108" spans="1:4" x14ac:dyDescent="0.25">
      <c r="A108">
        <f ca="1"/>
        <v>13.742280217234535</v>
      </c>
      <c r="B108">
        <f ca="1"/>
        <v>13.29113444558469</v>
      </c>
      <c r="C108">
        <f ca="1"/>
        <v>1.2700000000000007</v>
      </c>
      <c r="D108">
        <f ca="1"/>
        <v>1.1950000000000016</v>
      </c>
    </row>
    <row r="109" spans="1:4" x14ac:dyDescent="0.25">
      <c r="A109">
        <f ca="1"/>
        <v>15.142902492459008</v>
      </c>
      <c r="B109">
        <f ca="1"/>
        <v>14.650362075541675</v>
      </c>
      <c r="C109">
        <f ca="1"/>
        <v>1.2800000000000007</v>
      </c>
      <c r="D109">
        <f ca="1"/>
        <v>1.2050000000000014</v>
      </c>
    </row>
    <row r="110" spans="1:4" x14ac:dyDescent="0.25">
      <c r="A110">
        <f ca="1"/>
        <v>16.686277114953683</v>
      </c>
      <c r="B110">
        <f ca="1"/>
        <v>16.148123083185681</v>
      </c>
      <c r="C110">
        <f ca="1"/>
        <v>1.2900000000000007</v>
      </c>
      <c r="D110">
        <f ca="1"/>
        <v>1.2150000000000014</v>
      </c>
    </row>
    <row r="111" spans="1:4" x14ac:dyDescent="0.25">
      <c r="A111">
        <f ca="1"/>
        <v>18.386953498226823</v>
      </c>
      <c r="B111">
        <f ca="1"/>
        <v>17.7985368818591</v>
      </c>
      <c r="C111">
        <f ca="1"/>
        <v>1.3000000000000007</v>
      </c>
      <c r="D111">
        <f ca="1"/>
        <v>1.2250000000000014</v>
      </c>
    </row>
    <row r="112" spans="1:4" x14ac:dyDescent="0.25">
      <c r="A112">
        <f ca="1"/>
        <v>20.260963941620012</v>
      </c>
      <c r="B112">
        <f ca="1"/>
        <v>19.617161944836703</v>
      </c>
      <c r="C112">
        <f ca="1"/>
        <v>1.3100000000000007</v>
      </c>
      <c r="D112">
        <f ca="1"/>
        <v>1.2350000000000014</v>
      </c>
    </row>
    <row r="113" spans="1:4" x14ac:dyDescent="0.25">
      <c r="A113">
        <f ca="1"/>
        <v>22.325974767011516</v>
      </c>
      <c r="B113">
        <f ca="1"/>
        <v>21.621142475263625</v>
      </c>
      <c r="C113">
        <f ca="1"/>
        <v>1.3200000000000007</v>
      </c>
      <c r="D113">
        <f ca="1"/>
        <v>1.2450000000000014</v>
      </c>
    </row>
    <row r="114" spans="1:4" x14ac:dyDescent="0.25">
      <c r="A114">
        <f ca="1"/>
        <v>24.601452859472406</v>
      </c>
      <c r="B114">
        <f ca="1"/>
        <v>23.829370024792226</v>
      </c>
      <c r="C114">
        <f ca="1"/>
        <v>1.3300000000000007</v>
      </c>
      <c r="D114">
        <f ca="1"/>
        <v>1.2550000000000019</v>
      </c>
    </row>
    <row r="115" spans="1:4" x14ac:dyDescent="0.25">
      <c r="A115">
        <f ca="1"/>
        <v>27.10884918185624</v>
      </c>
      <c r="B115">
        <f ca="1"/>
        <v>26.262661584495454</v>
      </c>
      <c r="C115">
        <f ca="1"/>
        <v>1.3400000000000007</v>
      </c>
      <c r="D115">
        <f ca="1"/>
        <v>1.2650000000000017</v>
      </c>
    </row>
    <row r="116" spans="1:4" x14ac:dyDescent="0.25">
      <c r="A116">
        <f ca="1"/>
        <v>29.871800993316931</v>
      </c>
      <c r="B116">
        <f ca="1"/>
        <v>28.943955826924412</v>
      </c>
      <c r="C116">
        <f ca="1"/>
        <v>1.3500000000000008</v>
      </c>
      <c r="D116">
        <f ca="1"/>
        <v>1.2750000000000015</v>
      </c>
    </row>
    <row r="117" spans="1:4" x14ac:dyDescent="0.25">
      <c r="A117">
        <f ca="1"/>
        <v>32.916354678071585</v>
      </c>
      <c r="B117">
        <f ca="1"/>
        <v>31.898529349283901</v>
      </c>
      <c r="C117">
        <f ca="1"/>
        <v>1.3600000000000008</v>
      </c>
      <c r="D117">
        <f ca="1"/>
        <v>1.2850000000000013</v>
      </c>
    </row>
    <row r="118" spans="1:4" x14ac:dyDescent="0.25">
      <c r="A118">
        <f ca="1"/>
        <v>36.271211285017856</v>
      </c>
      <c r="B118">
        <f ca="1"/>
        <v>35.154234956260318</v>
      </c>
      <c r="C118">
        <f ca="1"/>
        <v>1.3700000000000008</v>
      </c>
      <c r="D118">
        <f ca="1"/>
        <v>1.295000000000001</v>
      </c>
    </row>
    <row r="119" spans="1:4" x14ac:dyDescent="0.25">
      <c r="A119">
        <f ca="1"/>
        <v>39.967997092911432</v>
      </c>
      <c r="B119">
        <f ca="1"/>
        <v>38.741764228787162</v>
      </c>
      <c r="C119">
        <f ca="1"/>
        <v>1.3800000000000008</v>
      </c>
      <c r="D119">
        <f ca="1"/>
        <v>1.3050000000000008</v>
      </c>
    </row>
    <row r="120" spans="1:4" x14ac:dyDescent="0.25">
      <c r="A120">
        <f ca="1"/>
        <v>44.04156175172497</v>
      </c>
      <c r="B120">
        <f ca="1"/>
        <v>42.694936853996232</v>
      </c>
      <c r="C120">
        <f ca="1"/>
        <v>1.3900000000000008</v>
      </c>
      <c r="D120">
        <f ca="1"/>
        <v>1.3150000000000006</v>
      </c>
    </row>
    <row r="121" spans="1:4" x14ac:dyDescent="0.25">
      <c r="A121">
        <f ca="1"/>
        <v>48.530306810771187</v>
      </c>
      <c r="B121">
        <f ca="1"/>
        <v>47.051019443865307</v>
      </c>
      <c r="C121">
        <f ca="1"/>
        <v>1.4000000000000008</v>
      </c>
      <c r="D121">
        <f ca="1"/>
        <v>1.3250000000000002</v>
      </c>
    </row>
    <row r="122" spans="1:4" x14ac:dyDescent="0.25">
      <c r="A122">
        <f ca="1"/>
        <v>53.47654773062947</v>
      </c>
      <c r="B122">
        <f ca="1"/>
        <v>51.851076848076616</v>
      </c>
      <c r="C122">
        <f ca="1"/>
        <v>1.4100000000000008</v>
      </c>
      <c r="D122">
        <f ca="1"/>
        <v>1.335</v>
      </c>
    </row>
    <row r="123" spans="1:4" x14ac:dyDescent="0.25">
      <c r="A123">
        <f ca="1"/>
        <v>58.92691279156675</v>
      </c>
      <c r="B123">
        <f ca="1"/>
        <v>57.140359272912036</v>
      </c>
      <c r="C123">
        <f ca="1"/>
        <v>1.4200000000000008</v>
      </c>
      <c r="D123">
        <f ca="1"/>
        <v>1.3449999999999995</v>
      </c>
    </row>
    <row r="124" spans="1:4" x14ac:dyDescent="0.25">
      <c r="A124">
        <f ca="1"/>
        <v>64.932782658968364</v>
      </c>
      <c r="B124">
        <f ca="1"/>
        <v>62.968728855559391</v>
      </c>
      <c r="C124">
        <f ca="1"/>
        <v>1.4300000000000008</v>
      </c>
      <c r="D124">
        <f ca="1"/>
        <v>1.3549999999999991</v>
      </c>
    </row>
    <row r="125" spans="1:4" x14ac:dyDescent="0.25">
      <c r="A125">
        <f ca="1"/>
        <v>71.550774749567893</v>
      </c>
      <c r="B125">
        <f ca="1"/>
        <v>69.391129715160673</v>
      </c>
      <c r="C125">
        <f ca="1"/>
        <v>1.4400000000000008</v>
      </c>
      <c r="D125">
        <f ca="1"/>
        <v>1.3649999999999984</v>
      </c>
    </row>
    <row r="126" spans="1:4" x14ac:dyDescent="0.25">
      <c r="A126">
        <f ca="1"/>
        <v>78.843276964602822</v>
      </c>
      <c r="B126">
        <f ca="1"/>
        <v>76.46810591176471</v>
      </c>
      <c r="C126">
        <f ca="1"/>
        <v>1.4500000000000008</v>
      </c>
      <c r="D126">
        <f ca="1"/>
        <v>1.3749999999999978</v>
      </c>
    </row>
    <row r="127" spans="1:4" x14ac:dyDescent="0.25">
      <c r="A127">
        <f ca="1"/>
        <v>86.87903582140612</v>
      </c>
      <c r="B127">
        <f ca="1"/>
        <v>84.266372196004184</v>
      </c>
      <c r="C127">
        <f ca="1"/>
        <v>1.4600000000000009</v>
      </c>
      <c r="D127">
        <f ca="1"/>
        <v>1.3849999999999969</v>
      </c>
    </row>
    <row r="128" spans="1:4" x14ac:dyDescent="0.25">
      <c r="A128">
        <f ca="1"/>
        <v>95.733804527758053</v>
      </c>
      <c r="B128">
        <f ca="1"/>
        <v>92.859442929954156</v>
      </c>
      <c r="C128">
        <f ca="1"/>
        <v>1.4700000000000009</v>
      </c>
      <c r="D128">
        <f ca="1"/>
        <v>1.3949999999999956</v>
      </c>
    </row>
    <row r="129" spans="1:4" x14ac:dyDescent="0.25">
      <c r="A129">
        <f ca="1"/>
        <v>105.49105710840341</v>
      </c>
      <c r="B129">
        <f ca="1"/>
        <v>102.32832510802407</v>
      </c>
      <c r="C129">
        <f ca="1"/>
        <v>1.4800000000000009</v>
      </c>
      <c r="D129">
        <f ca="1"/>
        <v>1.4049999999999943</v>
      </c>
    </row>
    <row r="130" spans="1:4" x14ac:dyDescent="0.25">
      <c r="A130">
        <f ca="1"/>
        <v>116.24277531581603</v>
      </c>
      <c r="B130">
        <f ca="1"/>
        <v>112.76228201099013</v>
      </c>
      <c r="C130">
        <f ca="1"/>
        <v>1.4900000000000009</v>
      </c>
      <c r="D130">
        <f ca="1"/>
        <v>1.4149999999999925</v>
      </c>
    </row>
    <row r="131" spans="1:4" x14ac:dyDescent="0.25">
      <c r="C131" t="e">
        <f ca="1"/>
        <v>#N/A</v>
      </c>
      <c r="D131" t="e">
        <f ca="1"/>
        <v>#N/A</v>
      </c>
    </row>
    <row r="132" spans="1:4" x14ac:dyDescent="0.25">
      <c r="C132" t="e">
        <f ca="1"/>
        <v>#N/A</v>
      </c>
      <c r="D132" t="e">
        <f ca="1"/>
        <v>#N/A</v>
      </c>
    </row>
    <row r="133" spans="1:4" x14ac:dyDescent="0.25">
      <c r="C133" t="e">
        <f ca="1"/>
        <v>#N/A</v>
      </c>
      <c r="D133" t="e">
        <f ca="1"/>
        <v>#N/A</v>
      </c>
    </row>
    <row r="134" spans="1:4" x14ac:dyDescent="0.25">
      <c r="C134" t="e">
        <f ca="1"/>
        <v>#N/A</v>
      </c>
      <c r="D134" t="e">
        <f ca="1"/>
        <v>#N/A</v>
      </c>
    </row>
    <row r="135" spans="1:4" x14ac:dyDescent="0.25">
      <c r="C135" t="e">
        <f ca="1"/>
        <v>#N/A</v>
      </c>
      <c r="D135" t="e">
        <f ca="1"/>
        <v>#N/A</v>
      </c>
    </row>
    <row r="136" spans="1:4" x14ac:dyDescent="0.25">
      <c r="C136" t="e">
        <f ca="1"/>
        <v>#N/A</v>
      </c>
      <c r="D136" t="e">
        <f ca="1"/>
        <v>#N/A</v>
      </c>
    </row>
    <row r="137" spans="1:4" x14ac:dyDescent="0.25">
      <c r="C137" t="e">
        <f ca="1"/>
        <v>#N/A</v>
      </c>
      <c r="D137" t="e">
        <f ca="1"/>
        <v>#N/A</v>
      </c>
    </row>
    <row r="138" spans="1:4" x14ac:dyDescent="0.25">
      <c r="C138" t="e">
        <f ca="1"/>
        <v>#N/A</v>
      </c>
      <c r="D138" t="e">
        <f ca="1"/>
        <v>#N/A</v>
      </c>
    </row>
    <row r="139" spans="1:4" x14ac:dyDescent="0.25">
      <c r="C139" t="e">
        <f ca="1"/>
        <v>#N/A</v>
      </c>
      <c r="D139" t="e">
        <f ca="1"/>
        <v>#N/A</v>
      </c>
    </row>
    <row r="140" spans="1:4" x14ac:dyDescent="0.25">
      <c r="C140" t="e">
        <f ca="1"/>
        <v>#N/A</v>
      </c>
      <c r="D140" t="e">
        <f ca="1"/>
        <v>#N/A</v>
      </c>
    </row>
    <row r="141" spans="1:4" x14ac:dyDescent="0.25">
      <c r="C141" t="e">
        <f ca="1"/>
        <v>#N/A</v>
      </c>
      <c r="D141" t="e">
        <f ca="1"/>
        <v>#N/A</v>
      </c>
    </row>
    <row r="142" spans="1:4" x14ac:dyDescent="0.25">
      <c r="C142" t="e">
        <f ca="1"/>
        <v>#N/A</v>
      </c>
      <c r="D142" t="e">
        <f ca="1"/>
        <v>#N/A</v>
      </c>
    </row>
    <row r="143" spans="1:4" x14ac:dyDescent="0.25">
      <c r="C143" t="e">
        <f ca="1"/>
        <v>#N/A</v>
      </c>
      <c r="D143" t="e">
        <f ca="1"/>
        <v>#N/A</v>
      </c>
    </row>
    <row r="144" spans="1:4" x14ac:dyDescent="0.25">
      <c r="C144" t="e">
        <f ca="1"/>
        <v>#N/A</v>
      </c>
      <c r="D144" t="e">
        <f ca="1"/>
        <v>#N/A</v>
      </c>
    </row>
    <row r="145" spans="3:4" x14ac:dyDescent="0.25">
      <c r="C145" t="e">
        <f ca="1"/>
        <v>#N/A</v>
      </c>
      <c r="D145" t="e">
        <f ca="1"/>
        <v>#N/A</v>
      </c>
    </row>
    <row r="146" spans="3:4" x14ac:dyDescent="0.25">
      <c r="C146" t="e">
        <f ca="1"/>
        <v>#N/A</v>
      </c>
      <c r="D146" t="e">
        <f ca="1"/>
        <v>#N/A</v>
      </c>
    </row>
    <row r="147" spans="3:4" x14ac:dyDescent="0.25">
      <c r="C147" t="e">
        <f ca="1"/>
        <v>#N/A</v>
      </c>
      <c r="D147" t="e">
        <f ca="1"/>
        <v>#N/A</v>
      </c>
    </row>
    <row r="148" spans="3:4" x14ac:dyDescent="0.25">
      <c r="C148" t="e">
        <f ca="1"/>
        <v>#N/A</v>
      </c>
      <c r="D148" t="e">
        <f ca="1"/>
        <v>#N/A</v>
      </c>
    </row>
    <row r="149" spans="3:4" x14ac:dyDescent="0.25">
      <c r="C149" t="e">
        <f ca="1"/>
        <v>#N/A</v>
      </c>
      <c r="D149" t="e">
        <f ca="1"/>
        <v>#N/A</v>
      </c>
    </row>
    <row r="150" spans="3:4" x14ac:dyDescent="0.25">
      <c r="C150" t="e">
        <f ca="1"/>
        <v>#N/A</v>
      </c>
      <c r="D150" t="e">
        <f ca="1"/>
        <v>#N/A</v>
      </c>
    </row>
    <row r="151" spans="3:4" x14ac:dyDescent="0.25">
      <c r="C151" t="e">
        <f ca="1"/>
        <v>#N/A</v>
      </c>
      <c r="D151" t="e">
        <f ca="1"/>
        <v>#N/A</v>
      </c>
    </row>
    <row r="152" spans="3:4" x14ac:dyDescent="0.25">
      <c r="C152" t="e">
        <f ca="1"/>
        <v>#N/A</v>
      </c>
      <c r="D152" t="e">
        <f ca="1"/>
        <v>#N/A</v>
      </c>
    </row>
    <row r="153" spans="3:4" x14ac:dyDescent="0.25">
      <c r="C153" t="e">
        <f ca="1"/>
        <v>#N/A</v>
      </c>
      <c r="D153" t="e">
        <f ca="1"/>
        <v>#N/A</v>
      </c>
    </row>
    <row r="154" spans="3:4" x14ac:dyDescent="0.25">
      <c r="C154" t="e">
        <f ca="1"/>
        <v>#N/A</v>
      </c>
      <c r="D154" t="e">
        <f ca="1"/>
        <v>#N/A</v>
      </c>
    </row>
    <row r="155" spans="3:4" x14ac:dyDescent="0.25">
      <c r="C155" t="e">
        <f ca="1"/>
        <v>#N/A</v>
      </c>
      <c r="D155" t="e">
        <f ca="1"/>
        <v>#N/A</v>
      </c>
    </row>
    <row r="156" spans="3:4" x14ac:dyDescent="0.25">
      <c r="C156" t="e">
        <f ca="1"/>
        <v>#N/A</v>
      </c>
      <c r="D156" t="e">
        <f ca="1"/>
        <v>#N/A</v>
      </c>
    </row>
    <row r="157" spans="3:4" x14ac:dyDescent="0.25">
      <c r="C157" t="e">
        <f ca="1"/>
        <v>#N/A</v>
      </c>
      <c r="D157" t="e">
        <f ca="1"/>
        <v>#N/A</v>
      </c>
    </row>
    <row r="158" spans="3:4" x14ac:dyDescent="0.25">
      <c r="C158" t="e">
        <f ca="1"/>
        <v>#N/A</v>
      </c>
      <c r="D158" t="e">
        <f ca="1"/>
        <v>#N/A</v>
      </c>
    </row>
    <row r="159" spans="3:4" x14ac:dyDescent="0.25">
      <c r="C159" t="e">
        <f ca="1"/>
        <v>#N/A</v>
      </c>
      <c r="D159" t="e">
        <f ca="1"/>
        <v>#N/A</v>
      </c>
    </row>
    <row r="160" spans="3:4" x14ac:dyDescent="0.25">
      <c r="C160" t="e">
        <f ca="1"/>
        <v>#N/A</v>
      </c>
      <c r="D160" t="e">
        <f ca="1"/>
        <v>#N/A</v>
      </c>
    </row>
    <row r="161" spans="3:4" x14ac:dyDescent="0.25">
      <c r="C161" t="e">
        <f ca="1"/>
        <v>#N/A</v>
      </c>
      <c r="D161" t="e">
        <f ca="1"/>
        <v>#N/A</v>
      </c>
    </row>
    <row r="162" spans="3:4" x14ac:dyDescent="0.25">
      <c r="C162" t="e">
        <f ca="1"/>
        <v>#N/A</v>
      </c>
      <c r="D162" t="e">
        <f ca="1"/>
        <v>#N/A</v>
      </c>
    </row>
    <row r="163" spans="3:4" x14ac:dyDescent="0.25">
      <c r="C163" t="e">
        <f ca="1"/>
        <v>#N/A</v>
      </c>
      <c r="D163" t="e">
        <f ca="1"/>
        <v>#N/A</v>
      </c>
    </row>
    <row r="164" spans="3:4" x14ac:dyDescent="0.25">
      <c r="C164" t="e">
        <f ca="1"/>
        <v>#N/A</v>
      </c>
      <c r="D164" t="e">
        <f ca="1"/>
        <v>#N/A</v>
      </c>
    </row>
    <row r="165" spans="3:4" x14ac:dyDescent="0.25">
      <c r="C165" t="e">
        <f ca="1"/>
        <v>#N/A</v>
      </c>
      <c r="D165" t="e">
        <f ca="1"/>
        <v>#N/A</v>
      </c>
    </row>
    <row r="166" spans="3:4" x14ac:dyDescent="0.25">
      <c r="C166" t="e">
        <f ca="1"/>
        <v>#N/A</v>
      </c>
      <c r="D166" t="e">
        <f ca="1"/>
        <v>#N/A</v>
      </c>
    </row>
    <row r="167" spans="3:4" x14ac:dyDescent="0.25">
      <c r="C167" t="e">
        <f ca="1"/>
        <v>#N/A</v>
      </c>
      <c r="D167" t="e">
        <f ca="1"/>
        <v>#N/A</v>
      </c>
    </row>
    <row r="168" spans="3:4" x14ac:dyDescent="0.25">
      <c r="C168" t="e">
        <f ca="1"/>
        <v>#N/A</v>
      </c>
      <c r="D168" t="e">
        <f ca="1"/>
        <v>#N/A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Sebastian Hansen</cp:lastModifiedBy>
  <dcterms:created xsi:type="dcterms:W3CDTF">2022-12-06T09:00:54Z</dcterms:created>
  <dcterms:modified xsi:type="dcterms:W3CDTF">2023-01-02T18:16:54Z</dcterms:modified>
</cp:coreProperties>
</file>