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eb\Desktop\carpetas\Qora\Gold-Prices-and-Mining-Dashboard-main\"/>
    </mc:Choice>
  </mc:AlternateContent>
  <xr:revisionPtr revIDLastSave="0" documentId="13_ncr:1_{E98D8BB6-9EAA-4C8F-8C4E-0095ACE7459E}" xr6:coauthVersionLast="47" xr6:coauthVersionMax="47" xr10:uidLastSave="{00000000-0000-0000-0000-000000000000}"/>
  <bookViews>
    <workbookView xWindow="19200" yWindow="0" windowWidth="19200" windowHeight="16200" activeTab="2" xr2:uid="{00000000-000D-0000-FFFF-FFFF00000000}"/>
  </bookViews>
  <sheets>
    <sheet name="BD Leyes" sheetId="3" r:id="rId1"/>
    <sheet name="BD Wi" sheetId="5" r:id="rId2"/>
    <sheet name="Calculo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24" i="2"/>
  <c r="C103" i="5"/>
  <c r="B103" i="5"/>
  <c r="C95" i="5"/>
  <c r="C99" i="5" s="1"/>
  <c r="B95" i="5"/>
  <c r="B99" i="5" s="1"/>
  <c r="C94" i="5"/>
  <c r="C98" i="5" s="1"/>
  <c r="B94" i="5"/>
  <c r="B98" i="5" s="1"/>
  <c r="C93" i="5"/>
  <c r="B93" i="5"/>
  <c r="F92" i="5"/>
  <c r="C92" i="5"/>
  <c r="B92" i="5"/>
  <c r="L91" i="5"/>
  <c r="H91" i="5"/>
  <c r="G91" i="5"/>
  <c r="F91" i="5"/>
  <c r="E91" i="5"/>
  <c r="D91" i="5"/>
  <c r="L90" i="5"/>
  <c r="H90" i="5"/>
  <c r="G90" i="5"/>
  <c r="F90" i="5"/>
  <c r="E90" i="5"/>
  <c r="D90" i="5"/>
  <c r="L89" i="5"/>
  <c r="H89" i="5"/>
  <c r="G89" i="5"/>
  <c r="F89" i="5"/>
  <c r="E89" i="5"/>
  <c r="D89" i="5"/>
  <c r="L88" i="5"/>
  <c r="H88" i="5"/>
  <c r="G88" i="5"/>
  <c r="F88" i="5"/>
  <c r="E88" i="5"/>
  <c r="D88" i="5"/>
  <c r="L87" i="5"/>
  <c r="H87" i="5"/>
  <c r="G87" i="5"/>
  <c r="F87" i="5"/>
  <c r="E87" i="5"/>
  <c r="D87" i="5"/>
  <c r="L86" i="5"/>
  <c r="H86" i="5"/>
  <c r="G86" i="5"/>
  <c r="F86" i="5"/>
  <c r="E86" i="5"/>
  <c r="D86" i="5"/>
  <c r="L85" i="5"/>
  <c r="H85" i="5"/>
  <c r="G85" i="5"/>
  <c r="F85" i="5"/>
  <c r="E85" i="5"/>
  <c r="D85" i="5"/>
  <c r="L84" i="5"/>
  <c r="H84" i="5"/>
  <c r="G84" i="5"/>
  <c r="F84" i="5"/>
  <c r="E84" i="5"/>
  <c r="D84" i="5"/>
  <c r="L83" i="5"/>
  <c r="H83" i="5"/>
  <c r="G83" i="5"/>
  <c r="F83" i="5"/>
  <c r="E83" i="5"/>
  <c r="D83" i="5"/>
  <c r="L82" i="5"/>
  <c r="H82" i="5"/>
  <c r="G82" i="5"/>
  <c r="F82" i="5"/>
  <c r="E82" i="5"/>
  <c r="D82" i="5"/>
  <c r="L81" i="5"/>
  <c r="H81" i="5"/>
  <c r="G81" i="5"/>
  <c r="F81" i="5"/>
  <c r="E81" i="5"/>
  <c r="D81" i="5"/>
  <c r="L80" i="5"/>
  <c r="H80" i="5"/>
  <c r="G80" i="5"/>
  <c r="F80" i="5"/>
  <c r="E80" i="5"/>
  <c r="D80" i="5"/>
  <c r="L79" i="5"/>
  <c r="H79" i="5"/>
  <c r="G79" i="5"/>
  <c r="F79" i="5"/>
  <c r="E79" i="5"/>
  <c r="D79" i="5"/>
  <c r="L78" i="5"/>
  <c r="H78" i="5"/>
  <c r="G78" i="5"/>
  <c r="F78" i="5"/>
  <c r="E78" i="5"/>
  <c r="D78" i="5"/>
  <c r="L77" i="5"/>
  <c r="H77" i="5"/>
  <c r="G77" i="5"/>
  <c r="F77" i="5"/>
  <c r="E77" i="5"/>
  <c r="D77" i="5"/>
  <c r="L76" i="5"/>
  <c r="H76" i="5"/>
  <c r="G76" i="5"/>
  <c r="F76" i="5"/>
  <c r="E76" i="5"/>
  <c r="D76" i="5"/>
  <c r="L75" i="5"/>
  <c r="H75" i="5"/>
  <c r="G75" i="5"/>
  <c r="F75" i="5"/>
  <c r="E75" i="5"/>
  <c r="D75" i="5"/>
  <c r="L74" i="5"/>
  <c r="H74" i="5"/>
  <c r="G74" i="5"/>
  <c r="F74" i="5"/>
  <c r="E74" i="5"/>
  <c r="D74" i="5"/>
  <c r="L73" i="5"/>
  <c r="H73" i="5"/>
  <c r="G73" i="5"/>
  <c r="F73" i="5"/>
  <c r="E73" i="5"/>
  <c r="D73" i="5"/>
  <c r="L72" i="5"/>
  <c r="H72" i="5"/>
  <c r="G72" i="5"/>
  <c r="F72" i="5"/>
  <c r="E72" i="5"/>
  <c r="D72" i="5"/>
  <c r="L71" i="5"/>
  <c r="H71" i="5"/>
  <c r="G71" i="5"/>
  <c r="F71" i="5"/>
  <c r="E71" i="5"/>
  <c r="D71" i="5"/>
  <c r="L70" i="5"/>
  <c r="H70" i="5"/>
  <c r="G70" i="5"/>
  <c r="F70" i="5"/>
  <c r="E70" i="5"/>
  <c r="D70" i="5"/>
  <c r="L69" i="5"/>
  <c r="H69" i="5"/>
  <c r="G69" i="5"/>
  <c r="F69" i="5"/>
  <c r="E69" i="5"/>
  <c r="D69" i="5"/>
  <c r="L68" i="5"/>
  <c r="H68" i="5"/>
  <c r="G68" i="5"/>
  <c r="F68" i="5"/>
  <c r="E68" i="5"/>
  <c r="D68" i="5"/>
  <c r="L67" i="5"/>
  <c r="H67" i="5"/>
  <c r="G67" i="5"/>
  <c r="F67" i="5"/>
  <c r="E67" i="5"/>
  <c r="D67" i="5"/>
  <c r="L66" i="5"/>
  <c r="H66" i="5"/>
  <c r="G66" i="5"/>
  <c r="F66" i="5"/>
  <c r="E66" i="5"/>
  <c r="D66" i="5"/>
  <c r="L65" i="5"/>
  <c r="H65" i="5"/>
  <c r="G65" i="5"/>
  <c r="F65" i="5"/>
  <c r="E65" i="5"/>
  <c r="D65" i="5"/>
  <c r="L64" i="5"/>
  <c r="H64" i="5"/>
  <c r="G64" i="5"/>
  <c r="F64" i="5"/>
  <c r="E64" i="5"/>
  <c r="D64" i="5"/>
  <c r="L63" i="5"/>
  <c r="H63" i="5"/>
  <c r="G63" i="5"/>
  <c r="F63" i="5"/>
  <c r="E63" i="5"/>
  <c r="D63" i="5"/>
  <c r="L62" i="5"/>
  <c r="H62" i="5"/>
  <c r="G62" i="5"/>
  <c r="F62" i="5"/>
  <c r="E62" i="5"/>
  <c r="D62" i="5"/>
  <c r="L61" i="5"/>
  <c r="H61" i="5"/>
  <c r="G61" i="5"/>
  <c r="F61" i="5"/>
  <c r="E61" i="5"/>
  <c r="D61" i="5"/>
  <c r="L60" i="5"/>
  <c r="H60" i="5"/>
  <c r="G60" i="5"/>
  <c r="F60" i="5"/>
  <c r="E60" i="5"/>
  <c r="D60" i="5"/>
  <c r="L59" i="5"/>
  <c r="H59" i="5"/>
  <c r="G59" i="5"/>
  <c r="F59" i="5"/>
  <c r="E59" i="5"/>
  <c r="D59" i="5"/>
  <c r="L58" i="5"/>
  <c r="H58" i="5"/>
  <c r="G58" i="5"/>
  <c r="F58" i="5"/>
  <c r="E58" i="5"/>
  <c r="D58" i="5"/>
  <c r="L57" i="5"/>
  <c r="H57" i="5"/>
  <c r="G57" i="5"/>
  <c r="F57" i="5"/>
  <c r="E57" i="5"/>
  <c r="D57" i="5"/>
  <c r="L56" i="5"/>
  <c r="H56" i="5"/>
  <c r="G56" i="5"/>
  <c r="F56" i="5"/>
  <c r="E56" i="5"/>
  <c r="D56" i="5"/>
  <c r="L55" i="5"/>
  <c r="H55" i="5"/>
  <c r="G55" i="5"/>
  <c r="F55" i="5"/>
  <c r="E55" i="5"/>
  <c r="D55" i="5"/>
  <c r="L54" i="5"/>
  <c r="H54" i="5"/>
  <c r="G54" i="5"/>
  <c r="F54" i="5"/>
  <c r="E54" i="5"/>
  <c r="D54" i="5"/>
  <c r="L53" i="5"/>
  <c r="H53" i="5"/>
  <c r="G53" i="5"/>
  <c r="F53" i="5"/>
  <c r="E53" i="5"/>
  <c r="D53" i="5"/>
  <c r="L52" i="5"/>
  <c r="H52" i="5"/>
  <c r="G52" i="5"/>
  <c r="F52" i="5"/>
  <c r="E52" i="5"/>
  <c r="D52" i="5"/>
  <c r="L51" i="5"/>
  <c r="H51" i="5"/>
  <c r="G51" i="5"/>
  <c r="F51" i="5"/>
  <c r="E51" i="5"/>
  <c r="D51" i="5"/>
  <c r="L50" i="5"/>
  <c r="H50" i="5"/>
  <c r="G50" i="5"/>
  <c r="F50" i="5"/>
  <c r="E50" i="5"/>
  <c r="D50" i="5"/>
  <c r="L49" i="5"/>
  <c r="H49" i="5"/>
  <c r="G49" i="5"/>
  <c r="F49" i="5"/>
  <c r="E49" i="5"/>
  <c r="D49" i="5"/>
  <c r="L48" i="5"/>
  <c r="H48" i="5"/>
  <c r="G48" i="5"/>
  <c r="F48" i="5"/>
  <c r="E48" i="5"/>
  <c r="D48" i="5"/>
  <c r="L47" i="5"/>
  <c r="H47" i="5"/>
  <c r="G47" i="5"/>
  <c r="F47" i="5"/>
  <c r="E47" i="5"/>
  <c r="D47" i="5"/>
  <c r="L46" i="5"/>
  <c r="H46" i="5"/>
  <c r="G46" i="5"/>
  <c r="F46" i="5"/>
  <c r="E46" i="5"/>
  <c r="D46" i="5"/>
  <c r="L45" i="5"/>
  <c r="H45" i="5"/>
  <c r="G45" i="5"/>
  <c r="F45" i="5"/>
  <c r="E45" i="5"/>
  <c r="D45" i="5"/>
  <c r="L44" i="5"/>
  <c r="H44" i="5"/>
  <c r="G44" i="5"/>
  <c r="F44" i="5"/>
  <c r="E44" i="5"/>
  <c r="D44" i="5"/>
  <c r="L43" i="5"/>
  <c r="H43" i="5"/>
  <c r="G43" i="5"/>
  <c r="F43" i="5"/>
  <c r="E43" i="5"/>
  <c r="D43" i="5"/>
  <c r="L42" i="5"/>
  <c r="H42" i="5"/>
  <c r="G42" i="5"/>
  <c r="F42" i="5"/>
  <c r="E42" i="5"/>
  <c r="D42" i="5"/>
  <c r="L41" i="5"/>
  <c r="H41" i="5"/>
  <c r="G41" i="5"/>
  <c r="F41" i="5"/>
  <c r="E41" i="5"/>
  <c r="D41" i="5"/>
  <c r="L40" i="5"/>
  <c r="H40" i="5"/>
  <c r="G40" i="5"/>
  <c r="F40" i="5"/>
  <c r="E40" i="5"/>
  <c r="D40" i="5"/>
  <c r="L39" i="5"/>
  <c r="H39" i="5"/>
  <c r="G39" i="5"/>
  <c r="F39" i="5"/>
  <c r="E39" i="5"/>
  <c r="D39" i="5"/>
  <c r="L38" i="5"/>
  <c r="H38" i="5"/>
  <c r="G38" i="5"/>
  <c r="F38" i="5"/>
  <c r="E38" i="5"/>
  <c r="D38" i="5"/>
  <c r="L37" i="5"/>
  <c r="H37" i="5"/>
  <c r="G37" i="5"/>
  <c r="F37" i="5"/>
  <c r="E37" i="5"/>
  <c r="D37" i="5"/>
  <c r="L36" i="5"/>
  <c r="H36" i="5"/>
  <c r="G36" i="5"/>
  <c r="F36" i="5"/>
  <c r="E36" i="5"/>
  <c r="D36" i="5"/>
  <c r="L35" i="5"/>
  <c r="H35" i="5"/>
  <c r="G35" i="5"/>
  <c r="F35" i="5"/>
  <c r="E35" i="5"/>
  <c r="D35" i="5"/>
  <c r="L34" i="5"/>
  <c r="H34" i="5"/>
  <c r="G34" i="5"/>
  <c r="F34" i="5"/>
  <c r="E34" i="5"/>
  <c r="D34" i="5"/>
  <c r="L33" i="5"/>
  <c r="H33" i="5"/>
  <c r="G33" i="5"/>
  <c r="F33" i="5"/>
  <c r="E33" i="5"/>
  <c r="D33" i="5"/>
  <c r="L32" i="5"/>
  <c r="H32" i="5"/>
  <c r="G32" i="5"/>
  <c r="F32" i="5"/>
  <c r="E32" i="5"/>
  <c r="D32" i="5"/>
  <c r="L31" i="5"/>
  <c r="H31" i="5"/>
  <c r="G31" i="5"/>
  <c r="F31" i="5"/>
  <c r="E31" i="5"/>
  <c r="D31" i="5"/>
  <c r="L30" i="5"/>
  <c r="H30" i="5"/>
  <c r="G30" i="5"/>
  <c r="F30" i="5"/>
  <c r="E30" i="5"/>
  <c r="D30" i="5"/>
  <c r="L29" i="5"/>
  <c r="H29" i="5"/>
  <c r="G29" i="5"/>
  <c r="F29" i="5"/>
  <c r="E29" i="5"/>
  <c r="D29" i="5"/>
  <c r="L28" i="5"/>
  <c r="H28" i="5"/>
  <c r="G28" i="5"/>
  <c r="F28" i="5"/>
  <c r="E28" i="5"/>
  <c r="D28" i="5"/>
  <c r="L27" i="5"/>
  <c r="H27" i="5"/>
  <c r="G27" i="5"/>
  <c r="F27" i="5"/>
  <c r="E27" i="5"/>
  <c r="D27" i="5"/>
  <c r="L26" i="5"/>
  <c r="H26" i="5"/>
  <c r="G26" i="5"/>
  <c r="F26" i="5"/>
  <c r="E26" i="5"/>
  <c r="D26" i="5"/>
  <c r="L25" i="5"/>
  <c r="H25" i="5"/>
  <c r="G25" i="5"/>
  <c r="F25" i="5"/>
  <c r="E25" i="5"/>
  <c r="D25" i="5"/>
  <c r="L24" i="5"/>
  <c r="H24" i="5"/>
  <c r="G24" i="5"/>
  <c r="F24" i="5"/>
  <c r="E24" i="5"/>
  <c r="D24" i="5"/>
  <c r="L23" i="5"/>
  <c r="H23" i="5"/>
  <c r="G23" i="5"/>
  <c r="F23" i="5"/>
  <c r="E23" i="5"/>
  <c r="D23" i="5"/>
  <c r="L22" i="5"/>
  <c r="H22" i="5"/>
  <c r="G22" i="5"/>
  <c r="F22" i="5"/>
  <c r="E22" i="5"/>
  <c r="D22" i="5"/>
  <c r="L21" i="5"/>
  <c r="H21" i="5"/>
  <c r="G21" i="5"/>
  <c r="F21" i="5"/>
  <c r="E21" i="5"/>
  <c r="D21" i="5"/>
  <c r="L20" i="5"/>
  <c r="H20" i="5"/>
  <c r="G20" i="5"/>
  <c r="F20" i="5"/>
  <c r="E20" i="5"/>
  <c r="D20" i="5"/>
  <c r="L19" i="5"/>
  <c r="H19" i="5"/>
  <c r="G19" i="5"/>
  <c r="F19" i="5"/>
  <c r="E19" i="5"/>
  <c r="D19" i="5"/>
  <c r="L18" i="5"/>
  <c r="H18" i="5"/>
  <c r="G18" i="5"/>
  <c r="F18" i="5"/>
  <c r="E18" i="5"/>
  <c r="D18" i="5"/>
  <c r="L17" i="5"/>
  <c r="H17" i="5"/>
  <c r="G17" i="5"/>
  <c r="F17" i="5"/>
  <c r="E17" i="5"/>
  <c r="D17" i="5"/>
  <c r="L16" i="5"/>
  <c r="H16" i="5"/>
  <c r="G16" i="5"/>
  <c r="F16" i="5"/>
  <c r="E16" i="5"/>
  <c r="D16" i="5"/>
  <c r="L15" i="5"/>
  <c r="H15" i="5"/>
  <c r="G15" i="5"/>
  <c r="F15" i="5"/>
  <c r="E15" i="5"/>
  <c r="D15" i="5"/>
  <c r="L14" i="5"/>
  <c r="H14" i="5"/>
  <c r="G14" i="5"/>
  <c r="F14" i="5"/>
  <c r="E14" i="5"/>
  <c r="D14" i="5"/>
  <c r="L13" i="5"/>
  <c r="H13" i="5"/>
  <c r="G13" i="5"/>
  <c r="F13" i="5"/>
  <c r="E13" i="5"/>
  <c r="D13" i="5"/>
  <c r="L12" i="5"/>
  <c r="H12" i="5"/>
  <c r="G12" i="5"/>
  <c r="F12" i="5"/>
  <c r="E12" i="5"/>
  <c r="D12" i="5"/>
  <c r="L11" i="5"/>
  <c r="H11" i="5"/>
  <c r="G11" i="5"/>
  <c r="F11" i="5"/>
  <c r="E11" i="5"/>
  <c r="D11" i="5"/>
  <c r="L10" i="5"/>
  <c r="H10" i="5"/>
  <c r="G10" i="5"/>
  <c r="F10" i="5"/>
  <c r="E10" i="5"/>
  <c r="D10" i="5"/>
  <c r="L9" i="5"/>
  <c r="H9" i="5"/>
  <c r="G9" i="5"/>
  <c r="F9" i="5"/>
  <c r="E9" i="5"/>
  <c r="D9" i="5"/>
  <c r="L8" i="5"/>
  <c r="H8" i="5"/>
  <c r="G8" i="5"/>
  <c r="F8" i="5"/>
  <c r="E8" i="5"/>
  <c r="D8" i="5"/>
  <c r="L7" i="5"/>
  <c r="H7" i="5"/>
  <c r="G7" i="5"/>
  <c r="F7" i="5"/>
  <c r="E7" i="5"/>
  <c r="D7" i="5"/>
  <c r="L6" i="5"/>
  <c r="H6" i="5"/>
  <c r="G6" i="5"/>
  <c r="F6" i="5"/>
  <c r="E6" i="5"/>
  <c r="D6" i="5"/>
  <c r="L5" i="5"/>
  <c r="H5" i="5"/>
  <c r="G5" i="5"/>
  <c r="F5" i="5"/>
  <c r="E5" i="5"/>
  <c r="D5" i="5"/>
  <c r="L4" i="5"/>
  <c r="H4" i="5"/>
  <c r="G4" i="5"/>
  <c r="F4" i="5"/>
  <c r="E4" i="5"/>
  <c r="D4" i="5"/>
  <c r="L3" i="5"/>
  <c r="H3" i="5"/>
  <c r="G3" i="5"/>
  <c r="F3" i="5"/>
  <c r="E3" i="5"/>
  <c r="D3" i="5"/>
  <c r="L2" i="5"/>
  <c r="H2" i="5"/>
  <c r="H92" i="5" s="1"/>
  <c r="G2" i="5"/>
  <c r="G92" i="5" s="1"/>
  <c r="F2" i="5"/>
  <c r="E2" i="5"/>
  <c r="E92" i="5" s="1"/>
  <c r="D2" i="5"/>
  <c r="D92" i="5" s="1"/>
  <c r="G17" i="2"/>
  <c r="F17" i="2"/>
  <c r="E17" i="2"/>
  <c r="E18" i="2"/>
  <c r="E19" i="2"/>
  <c r="E20" i="2"/>
  <c r="E21" i="2"/>
  <c r="E22" i="2"/>
  <c r="E23" i="2"/>
  <c r="E25" i="2"/>
  <c r="E26" i="2"/>
  <c r="E27" i="2"/>
  <c r="E28" i="2"/>
  <c r="E29" i="2"/>
  <c r="E30" i="2"/>
  <c r="E31" i="2"/>
  <c r="E32" i="2"/>
  <c r="E33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27" i="2"/>
  <c r="F27" i="2" s="1"/>
  <c r="H27" i="2" s="1"/>
  <c r="C28" i="2"/>
  <c r="C29" i="2"/>
  <c r="C30" i="2"/>
  <c r="F30" i="2" s="1"/>
  <c r="C31" i="2"/>
  <c r="F31" i="2" s="1"/>
  <c r="H31" i="2" s="1"/>
  <c r="C32" i="2"/>
  <c r="C33" i="2"/>
  <c r="N25" i="2"/>
  <c r="Q25" i="2" s="1"/>
  <c r="C26" i="2" s="1"/>
  <c r="N24" i="2"/>
  <c r="Q24" i="2" s="1"/>
  <c r="C25" i="2" s="1"/>
  <c r="N23" i="2"/>
  <c r="Q23" i="2" s="1"/>
  <c r="C24" i="2" s="1"/>
  <c r="N22" i="2"/>
  <c r="Q22" i="2" s="1"/>
  <c r="C23" i="2" s="1"/>
  <c r="N21" i="2"/>
  <c r="Q21" i="2" s="1"/>
  <c r="C22" i="2" s="1"/>
  <c r="N20" i="2"/>
  <c r="Q20" i="2" s="1"/>
  <c r="C21" i="2" s="1"/>
  <c r="N19" i="2"/>
  <c r="Q19" i="2" s="1"/>
  <c r="C20" i="2" s="1"/>
  <c r="N18" i="2"/>
  <c r="Q18" i="2" s="1"/>
  <c r="C19" i="2" s="1"/>
  <c r="N17" i="2"/>
  <c r="Q17" i="2" s="1"/>
  <c r="C18" i="2" s="1"/>
  <c r="L25" i="2"/>
  <c r="L24" i="2"/>
  <c r="L23" i="2"/>
  <c r="L22" i="2"/>
  <c r="L21" i="2"/>
  <c r="L20" i="2"/>
  <c r="L19" i="2"/>
  <c r="L18" i="2"/>
  <c r="L17" i="2"/>
  <c r="K18" i="2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F18" i="2" l="1"/>
  <c r="H18" i="2" s="1"/>
  <c r="F26" i="2"/>
  <c r="H26" i="2" s="1"/>
  <c r="F20" i="2"/>
  <c r="H20" i="2" s="1"/>
  <c r="F24" i="2"/>
  <c r="H24" i="2" s="1"/>
  <c r="F23" i="2"/>
  <c r="H23" i="2" s="1"/>
  <c r="F21" i="2"/>
  <c r="H21" i="2" s="1"/>
  <c r="F25" i="2"/>
  <c r="H25" i="2" s="1"/>
  <c r="F22" i="2"/>
  <c r="H22" i="2" s="1"/>
  <c r="F19" i="2"/>
  <c r="H19" i="2" s="1"/>
  <c r="F32" i="2"/>
  <c r="H32" i="2" s="1"/>
  <c r="F28" i="2"/>
  <c r="H28" i="2" s="1"/>
  <c r="H30" i="2"/>
  <c r="F33" i="2"/>
  <c r="H33" i="2" s="1"/>
  <c r="F29" i="2"/>
  <c r="H29" i="2" s="1"/>
  <c r="B107" i="5"/>
  <c r="C107" i="5"/>
  <c r="B97" i="5"/>
  <c r="B104" i="5"/>
  <c r="C97" i="5"/>
  <c r="C104" i="5"/>
  <c r="B96" i="5"/>
  <c r="C96" i="5"/>
  <c r="D104" i="3"/>
  <c r="C104" i="3"/>
  <c r="D96" i="3"/>
  <c r="C96" i="3"/>
  <c r="D95" i="3"/>
  <c r="C95" i="3"/>
  <c r="D94" i="3"/>
  <c r="C94" i="3"/>
  <c r="D93" i="3"/>
  <c r="C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C13" i="2"/>
  <c r="C106" i="5" l="1"/>
  <c r="E107" i="5"/>
  <c r="C109" i="5" s="1"/>
  <c r="E104" i="5"/>
  <c r="C100" i="3"/>
  <c r="I15" i="3"/>
  <c r="I3" i="3"/>
  <c r="I13" i="3"/>
  <c r="I11" i="3"/>
  <c r="I7" i="3"/>
  <c r="I5" i="3"/>
  <c r="I9" i="3"/>
  <c r="G93" i="3"/>
  <c r="I4" i="3"/>
  <c r="I6" i="3"/>
  <c r="I8" i="3"/>
  <c r="I10" i="3"/>
  <c r="I12" i="3"/>
  <c r="I14" i="3"/>
  <c r="D100" i="3"/>
  <c r="D108" i="3" s="1"/>
  <c r="E93" i="3"/>
  <c r="F93" i="3"/>
  <c r="H8" i="3"/>
  <c r="H10" i="3"/>
  <c r="H7" i="3"/>
  <c r="H15" i="3"/>
  <c r="H13" i="3"/>
  <c r="H4" i="3"/>
  <c r="H12" i="3"/>
  <c r="H6" i="3"/>
  <c r="H5" i="3"/>
  <c r="H9" i="3"/>
  <c r="H14" i="3"/>
  <c r="H3" i="3"/>
  <c r="H11" i="3"/>
  <c r="C105" i="3"/>
  <c r="C108" i="3"/>
  <c r="H93" i="3" l="1"/>
  <c r="I93" i="3"/>
  <c r="D105" i="3"/>
  <c r="D98" i="3"/>
  <c r="C97" i="3"/>
  <c r="C99" i="3"/>
  <c r="D99" i="3"/>
  <c r="C98" i="3"/>
  <c r="D97" i="3"/>
  <c r="M12" i="3" l="1"/>
  <c r="M15" i="3"/>
  <c r="M8" i="3"/>
  <c r="M11" i="3"/>
  <c r="M14" i="3"/>
  <c r="M4" i="3"/>
  <c r="F108" i="3"/>
  <c r="D110" i="3" s="1"/>
  <c r="M9" i="3"/>
  <c r="M13" i="3"/>
  <c r="M3" i="3"/>
  <c r="F105" i="3"/>
  <c r="D107" i="3" s="1"/>
  <c r="M5" i="3"/>
  <c r="M6" i="3"/>
  <c r="M7" i="3"/>
  <c r="M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tc={71BCEC1E-EF9E-4EDF-9D98-C4296A490B37}</author>
    <author>tc={FF0C89C5-303C-4F17-A948-FD42105ECB06}</author>
  </authors>
  <commentList>
    <comment ref="C2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Ley Cobre total</t>
      </text>
    </comment>
    <comment ref="B99" authorId="1" shapeId="0" xr:uid="{00000000-0006-0000-01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correlación, &gt;70 la población es aceptable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tc={62645A82-F7D2-4932-A4C5-D71081E21795}</author>
    <author>tc={D518BFE4-5ECF-4F94-BC07-F1DEC1DEE5A9}</author>
  </authors>
  <commentList>
    <comment ref="B1" authorId="0" shapeId="0" xr:uid="{62645A82-F7D2-4932-A4C5-D71081E217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Work Index</t>
      </text>
    </comment>
    <comment ref="A98" authorId="1" shapeId="0" xr:uid="{D518BFE4-5ECF-4F94-BC07-F1DEC1DEE5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correlación, &gt;70 la población es aceptable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tc={412951E8-BAB0-466C-BEF7-E88F6B3ADDE2}</author>
    <author>tc={2724B1FD-4B09-4FB0-BDD1-4116AC4C5B7A}</author>
    <author>tc={7A0B3EF4-E354-42A6-8712-659B9C49D697}</author>
    <author>tc={E1030337-9D02-44CC-A3C7-F3BD848918B7}</author>
    <author>tc={574C3978-721D-49F1-B08A-4DDD3BCF263A}</author>
    <author>tc={F93C22D6-4E8E-4D04-9612-6EDD91D8399D}</author>
    <author>tc={90FDE2C3-B2B4-421A-B8EE-9AF11E6C5883}</author>
    <author>tc={EBECB459-30F8-41AF-B1BC-A4AA62C20F63}</author>
    <author>tc={3765D5D9-5BEE-4BD5-B659-FB506AED0B05}</author>
  </authors>
  <commentList>
    <comment ref="B3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Mineral</t>
      </text>
    </comment>
    <comment ref="B4" authorId="1" shapeId="0" xr:uid="{00000000-0006-0000-02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Capacidad de producción</t>
      </text>
    </comment>
    <comment ref="B5" authorId="2" shapeId="0" xr:uid="{00000000-0006-0000-02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Periodo de trabajo</t>
      </text>
    </comment>
    <comment ref="B7" authorId="3" shapeId="0" xr:uid="{00000000-0006-0000-02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Costos operativos</t>
      </text>
    </comment>
    <comment ref="B8" authorId="4" shapeId="0" xr:uid="{00000000-0006-0000-0200-00000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Inversión inicial</t>
      </text>
    </comment>
    <comment ref="B9" authorId="5" shapeId="0" xr:uid="{00000000-0006-0000-0200-00000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Sostenimiento</t>
      </text>
    </comment>
    <comment ref="B10" authorId="6" shapeId="0" xr:uid="{00000000-0006-0000-0200-00000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Cierre final</t>
      </text>
    </comment>
    <comment ref="B11" authorId="7" shapeId="0" xr:uid="{00000000-0006-0000-0200-00000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 impuesto totales</t>
      </text>
    </comment>
    <comment ref="B12" authorId="8" shapeId="0" xr:uid="{00000000-0006-0000-0200-00000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 impuesto a la renta</t>
      </text>
    </comment>
  </commentList>
</comments>
</file>

<file path=xl/sharedStrings.xml><?xml version="1.0" encoding="utf-8"?>
<sst xmlns="http://schemas.openxmlformats.org/spreadsheetml/2006/main" count="267" uniqueCount="91">
  <si>
    <t>Codigo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</si>
  <si>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</si>
  <si>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</si>
  <si>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</si>
  <si>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</si>
  <si>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</si>
  <si>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</si>
  <si>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</si>
  <si>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</si>
  <si>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</si>
  <si>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</si>
  <si>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</si>
  <si>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</si>
  <si>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</si>
  <si>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</si>
  <si>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</si>
  <si>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</si>
  <si>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</si>
  <si>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</si>
  <si>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</si>
  <si>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</si>
  <si>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</si>
  <si>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</si>
  <si>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</si>
  <si>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</si>
  <si>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</si>
  <si>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</si>
  <si>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</si>
  <si>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</si>
  <si>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</si>
  <si>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</si>
  <si>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</si>
  <si>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</si>
  <si>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</si>
  <si>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</si>
  <si>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</si>
  <si>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</si>
  <si>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</si>
  <si>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</si>
  <si>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</si>
  <si>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Σ Total</t>
  </si>
  <si>
    <t>Promedio</t>
  </si>
  <si>
    <t>N° Datos</t>
  </si>
  <si>
    <t>Des. Std</t>
  </si>
  <si>
    <t>x.y</t>
  </si>
  <si>
    <t>yi
Rec Cu</t>
  </si>
  <si>
    <r>
      <t>xi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</si>
  <si>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</si>
  <si>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xi-X</t>
  </si>
  <si>
    <t>yi-Y</t>
  </si>
  <si>
    <t>z</t>
  </si>
  <si>
    <t>Confianza, %</t>
  </si>
  <si>
    <t>Lim. Min</t>
  </si>
  <si>
    <t>Lim. Max</t>
  </si>
  <si>
    <r>
      <t>Alpha (</t>
    </r>
    <r>
      <rPr>
        <b/>
        <sz val="11"/>
        <color theme="1"/>
        <rFont val="Trebuchet MS"/>
        <family val="2"/>
      </rPr>
      <t>α</t>
    </r>
    <r>
      <rPr>
        <b/>
        <sz val="11"/>
        <color theme="1"/>
        <rFont val="Calibri"/>
        <family val="2"/>
      </rPr>
      <t>)</t>
    </r>
  </si>
  <si>
    <t>xi
CuOx/CuT, %</t>
  </si>
  <si>
    <t>m</t>
  </si>
  <si>
    <t>b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</si>
  <si>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</si>
  <si>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y'</t>
  </si>
  <si>
    <t>b'</t>
  </si>
  <si>
    <t>b''</t>
  </si>
  <si>
    <t>Ecuacion de una recta paralela a</t>
  </si>
  <si>
    <r>
      <t>otra que tiene un punto 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</si>
  <si>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Supuestos</t>
  </si>
  <si>
    <t>Reservas</t>
  </si>
  <si>
    <t>TM</t>
  </si>
  <si>
    <t>Producción</t>
  </si>
  <si>
    <t>TM/día</t>
  </si>
  <si>
    <t>Periodo</t>
  </si>
  <si>
    <t>días/año</t>
  </si>
  <si>
    <t>Valor Min.</t>
  </si>
  <si>
    <t>$/TM</t>
  </si>
  <si>
    <t>Opex</t>
  </si>
  <si>
    <t>Capex</t>
  </si>
  <si>
    <t>$</t>
  </si>
  <si>
    <t>$/año</t>
  </si>
  <si>
    <t>Tasa imp.</t>
  </si>
  <si>
    <t>%</t>
  </si>
  <si>
    <t>Tasa IR</t>
  </si>
  <si>
    <t>Vida Operat.</t>
  </si>
  <si>
    <t>años</t>
  </si>
  <si>
    <t>xi
Wi</t>
  </si>
  <si>
    <t>TABLA A MODIFICAR :</t>
  </si>
  <si>
    <t>Leyes CuT (%)</t>
  </si>
  <si>
    <t>Precio ($/lb)</t>
  </si>
  <si>
    <t>Rec. Met. (%)</t>
  </si>
  <si>
    <t>Perdidas (%)</t>
  </si>
  <si>
    <t>Maquila (%)</t>
  </si>
  <si>
    <t>Valor Min. ($/T)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</si>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</sst>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0" fillId="3" borderId="1" xfId="0" applyNumberFormat="1" applyFill="1" applyBorder="1" applyAlignment="1">
      <alignment horizontal="center" vertical="center"/>
    </xf>
    <xf numFmtId="0" fontId="1" fillId="0" borderId="0" xfId="0" applyFont="1"/>
    <xf numFmtId="1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" fontId="0" fillId="0" borderId="0" xfId="0" applyNumberFormat="1" applyAlignment="1">
      <alignment horizontal="center"/>
    </xf>
    <xf numFmtId="0" fontId="1" fillId="4" borderId="0" xfId="0" applyFont="1" applyFill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6" fillId="6" borderId="0" xfId="0" applyFont="1" applyFill="1"/>
    <xf numFmtId="0" fontId="0" fillId="6" borderId="0" xfId="0" applyFill="1"/>
    <xf numFmtId="0" fontId="8" fillId="4" borderId="0" xfId="0" applyFont="1" applyFill="1" applyAlignment="1">
      <alignment horizontal="left"/>
    </xf>
    <xf numFmtId="1" fontId="7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/>
    <xf numFmtId="0" fontId="9" fillId="4" borderId="0" xfId="0" applyFont="1" applyFill="1"/>
    <xf numFmtId="1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0" fontId="7" fillId="4" borderId="0" xfId="0" applyFont="1" applyFill="1" applyBorder="1"/>
    <xf numFmtId="0" fontId="7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586740</xdr:colOff>
      <xdr:row>93</xdr:row>
      <xdr:rowOff>160020</xdr:rowOff>
    </xdr:from>
    <xdr:ext cx="110876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82407C7-BB15-4B60-89BD-8A5262D60839}"/>
                </a:ext>
              </a:extLst>
            </xdr:cNvPr>
            <xdr:cNvSpPr txBox="1"/>
          </xdr:nvSpPr>
          <xdr:spPr>
            <a:xfrm>
              <a:off x="5577840" y="17350740"/>
              <a:ext cx="1108765" cy="50013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C82407C7-BB15-4B60-89BD-8A5262D60839}"/>
                </a:ext>
              </a:extLst>
            </xdr:cNvPr>
            <xdr:cNvSpPr txBox="1"/>
          </xdr:nvSpPr>
          <xdr:spPr>
            <a:xfrm>
              <a:off x="5577840" y="17350740"/>
              <a:ext cx="1108765" cy="50013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=√((∑▒(𝑥_𝑖−𝑋)^2 )/(𝑛−1))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586740</xdr:colOff>
      <xdr:row>97</xdr:row>
      <xdr:rowOff>102870</xdr:rowOff>
    </xdr:from>
    <xdr:ext cx="1362617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9B79FC-51D6-469A-AC67-AF0F803AB8BE}"/>
                </a:ext>
              </a:extLst>
            </xdr:cNvPr>
            <xdr:cNvSpPr txBox="1"/>
          </xdr:nvSpPr>
          <xdr:spPr>
            <a:xfrm>
              <a:off x="5577840" y="18025110"/>
              <a:ext cx="1362617" cy="35496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9A9B79FC-51D6-469A-AC67-AF0F803AB8BE}"/>
                </a:ext>
              </a:extLst>
            </xdr:cNvPr>
            <xdr:cNvSpPr txBox="1"/>
          </xdr:nvSpPr>
          <xdr:spPr>
            <a:xfrm>
              <a:off x="5577840" y="18025110"/>
              <a:ext cx="1362617" cy="35496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𝑚=(𝑛∑▒〖𝑥𝑦−∑▒〖𝑥∑▒𝑦〗〗)/(𝑛∑▒〖𝑥^2−∑▒〖𝑥∑▒𝑥〗〗)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495300</xdr:colOff>
      <xdr:row>100</xdr:row>
      <xdr:rowOff>118110</xdr:rowOff>
    </xdr:from>
    <xdr:ext cx="1469377" cy="377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703F15-BC6E-4D20-9A58-DBF60B8905F0}"/>
                </a:ext>
              </a:extLst>
            </xdr:cNvPr>
            <xdr:cNvSpPr txBox="1"/>
          </xdr:nvSpPr>
          <xdr:spPr>
            <a:xfrm>
              <a:off x="5486400" y="18627090"/>
              <a:ext cx="1469377" cy="37779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𝑥𝑦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67703F15-BC6E-4D20-9A58-DBF60B8905F0}"/>
                </a:ext>
              </a:extLst>
            </xdr:cNvPr>
            <xdr:cNvSpPr txBox="1"/>
          </xdr:nvSpPr>
          <xdr:spPr>
            <a:xfrm>
              <a:off x="5486400" y="18627090"/>
              <a:ext cx="1469377" cy="37779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𝑏=(∑▒〖𝑦∑▒〖𝑥^2−∑▒〖𝑥∑▒𝑥𝑦〗〗〗)/(𝑛∑▒〖𝑥^2−∑▒〖𝑥∑▒𝑥〗〗)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243840</xdr:colOff>
      <xdr:row>103</xdr:row>
      <xdr:rowOff>171450</xdr:rowOff>
    </xdr:from>
    <xdr:ext cx="1958292" cy="368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C63B395-2DD9-409B-8C58-825615951261}"/>
                </a:ext>
              </a:extLst>
            </xdr:cNvPr>
            <xdr:cNvSpPr txBox="1"/>
          </xdr:nvSpPr>
          <xdr:spPr>
            <a:xfrm>
              <a:off x="5234940" y="19229070"/>
              <a:ext cx="1958292" cy="368691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𝑥𝑦</m:t>
                                    </m:r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nary>
                                      </m:e>
                                    </m:nary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="" id="{9C63B395-2DD9-409B-8C58-825615951261}"/>
                </a:ext>
              </a:extLst>
            </xdr:cNvPr>
            <xdr:cNvSpPr txBox="1"/>
          </xdr:nvSpPr>
          <xdr:spPr>
            <a:xfrm>
              <a:off x="5234940" y="19229070"/>
              <a:ext cx="1958292" cy="368691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𝑟^2=[𝑛∑▒〖𝑥𝑦−∑▒〖𝑥∑▒𝑦〗〗]^2/[𝑛(∑▒𝑥)^2 ][𝑛∑▒〖𝑦^2−(∑▒𝑦)^2 〗] 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753836</xdr:colOff>
      <xdr:row>94</xdr:row>
      <xdr:rowOff>37192</xdr:rowOff>
    </xdr:from>
    <xdr:ext cx="741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6DB6197-A352-47C0-A0D9-06827890706C}"/>
                </a:ext>
              </a:extLst>
            </xdr:cNvPr>
            <xdr:cNvSpPr txBox="1"/>
          </xdr:nvSpPr>
          <xdr:spPr>
            <a:xfrm>
              <a:off x="4159976" y="17410792"/>
              <a:ext cx="74187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xmlns="" id="{96DB6197-A352-47C0-A0D9-06827890706C}"/>
                </a:ext>
              </a:extLst>
            </xdr:cNvPr>
            <xdr:cNvSpPr txBox="1"/>
          </xdr:nvSpPr>
          <xdr:spPr>
            <a:xfrm>
              <a:off x="4159976" y="17410792"/>
              <a:ext cx="74187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𝑦=𝑚𝑥+𝑏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381000</xdr:colOff>
      <xdr:row>98</xdr:row>
      <xdr:rowOff>73025</xdr:rowOff>
    </xdr:from>
    <xdr:ext cx="12627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B4B9A36-50F8-4305-A395-F04AEEFC036E}"/>
                </a:ext>
              </a:extLst>
            </xdr:cNvPr>
            <xdr:cNvSpPr txBox="1"/>
          </xdr:nvSpPr>
          <xdr:spPr>
            <a:xfrm>
              <a:off x="3787140" y="18193385"/>
              <a:ext cx="126271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xmlns="" id="{CB4B9A36-50F8-4305-A395-F04AEEFC036E}"/>
                </a:ext>
              </a:extLst>
            </xdr:cNvPr>
            <xdr:cNvSpPr txBox="1"/>
          </xdr:nvSpPr>
          <xdr:spPr>
            <a:xfrm>
              <a:off x="3787140" y="18193385"/>
              <a:ext cx="126271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𝑦−𝑦_1=𝑚(𝑥−𝑥_1 )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586740</xdr:colOff>
      <xdr:row>92</xdr:row>
      <xdr:rowOff>160020</xdr:rowOff>
    </xdr:from>
    <xdr:ext cx="110876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B8D0C3-7D16-4ADB-A6A9-9DE737C59453}"/>
                </a:ext>
              </a:extLst>
            </xdr:cNvPr>
            <xdr:cNvSpPr txBox="1"/>
          </xdr:nvSpPr>
          <xdr:spPr>
            <a:xfrm>
              <a:off x="5396865" y="18086070"/>
              <a:ext cx="1108765" cy="50013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B8D0C3-7D16-4ADB-A6A9-9DE737C59453}"/>
                </a:ext>
              </a:extLst>
            </xdr:cNvPr>
            <xdr:cNvSpPr txBox="1"/>
          </xdr:nvSpPr>
          <xdr:spPr>
            <a:xfrm>
              <a:off x="5396865" y="18086070"/>
              <a:ext cx="1108765" cy="50013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=√((∑▒(𝑥_𝑖−𝑋)^2 )/(𝑛−1))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6</xdr:col>
      <xdr:colOff>586740</xdr:colOff>
      <xdr:row>96</xdr:row>
      <xdr:rowOff>102870</xdr:rowOff>
    </xdr:from>
    <xdr:ext cx="1362617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F7F7AA-455F-464E-889E-B16F5587AB53}"/>
                </a:ext>
              </a:extLst>
            </xdr:cNvPr>
            <xdr:cNvSpPr txBox="1"/>
          </xdr:nvSpPr>
          <xdr:spPr>
            <a:xfrm>
              <a:off x="5396865" y="18790920"/>
              <a:ext cx="1362617" cy="35496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F7F7AA-455F-464E-889E-B16F5587AB53}"/>
                </a:ext>
              </a:extLst>
            </xdr:cNvPr>
            <xdr:cNvSpPr txBox="1"/>
          </xdr:nvSpPr>
          <xdr:spPr>
            <a:xfrm>
              <a:off x="5396865" y="18790920"/>
              <a:ext cx="1362617" cy="35496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𝑚=(𝑛∑▒〖𝑥𝑦−∑▒〖𝑥∑▒𝑦〗〗)/(𝑛∑▒〖𝑥^2−∑▒〖𝑥∑▒𝑥〗〗)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6</xdr:col>
      <xdr:colOff>495300</xdr:colOff>
      <xdr:row>99</xdr:row>
      <xdr:rowOff>118110</xdr:rowOff>
    </xdr:from>
    <xdr:ext cx="1469377" cy="377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F3A1B6-FE89-46A6-B9AE-F4183C1CF894}"/>
                </a:ext>
              </a:extLst>
            </xdr:cNvPr>
            <xdr:cNvSpPr txBox="1"/>
          </xdr:nvSpPr>
          <xdr:spPr>
            <a:xfrm>
              <a:off x="5305425" y="19444335"/>
              <a:ext cx="1469377" cy="37779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𝑥𝑦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F3A1B6-FE89-46A6-B9AE-F4183C1CF894}"/>
                </a:ext>
              </a:extLst>
            </xdr:cNvPr>
            <xdr:cNvSpPr txBox="1"/>
          </xdr:nvSpPr>
          <xdr:spPr>
            <a:xfrm>
              <a:off x="5305425" y="19444335"/>
              <a:ext cx="1469377" cy="377796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𝑏=(∑▒〖𝑦∑▒〖𝑥^2−∑▒〖𝑥∑▒𝑥𝑦〗〗〗)/(𝑛∑▒〖𝑥^2−∑▒〖𝑥∑▒𝑥〗〗)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6</xdr:col>
      <xdr:colOff>243840</xdr:colOff>
      <xdr:row>102</xdr:row>
      <xdr:rowOff>171450</xdr:rowOff>
    </xdr:from>
    <xdr:ext cx="1958292" cy="368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C92D9AA-8D75-4F65-9FEA-D4AB9AC45241}"/>
                </a:ext>
              </a:extLst>
            </xdr:cNvPr>
            <xdr:cNvSpPr txBox="1"/>
          </xdr:nvSpPr>
          <xdr:spPr>
            <a:xfrm>
              <a:off x="5053965" y="20088225"/>
              <a:ext cx="1958292" cy="368691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𝑥𝑦</m:t>
                                    </m:r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nary>
                                      </m:e>
                                    </m:nary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p>
                              <m:sSup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PE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s-PE" sz="11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C92D9AA-8D75-4F65-9FEA-D4AB9AC45241}"/>
                </a:ext>
              </a:extLst>
            </xdr:cNvPr>
            <xdr:cNvSpPr txBox="1"/>
          </xdr:nvSpPr>
          <xdr:spPr>
            <a:xfrm>
              <a:off x="5053965" y="20088225"/>
              <a:ext cx="1958292" cy="368691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𝑟^2=[𝑛∑▒〖𝑥𝑦−∑▒〖𝑥∑▒𝑦〗〗]^2/[𝑛(∑▒𝑥)^2 ][𝑛∑▒〖𝑦^2−(∑▒𝑦)^2 〗] 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4</xdr:col>
      <xdr:colOff>753836</xdr:colOff>
      <xdr:row>93</xdr:row>
      <xdr:rowOff>37192</xdr:rowOff>
    </xdr:from>
    <xdr:ext cx="7418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AA9BE1B-3B30-47E3-A765-6BC888812BBB}"/>
                </a:ext>
              </a:extLst>
            </xdr:cNvPr>
            <xdr:cNvSpPr txBox="1"/>
          </xdr:nvSpPr>
          <xdr:spPr>
            <a:xfrm>
              <a:off x="3801836" y="17963242"/>
              <a:ext cx="74187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PE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AA9BE1B-3B30-47E3-A765-6BC888812BBB}"/>
                </a:ext>
              </a:extLst>
            </xdr:cNvPr>
            <xdr:cNvSpPr txBox="1"/>
          </xdr:nvSpPr>
          <xdr:spPr>
            <a:xfrm>
              <a:off x="3801836" y="17963242"/>
              <a:ext cx="74187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𝑦=𝑚𝑥+𝑏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97</xdr:row>
      <xdr:rowOff>73025</xdr:rowOff>
    </xdr:from>
    <xdr:ext cx="12627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A1E3EB4-E772-4F33-8D82-FE6C0D4343D7}"/>
                </a:ext>
              </a:extLst>
            </xdr:cNvPr>
            <xdr:cNvSpPr txBox="1"/>
          </xdr:nvSpPr>
          <xdr:spPr>
            <a:xfrm>
              <a:off x="3667125" y="18989675"/>
              <a:ext cx="126271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A1E3EB4-E772-4F33-8D82-FE6C0D4343D7}"/>
                </a:ext>
              </a:extLst>
            </xdr:cNvPr>
            <xdr:cNvSpPr txBox="1"/>
          </xdr:nvSpPr>
          <xdr:spPr>
            <a:xfrm>
              <a:off x="3667125" y="18989675"/>
              <a:ext cx="126271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𝑦−𝑦_1=𝑚(𝑥−𝑥_1 )</a:t>
              </a:r>
              <a:endParaRPr lang="es-PE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seb\Downloads\asdasd.xlsx" TargetMode="External"/><Relationship Id="rId1" Type="http://schemas.openxmlformats.org/officeDocument/2006/relationships/externalLinkPath" Target="/Users/juseb/Downloads/asda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nimos Cuadrados"/>
      <sheetName val="BD Leyes"/>
      <sheetName val="BD Wi"/>
      <sheetName val="Calculos"/>
    </sheetNames>
    <sheetDataSet>
      <sheetData sheetId="0"/>
      <sheetData sheetId="1"/>
      <sheetData sheetId="2">
        <row r="3">
          <cell r="C3">
            <v>13.06338197086426</v>
          </cell>
          <cell r="D3">
            <v>82.4</v>
          </cell>
          <cell r="M3">
            <v>78.099542053557514</v>
          </cell>
        </row>
        <row r="4">
          <cell r="C4">
            <v>15.781611837703805</v>
          </cell>
          <cell r="D4">
            <v>87</v>
          </cell>
          <cell r="M4">
            <v>72.644444593197704</v>
          </cell>
        </row>
        <row r="5">
          <cell r="C5">
            <v>16.354329898465615</v>
          </cell>
          <cell r="D5">
            <v>59.9</v>
          </cell>
          <cell r="M5">
            <v>71.495081591607089</v>
          </cell>
        </row>
        <row r="6">
          <cell r="C6">
            <v>12.738025190860006</v>
          </cell>
          <cell r="D6">
            <v>91.3</v>
          </cell>
          <cell r="M6">
            <v>78.752486444303855</v>
          </cell>
        </row>
        <row r="7">
          <cell r="C7">
            <v>14.447546333895509</v>
          </cell>
          <cell r="D7">
            <v>94.2</v>
          </cell>
          <cell r="M7">
            <v>75.321722711048594</v>
          </cell>
        </row>
        <row r="8">
          <cell r="C8">
            <v>8.9627611880639453</v>
          </cell>
          <cell r="D8">
            <v>89.6</v>
          </cell>
          <cell r="M8">
            <v>86.328899802525683</v>
          </cell>
        </row>
        <row r="9">
          <cell r="C9">
            <v>7.6757305716327622</v>
          </cell>
          <cell r="D9">
            <v>98.8</v>
          </cell>
          <cell r="M9">
            <v>88.91178564774016</v>
          </cell>
        </row>
        <row r="10">
          <cell r="C10">
            <v>12.342682770841977</v>
          </cell>
          <cell r="D10">
            <v>93.7</v>
          </cell>
          <cell r="M10">
            <v>79.545881976345584</v>
          </cell>
        </row>
        <row r="11">
          <cell r="C11">
            <v>16.59878870628912</v>
          </cell>
          <cell r="D11">
            <v>94.7</v>
          </cell>
          <cell r="M11">
            <v>71.00448782763263</v>
          </cell>
        </row>
        <row r="12">
          <cell r="C12">
            <v>10.999306109433189</v>
          </cell>
          <cell r="D12">
            <v>97.3</v>
          </cell>
          <cell r="M12">
            <v>82.241846251978473</v>
          </cell>
        </row>
        <row r="13">
          <cell r="C13">
            <v>16.002766064751377</v>
          </cell>
          <cell r="D13">
            <v>91.9</v>
          </cell>
          <cell r="M13">
            <v>72.200619780207262</v>
          </cell>
        </row>
        <row r="14">
          <cell r="C14">
            <v>6.9202651422446495</v>
          </cell>
          <cell r="D14">
            <v>96.1</v>
          </cell>
          <cell r="M14">
            <v>90.427896406259762</v>
          </cell>
        </row>
        <row r="15">
          <cell r="C15">
            <v>14.359133105149377</v>
          </cell>
          <cell r="D15">
            <v>92.6</v>
          </cell>
          <cell r="M15">
            <v>75.499155379815505</v>
          </cell>
        </row>
        <row r="16">
          <cell r="C16">
            <v>15.647141816124545</v>
          </cell>
          <cell r="D16">
            <v>97</v>
          </cell>
          <cell r="M16">
            <v>72.914306639141756</v>
          </cell>
        </row>
        <row r="17">
          <cell r="C17">
            <v>15.429400186363742</v>
          </cell>
          <cell r="D17">
            <v>97.8</v>
          </cell>
          <cell r="M17">
            <v>73.351282858854844</v>
          </cell>
        </row>
        <row r="18">
          <cell r="C18">
            <v>16.716435686358739</v>
          </cell>
          <cell r="D18">
            <v>92.2</v>
          </cell>
          <cell r="M18">
            <v>70.768387213028262</v>
          </cell>
        </row>
        <row r="19">
          <cell r="C19">
            <v>14.240248641533434</v>
          </cell>
          <cell r="D19">
            <v>90.4</v>
          </cell>
          <cell r="M19">
            <v>75.737739446402031</v>
          </cell>
        </row>
        <row r="20">
          <cell r="C20">
            <v>15.488346701951496</v>
          </cell>
          <cell r="D20">
            <v>95.3</v>
          </cell>
          <cell r="M20">
            <v>73.232985656913755</v>
          </cell>
        </row>
        <row r="21">
          <cell r="C21">
            <v>8.0101104566318053</v>
          </cell>
          <cell r="D21">
            <v>98</v>
          </cell>
          <cell r="M21">
            <v>88.240733179475384</v>
          </cell>
        </row>
        <row r="22">
          <cell r="C22">
            <v>14.335698093150768</v>
          </cell>
          <cell r="D22">
            <v>92.5</v>
          </cell>
          <cell r="M22">
            <v>75.54618608755537</v>
          </cell>
        </row>
        <row r="23">
          <cell r="C23">
            <v>14.887194408568375</v>
          </cell>
          <cell r="D23">
            <v>93.2</v>
          </cell>
          <cell r="M23">
            <v>74.439412084983502</v>
          </cell>
        </row>
        <row r="24">
          <cell r="C24">
            <v>14.840263955319928</v>
          </cell>
          <cell r="D24">
            <v>97.1</v>
          </cell>
          <cell r="M24">
            <v>74.533594773302937</v>
          </cell>
        </row>
        <row r="25">
          <cell r="C25">
            <v>13.8257468318848</v>
          </cell>
          <cell r="D25">
            <v>97.9</v>
          </cell>
          <cell r="M25">
            <v>76.569585125354067</v>
          </cell>
        </row>
        <row r="26">
          <cell r="C26">
            <v>6.8532203984257922</v>
          </cell>
          <cell r="D26">
            <v>95.1</v>
          </cell>
          <cell r="M26">
            <v>90.562445590711903</v>
          </cell>
        </row>
        <row r="27">
          <cell r="C27">
            <v>10.404161394160216</v>
          </cell>
          <cell r="D27">
            <v>98</v>
          </cell>
          <cell r="M27">
            <v>83.436216332462834</v>
          </cell>
        </row>
        <row r="28">
          <cell r="C28">
            <v>8.400994094780426</v>
          </cell>
          <cell r="D28">
            <v>98.9</v>
          </cell>
          <cell r="M28">
            <v>87.456285783111539</v>
          </cell>
        </row>
        <row r="29">
          <cell r="C29">
            <v>13.475991510681585</v>
          </cell>
          <cell r="D29">
            <v>97.7</v>
          </cell>
          <cell r="M29">
            <v>77.271493888744018</v>
          </cell>
        </row>
        <row r="30">
          <cell r="C30">
            <v>13.799161829970814</v>
          </cell>
          <cell r="D30">
            <v>97.3</v>
          </cell>
          <cell r="M30">
            <v>76.622937411043296</v>
          </cell>
        </row>
        <row r="31">
          <cell r="C31">
            <v>10.277261155024005</v>
          </cell>
          <cell r="D31">
            <v>94.8</v>
          </cell>
          <cell r="M31">
            <v>83.690886910796181</v>
          </cell>
        </row>
        <row r="32">
          <cell r="C32">
            <v>13.134840319696904</v>
          </cell>
          <cell r="D32">
            <v>98.6</v>
          </cell>
          <cell r="M32">
            <v>77.956135396896912</v>
          </cell>
        </row>
        <row r="33">
          <cell r="C33">
            <v>12.195807769504833</v>
          </cell>
          <cell r="D33">
            <v>96.8</v>
          </cell>
          <cell r="M33">
            <v>79.840639037386993</v>
          </cell>
        </row>
        <row r="34">
          <cell r="C34">
            <v>11.073159843082674</v>
          </cell>
          <cell r="D34">
            <v>83</v>
          </cell>
          <cell r="M34">
            <v>82.093632401566381</v>
          </cell>
        </row>
        <row r="35">
          <cell r="C35">
            <v>11.254759803867032</v>
          </cell>
          <cell r="D35">
            <v>98.6</v>
          </cell>
          <cell r="M35">
            <v>81.729187327600656</v>
          </cell>
        </row>
        <row r="36">
          <cell r="C36">
            <v>13.256511346258662</v>
          </cell>
          <cell r="D36">
            <v>90.8</v>
          </cell>
          <cell r="M36">
            <v>77.711959098161685</v>
          </cell>
        </row>
        <row r="37">
          <cell r="C37">
            <v>14.39576977893155</v>
          </cell>
          <cell r="D37">
            <v>96.3</v>
          </cell>
          <cell r="M37">
            <v>75.42563083042279</v>
          </cell>
        </row>
        <row r="38">
          <cell r="C38">
            <v>15.554340194391477</v>
          </cell>
          <cell r="D38">
            <v>81.7</v>
          </cell>
          <cell r="M38">
            <v>73.100546183195448</v>
          </cell>
        </row>
        <row r="39">
          <cell r="C39">
            <v>14.408922237612934</v>
          </cell>
          <cell r="D39">
            <v>96</v>
          </cell>
          <cell r="M39">
            <v>75.399235732338724</v>
          </cell>
        </row>
        <row r="40">
          <cell r="C40">
            <v>16.701854346449657</v>
          </cell>
          <cell r="D40">
            <v>97.2</v>
          </cell>
          <cell r="M40">
            <v>70.797649870788376</v>
          </cell>
        </row>
        <row r="41">
          <cell r="C41">
            <v>14.118886633940468</v>
          </cell>
          <cell r="D41">
            <v>63.2</v>
          </cell>
          <cell r="M41">
            <v>75.981295588390253</v>
          </cell>
        </row>
        <row r="42">
          <cell r="C42">
            <v>16.875308371743209</v>
          </cell>
          <cell r="D42">
            <v>19.5</v>
          </cell>
          <cell r="M42">
            <v>70.449552520961163</v>
          </cell>
        </row>
        <row r="43">
          <cell r="C43">
            <v>8.3706733956800896</v>
          </cell>
          <cell r="D43">
            <v>25.8</v>
          </cell>
          <cell r="M43">
            <v>87.517135077233547</v>
          </cell>
        </row>
        <row r="44">
          <cell r="C44">
            <v>14.89376827823159</v>
          </cell>
          <cell r="D44">
            <v>29.6</v>
          </cell>
          <cell r="M44">
            <v>74.426219271475702</v>
          </cell>
        </row>
        <row r="45">
          <cell r="C45">
            <v>17.164771921820133</v>
          </cell>
          <cell r="D45">
            <v>27.5</v>
          </cell>
          <cell r="M45">
            <v>69.868640694424826</v>
          </cell>
        </row>
        <row r="46">
          <cell r="C46">
            <v>13.325251432170388</v>
          </cell>
          <cell r="D46">
            <v>85.3</v>
          </cell>
          <cell r="M46">
            <v>77.574007605296231</v>
          </cell>
        </row>
        <row r="47">
          <cell r="C47">
            <v>16.520782712390908</v>
          </cell>
          <cell r="D47">
            <v>54.2</v>
          </cell>
          <cell r="M47">
            <v>71.161034668795011</v>
          </cell>
        </row>
        <row r="48">
          <cell r="C48">
            <v>14.589653098230068</v>
          </cell>
          <cell r="D48">
            <v>23.7</v>
          </cell>
          <cell r="M48">
            <v>75.036534817751431</v>
          </cell>
        </row>
        <row r="49">
          <cell r="C49">
            <v>14.717712753718544</v>
          </cell>
          <cell r="D49">
            <v>20.3</v>
          </cell>
          <cell r="M49">
            <v>74.779537457097021</v>
          </cell>
        </row>
        <row r="50">
          <cell r="C50">
            <v>14.330412132539767</v>
          </cell>
          <cell r="D50">
            <v>50.5</v>
          </cell>
          <cell r="M50">
            <v>75.556794252323328</v>
          </cell>
        </row>
        <row r="51">
          <cell r="C51">
            <v>16.512851122889348</v>
          </cell>
          <cell r="D51">
            <v>20</v>
          </cell>
          <cell r="M51">
            <v>71.176952231277284</v>
          </cell>
        </row>
        <row r="52">
          <cell r="C52">
            <v>16.385582396004054</v>
          </cell>
          <cell r="D52">
            <v>20.6</v>
          </cell>
          <cell r="M52">
            <v>71.43236231166992</v>
          </cell>
        </row>
        <row r="53">
          <cell r="C53">
            <v>14.737849909695854</v>
          </cell>
          <cell r="D53">
            <v>11.9</v>
          </cell>
          <cell r="M53">
            <v>74.739125073372321</v>
          </cell>
        </row>
        <row r="54">
          <cell r="C54">
            <v>12.506584724535175</v>
          </cell>
          <cell r="D54">
            <v>38.1</v>
          </cell>
          <cell r="M54">
            <v>79.216954264143169</v>
          </cell>
        </row>
        <row r="55">
          <cell r="C55">
            <v>9.7018869970670938</v>
          </cell>
          <cell r="D55">
            <v>24.9</v>
          </cell>
          <cell r="M55">
            <v>84.84558031848681</v>
          </cell>
        </row>
        <row r="56">
          <cell r="C56">
            <v>14.088483257021384</v>
          </cell>
          <cell r="D56">
            <v>59.7</v>
          </cell>
          <cell r="M56">
            <v>76.042310805035811</v>
          </cell>
        </row>
        <row r="57">
          <cell r="C57">
            <v>13.024694155241965</v>
          </cell>
          <cell r="D57">
            <v>39</v>
          </cell>
          <cell r="M57">
            <v>78.177182950423031</v>
          </cell>
        </row>
        <row r="58">
          <cell r="C58">
            <v>15.584897561170978</v>
          </cell>
          <cell r="D58">
            <v>12.8</v>
          </cell>
          <cell r="M58">
            <v>73.039221930987168</v>
          </cell>
        </row>
        <row r="59">
          <cell r="C59">
            <v>17.471022234079246</v>
          </cell>
          <cell r="D59">
            <v>25.4</v>
          </cell>
          <cell r="M59">
            <v>69.254040243955387</v>
          </cell>
        </row>
        <row r="60">
          <cell r="C60">
            <v>16.991409311771605</v>
          </cell>
          <cell r="D60">
            <v>96.2</v>
          </cell>
          <cell r="M60">
            <v>70.216554586967192</v>
          </cell>
        </row>
        <row r="61">
          <cell r="C61">
            <v>16.532432683863377</v>
          </cell>
          <cell r="D61">
            <v>98</v>
          </cell>
          <cell r="M61">
            <v>71.137654847033787</v>
          </cell>
        </row>
        <row r="62">
          <cell r="C62">
            <v>16.22095517506996</v>
          </cell>
          <cell r="D62">
            <v>93.6</v>
          </cell>
          <cell r="M62">
            <v>71.76274553119795</v>
          </cell>
        </row>
        <row r="63">
          <cell r="C63">
            <v>13.799224394874219</v>
          </cell>
          <cell r="D63">
            <v>95.4</v>
          </cell>
          <cell r="M63">
            <v>76.622811852256007</v>
          </cell>
        </row>
        <row r="64">
          <cell r="C64">
            <v>10.137497122554896</v>
          </cell>
          <cell r="D64">
            <v>57.9</v>
          </cell>
          <cell r="M64">
            <v>83.971373277263169</v>
          </cell>
        </row>
        <row r="65">
          <cell r="C65">
            <v>14.393487824296285</v>
          </cell>
          <cell r="D65">
            <v>89.9</v>
          </cell>
          <cell r="M65">
            <v>75.430210386069419</v>
          </cell>
        </row>
        <row r="66">
          <cell r="C66">
            <v>16.164265172862251</v>
          </cell>
          <cell r="D66">
            <v>96.3</v>
          </cell>
          <cell r="M66">
            <v>71.876514234442539</v>
          </cell>
        </row>
        <row r="67">
          <cell r="C67">
            <v>13.315404859786963</v>
          </cell>
          <cell r="D67">
            <v>97.9</v>
          </cell>
          <cell r="M67">
            <v>77.593768263751713</v>
          </cell>
        </row>
        <row r="68">
          <cell r="C68">
            <v>8.0182017502056819</v>
          </cell>
          <cell r="D68">
            <v>96.7</v>
          </cell>
          <cell r="M68">
            <v>88.224495113826734</v>
          </cell>
        </row>
        <row r="69">
          <cell r="C69">
            <v>13.85949663800543</v>
          </cell>
          <cell r="D69">
            <v>97.4</v>
          </cell>
          <cell r="M69">
            <v>76.501854105287563</v>
          </cell>
        </row>
        <row r="70">
          <cell r="C70">
            <v>11.741587150751382</v>
          </cell>
          <cell r="D70">
            <v>95.1</v>
          </cell>
          <cell r="M70">
            <v>80.752194669246023</v>
          </cell>
        </row>
        <row r="71">
          <cell r="C71">
            <v>13.168580009604955</v>
          </cell>
          <cell r="D71">
            <v>96.5</v>
          </cell>
          <cell r="M71">
            <v>77.888424678618065</v>
          </cell>
        </row>
        <row r="72">
          <cell r="C72">
            <v>13.804043764821314</v>
          </cell>
          <cell r="D72">
            <v>96.4</v>
          </cell>
          <cell r="M72">
            <v>76.613140068026254</v>
          </cell>
        </row>
        <row r="73">
          <cell r="C73">
            <v>11.339643842652517</v>
          </cell>
          <cell r="D73">
            <v>97.6</v>
          </cell>
          <cell r="M73">
            <v>81.558837236884386</v>
          </cell>
        </row>
        <row r="74">
          <cell r="C74">
            <v>9.5102271825344094</v>
          </cell>
          <cell r="D74">
            <v>93.5</v>
          </cell>
          <cell r="M74">
            <v>85.230214076015898</v>
          </cell>
        </row>
        <row r="75">
          <cell r="C75">
            <v>11.280168164838539</v>
          </cell>
          <cell r="D75">
            <v>97</v>
          </cell>
          <cell r="M75">
            <v>81.678196391514476</v>
          </cell>
        </row>
        <row r="76">
          <cell r="C76">
            <v>12.057547855452343</v>
          </cell>
          <cell r="D76">
            <v>96.4</v>
          </cell>
          <cell r="M76">
            <v>80.118106853931224</v>
          </cell>
        </row>
        <row r="77">
          <cell r="C77">
            <v>19.691572761605304</v>
          </cell>
          <cell r="D77">
            <v>95.9</v>
          </cell>
          <cell r="M77">
            <v>64.797713834227537</v>
          </cell>
        </row>
        <row r="78">
          <cell r="C78">
            <v>13.948809569518271</v>
          </cell>
          <cell r="D78">
            <v>91</v>
          </cell>
          <cell r="M78">
            <v>76.322615862114446</v>
          </cell>
        </row>
        <row r="79">
          <cell r="C79">
            <v>13.292257795368164</v>
          </cell>
          <cell r="D79">
            <v>98</v>
          </cell>
          <cell r="M79">
            <v>77.640221101999927</v>
          </cell>
        </row>
        <row r="80">
          <cell r="C80">
            <v>14.656972575448727</v>
          </cell>
          <cell r="D80">
            <v>35.6</v>
          </cell>
          <cell r="M80">
            <v>74.901434282771575</v>
          </cell>
        </row>
        <row r="81">
          <cell r="C81">
            <v>13.980292158325542</v>
          </cell>
          <cell r="D81">
            <v>88.8</v>
          </cell>
          <cell r="M81">
            <v>76.259434822003314</v>
          </cell>
        </row>
        <row r="82">
          <cell r="C82">
            <v>14.83994669081677</v>
          </cell>
          <cell r="D82">
            <v>88.2</v>
          </cell>
          <cell r="M82">
            <v>74.534231477654757</v>
          </cell>
        </row>
        <row r="83">
          <cell r="C83">
            <v>13.798065246734588</v>
          </cell>
          <cell r="D83">
            <v>14.3</v>
          </cell>
          <cell r="M83">
            <v>76.625138096312781</v>
          </cell>
        </row>
        <row r="84">
          <cell r="C84">
            <v>14.925800949511027</v>
          </cell>
          <cell r="D84">
            <v>94</v>
          </cell>
          <cell r="M84">
            <v>74.361934294742611</v>
          </cell>
        </row>
        <row r="85">
          <cell r="C85">
            <v>11.074998195121083</v>
          </cell>
          <cell r="D85">
            <v>38.5</v>
          </cell>
          <cell r="M85">
            <v>82.089943092704658</v>
          </cell>
        </row>
        <row r="86">
          <cell r="C86">
            <v>13.74407692664828</v>
          </cell>
          <cell r="D86">
            <v>5.4</v>
          </cell>
          <cell r="M86">
            <v>76.733484911048635</v>
          </cell>
        </row>
        <row r="87">
          <cell r="C87">
            <v>14.593542827985297</v>
          </cell>
          <cell r="D87">
            <v>95</v>
          </cell>
          <cell r="M87">
            <v>75.028728688046186</v>
          </cell>
        </row>
        <row r="88">
          <cell r="C88">
            <v>14.42848534042156</v>
          </cell>
          <cell r="D88">
            <v>95.1</v>
          </cell>
          <cell r="M88">
            <v>75.359975390985696</v>
          </cell>
        </row>
        <row r="89">
          <cell r="C89">
            <v>16.443792528401591</v>
          </cell>
          <cell r="D89">
            <v>4.5999999999999996</v>
          </cell>
          <cell r="M89">
            <v>71.315542925170348</v>
          </cell>
        </row>
        <row r="90">
          <cell r="C90">
            <v>16.345292434012389</v>
          </cell>
          <cell r="D90">
            <v>93.9</v>
          </cell>
          <cell r="M90">
            <v>71.513218486498971</v>
          </cell>
        </row>
        <row r="91">
          <cell r="C91">
            <v>16.312397758777593</v>
          </cell>
          <cell r="D91">
            <v>96.4</v>
          </cell>
          <cell r="M91">
            <v>71.579233381531139</v>
          </cell>
        </row>
        <row r="92">
          <cell r="C92">
            <v>16.80899907418517</v>
          </cell>
          <cell r="D92">
            <v>97.8</v>
          </cell>
          <cell r="M92">
            <v>70.582625770254708</v>
          </cell>
        </row>
        <row r="105">
          <cell r="C105">
            <v>13.128450758736923</v>
          </cell>
          <cell r="D105">
            <v>70.658167912410761</v>
          </cell>
        </row>
        <row r="106">
          <cell r="C106">
            <v>0</v>
          </cell>
          <cell r="D106">
            <v>97.005085539253344</v>
          </cell>
        </row>
        <row r="107">
          <cell r="C107">
            <v>48</v>
          </cell>
          <cell r="D107">
            <v>0.67597029716552015</v>
          </cell>
        </row>
        <row r="108">
          <cell r="C108">
            <v>14.226976363839055</v>
          </cell>
          <cell r="D108">
            <v>83.075165420922531</v>
          </cell>
        </row>
        <row r="109">
          <cell r="C109">
            <v>0</v>
          </cell>
          <cell r="D109">
            <v>111.62666637297903</v>
          </cell>
        </row>
        <row r="110">
          <cell r="C110">
            <v>55</v>
          </cell>
          <cell r="D110">
            <v>1.2495551580867357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inson Paredes Abanto" id="{119EE855-3566-4C4F-9567-25B84E61150C}" userId="c4871a3efce3bccb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7-17T03:32:03.00" personId="{119EE855-3566-4C4F-9567-25B84E61150C}" id="{71BCEC1E-EF9E-4EDF-9D98-C4296A490B37}">
    <text>Ley Cobre total</text>
  </threadedComment>
  <threadedComment ref="B99" dT="2023-07-17T03:59:28.66" personId="{119EE855-3566-4C4F-9567-25B84E61150C}" id="{FF0C89C5-303C-4F17-A948-FD42105ECB06}">
    <text>Coeficiente de correlación, &gt;70 la población es aceptable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7-17T03:32:03.00" personId="{119EE855-3566-4C4F-9567-25B84E61150C}" id="{62645A82-F7D2-4932-A4C5-D71081E21795}">
    <text>Work Index</text>
  </threadedComment>
  <threadedComment ref="A98" dT="2023-07-17T03:59:28.66" personId="{119EE855-3566-4C4F-9567-25B84E61150C}" id="{D518BFE4-5ECF-4F94-BC07-F1DEC1DEE5A9}">
    <text>Coeficiente de correlación, &gt;70 la población es aceptable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9-03T05:14:54.50" personId="{119EE855-3566-4C4F-9567-25B84E61150C}" id="{412951E8-BAB0-466C-BEF7-E88F6B3ADDE2}">
    <text>Mineral</text>
  </threadedComment>
  <threadedComment ref="B4" dT="2023-09-03T05:25:03.33" personId="{119EE855-3566-4C4F-9567-25B84E61150C}" id="{2724B1FD-4B09-4FB0-BDD1-4116AC4C5B7A}">
    <text>Capacidad de producción</text>
  </threadedComment>
  <threadedComment ref="B5" dT="2023-09-03T05:26:15.68" personId="{119EE855-3566-4C4F-9567-25B84E61150C}" id="{7A0B3EF4-E354-42A6-8712-659B9C49D697}">
    <text>Periodo de trabajo</text>
  </threadedComment>
  <threadedComment ref="B7" dT="2023-09-03T05:19:30.21" personId="{119EE855-3566-4C4F-9567-25B84E61150C}" id="{E1030337-9D02-44CC-A3C7-F3BD848918B7}">
    <text>Costos operativos</text>
  </threadedComment>
  <threadedComment ref="B8" dT="2023-09-03T05:17:45.39" personId="{119EE855-3566-4C4F-9567-25B84E61150C}" id="{574C3978-721D-49F1-B08A-4DDD3BCF263A}">
    <text>Inversión inicial</text>
  </threadedComment>
  <threadedComment ref="B9" dT="2023-09-03T05:21:11.80" personId="{119EE855-3566-4C4F-9567-25B84E61150C}" id="{F93C22D6-4E8E-4D04-9612-6EDD91D8399D}">
    <text>Sostenimiento</text>
  </threadedComment>
  <threadedComment ref="B10" dT="2023-09-03T05:21:39.25" personId="{119EE855-3566-4C4F-9567-25B84E61150C}" id="{90FDE2C3-B2B4-421A-B8EE-9AF11E6C5883}">
    <text>Cierre final</text>
  </threadedComment>
  <threadedComment ref="B11" dT="2023-09-03T05:29:12.96" personId="{119EE855-3566-4C4F-9567-25B84E61150C}" id="{EBECB459-30F8-41AF-B1BC-A4AA62C20F63}">
    <text>Tasa de impuesto totales</text>
  </threadedComment>
  <threadedComment ref="B12" dT="2023-09-03T05:30:50.27" personId="{119EE855-3566-4C4F-9567-25B84E61150C}" id="{3765D5D9-5BEE-4BD5-B659-FB506AED0B05}">
    <text>Tasa de impuesto a la renta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15"/>
  <sheetViews>
    <sheetView showGridLines="0" zoomScaleNormal="100" workbookViewId="0">
      <pane ySplit="2" topLeftCell="A3" activePane="bottomLeft" state="frozen"/>
      <selection pane="bottomLeft" activeCell="N6" sqref="N6"/>
    </sheetView>
  </sheetViews>
  <sheetFormatPr baseColWidth="10" defaultColWidth="11.42578125" defaultRowHeight="15" x14ac:dyDescent="0.25"/>
  <cols>
    <col min="1" max="1" width="1.7109375" customWidth="1"/>
    <col min="3" max="3" width="13.28515625" customWidth="1"/>
  </cols>
  <sheetData>
    <row r="1" spans="2:13" x14ac:dyDescent="0.25">
      <c r="H1" s="3"/>
      <c r="I1" s="3"/>
      <c r="J1" s="3"/>
    </row>
    <row r="2" spans="2:13" ht="30" x14ac:dyDescent="0.25">
      <c r="B2" s="10" t="s">
        <v>0</v>
      </c>
      <c r="C2" s="11" t="s">
        <v>55</v>
      </c>
      <c r="D2" s="11" t="s">
        <v>45</v>
      </c>
      <c r="E2" s="10" t="s">
        <v>44</v>
      </c>
      <c r="F2" s="10" t="s">
        <v>46</v>
      </c>
      <c r="G2" s="10" t="s">
        <v>47</v>
      </c>
      <c r="H2" s="10" t="s">
        <v>48</v>
      </c>
      <c r="I2" s="10" t="s">
        <v>49</v>
      </c>
      <c r="J2" s="9" t="s">
        <v>41</v>
      </c>
      <c r="K2" s="9" t="s">
        <v>52</v>
      </c>
      <c r="L2" s="9" t="s">
        <v>53</v>
      </c>
      <c r="M2" s="9" t="s">
        <v>59</v>
      </c>
    </row>
    <row r="3" spans="2:13" x14ac:dyDescent="0.25">
      <c r="B3" s="24" t="s">
        <v>1</v>
      </c>
      <c r="C3" s="25">
        <v>0.99</v>
      </c>
      <c r="D3" s="25">
        <v>84.96</v>
      </c>
      <c r="E3" s="25">
        <f>+C3*D3</f>
        <v>84.110399999999998</v>
      </c>
      <c r="F3" s="25">
        <f>+C3^2</f>
        <v>0.98009999999999997</v>
      </c>
      <c r="G3" s="24">
        <f>+D3^2</f>
        <v>7218.2015999999985</v>
      </c>
      <c r="H3" s="25">
        <f>+C3-$C$94</f>
        <v>-0.68615384615384634</v>
      </c>
      <c r="I3" s="25">
        <f t="shared" ref="I3:I15" si="0">+D3-$D$94</f>
        <v>1.4853846153846177</v>
      </c>
      <c r="J3" s="26">
        <v>76.866666666666646</v>
      </c>
      <c r="K3" s="26">
        <v>83.035979979880366</v>
      </c>
      <c r="L3" s="26">
        <v>83.913250789350386</v>
      </c>
      <c r="M3" s="27">
        <f>+$D$97*C3+$D$98</f>
        <v>83.979090453307549</v>
      </c>
    </row>
    <row r="4" spans="2:13" x14ac:dyDescent="0.25">
      <c r="B4" s="24" t="s">
        <v>2</v>
      </c>
      <c r="C4" s="25">
        <v>1.2</v>
      </c>
      <c r="D4" s="25">
        <v>84.68</v>
      </c>
      <c r="E4" s="25">
        <f t="shared" ref="E4:E67" si="1">+C4*D4</f>
        <v>101.616</v>
      </c>
      <c r="F4" s="25">
        <f t="shared" ref="F4:G67" si="2">+C4^2</f>
        <v>1.44</v>
      </c>
      <c r="G4" s="24">
        <f t="shared" si="2"/>
        <v>7170.702400000001</v>
      </c>
      <c r="H4" s="25">
        <f t="shared" ref="H4:H15" si="3">+C4-$C$94</f>
        <v>-0.47615384615384637</v>
      </c>
      <c r="I4" s="25">
        <f t="shared" si="0"/>
        <v>1.2053846153846308</v>
      </c>
      <c r="J4" s="26">
        <v>76.866666666666646</v>
      </c>
      <c r="K4" s="26">
        <v>83.035979979880366</v>
      </c>
      <c r="L4" s="26">
        <v>83.913250789350386</v>
      </c>
      <c r="M4" s="27">
        <f t="shared" ref="M4:M15" si="4">+$D$97*C4+$D$98</f>
        <v>83.824693935647289</v>
      </c>
    </row>
    <row r="5" spans="2:13" x14ac:dyDescent="0.25">
      <c r="B5" s="2" t="s">
        <v>3</v>
      </c>
      <c r="C5" s="5">
        <v>0.66</v>
      </c>
      <c r="D5" s="5">
        <v>84.26</v>
      </c>
      <c r="E5" s="5">
        <f t="shared" si="1"/>
        <v>55.611600000000003</v>
      </c>
      <c r="F5" s="5">
        <f t="shared" si="2"/>
        <v>0.43560000000000004</v>
      </c>
      <c r="G5" s="2">
        <f t="shared" si="2"/>
        <v>7099.7476000000006</v>
      </c>
      <c r="H5" s="5">
        <f t="shared" si="3"/>
        <v>-1.0161538461538462</v>
      </c>
      <c r="I5" s="5">
        <f t="shared" si="0"/>
        <v>0.78538461538462911</v>
      </c>
      <c r="J5" s="15">
        <v>76.866666666666646</v>
      </c>
      <c r="K5" s="15">
        <v>83.035979979880366</v>
      </c>
      <c r="L5" s="15">
        <v>83.913250789350386</v>
      </c>
      <c r="M5" s="16">
        <f t="shared" si="4"/>
        <v>84.221713552487969</v>
      </c>
    </row>
    <row r="6" spans="2:13" x14ac:dyDescent="0.25">
      <c r="B6" s="2" t="s">
        <v>4</v>
      </c>
      <c r="C6" s="5">
        <v>1.66</v>
      </c>
      <c r="D6" s="5">
        <v>83.99</v>
      </c>
      <c r="E6" s="5">
        <f t="shared" si="1"/>
        <v>139.42339999999999</v>
      </c>
      <c r="F6" s="5">
        <f t="shared" si="2"/>
        <v>2.7555999999999998</v>
      </c>
      <c r="G6" s="2">
        <f t="shared" si="2"/>
        <v>7054.320099999999</v>
      </c>
      <c r="H6" s="5">
        <f t="shared" si="3"/>
        <v>-1.6153846153846407E-2</v>
      </c>
      <c r="I6" s="5">
        <f t="shared" si="0"/>
        <v>0.51538461538461888</v>
      </c>
      <c r="J6" s="15">
        <v>76.866666666666646</v>
      </c>
      <c r="K6" s="15">
        <v>83.035979979880366</v>
      </c>
      <c r="L6" s="15">
        <v>83.913250789350386</v>
      </c>
      <c r="M6" s="16">
        <f t="shared" si="4"/>
        <v>83.486492039820035</v>
      </c>
    </row>
    <row r="7" spans="2:13" x14ac:dyDescent="0.25">
      <c r="B7" s="24" t="s">
        <v>5</v>
      </c>
      <c r="C7" s="25">
        <v>2.34</v>
      </c>
      <c r="D7" s="25">
        <v>84.07</v>
      </c>
      <c r="E7" s="25">
        <f t="shared" si="1"/>
        <v>196.72379999999998</v>
      </c>
      <c r="F7" s="25">
        <f t="shared" si="2"/>
        <v>5.4755999999999991</v>
      </c>
      <c r="G7" s="24">
        <f t="shared" si="2"/>
        <v>7067.7648999999992</v>
      </c>
      <c r="H7" s="25">
        <f t="shared" si="3"/>
        <v>0.66384615384615353</v>
      </c>
      <c r="I7" s="25">
        <f t="shared" si="0"/>
        <v>0.59538461538461718</v>
      </c>
      <c r="J7" s="26">
        <v>76.866666666666646</v>
      </c>
      <c r="K7" s="26">
        <v>83.035979979880366</v>
      </c>
      <c r="L7" s="26">
        <v>83.913250789350386</v>
      </c>
      <c r="M7" s="27">
        <f t="shared" si="4"/>
        <v>82.986541411205849</v>
      </c>
    </row>
    <row r="8" spans="2:13" x14ac:dyDescent="0.25">
      <c r="B8" s="2" t="s">
        <v>6</v>
      </c>
      <c r="C8" s="5">
        <v>1.99</v>
      </c>
      <c r="D8" s="5">
        <v>82.89</v>
      </c>
      <c r="E8" s="5">
        <f t="shared" si="1"/>
        <v>164.9511</v>
      </c>
      <c r="F8" s="5">
        <f t="shared" si="2"/>
        <v>3.9601000000000002</v>
      </c>
      <c r="G8" s="2">
        <f t="shared" si="2"/>
        <v>6870.7520999999997</v>
      </c>
      <c r="H8" s="5">
        <f t="shared" si="3"/>
        <v>0.31384615384615366</v>
      </c>
      <c r="I8" s="5">
        <f t="shared" si="0"/>
        <v>-0.58461538461537543</v>
      </c>
      <c r="J8" s="15">
        <v>76.866666666666603</v>
      </c>
      <c r="K8" s="15">
        <v>83.035979979880366</v>
      </c>
      <c r="L8" s="15">
        <v>83.913250789350386</v>
      </c>
      <c r="M8" s="16">
        <f t="shared" si="4"/>
        <v>83.243868940639615</v>
      </c>
    </row>
    <row r="9" spans="2:13" x14ac:dyDescent="0.25">
      <c r="B9" s="24" t="s">
        <v>7</v>
      </c>
      <c r="C9" s="25">
        <v>1.1000000000000001</v>
      </c>
      <c r="D9" s="25">
        <v>82.59</v>
      </c>
      <c r="E9" s="25">
        <f t="shared" si="1"/>
        <v>90.849000000000018</v>
      </c>
      <c r="F9" s="25">
        <f t="shared" si="2"/>
        <v>1.2100000000000002</v>
      </c>
      <c r="G9" s="24">
        <f t="shared" si="2"/>
        <v>6821.1081000000004</v>
      </c>
      <c r="H9" s="25">
        <f t="shared" si="3"/>
        <v>-0.57615384615384624</v>
      </c>
      <c r="I9" s="25">
        <f t="shared" si="0"/>
        <v>-0.88461538461537259</v>
      </c>
      <c r="J9" s="26">
        <v>76.866666666666603</v>
      </c>
      <c r="K9" s="26">
        <v>83.035979979880366</v>
      </c>
      <c r="L9" s="26">
        <v>83.913250789350386</v>
      </c>
      <c r="M9" s="27">
        <f t="shared" si="4"/>
        <v>83.898216086914076</v>
      </c>
    </row>
    <row r="10" spans="2:13" x14ac:dyDescent="0.25">
      <c r="B10" s="2" t="s">
        <v>8</v>
      </c>
      <c r="C10" s="5">
        <v>1.83</v>
      </c>
      <c r="D10" s="5">
        <v>82.75</v>
      </c>
      <c r="E10" s="5">
        <f t="shared" si="1"/>
        <v>151.4325</v>
      </c>
      <c r="F10" s="5">
        <f t="shared" si="2"/>
        <v>3.3489000000000004</v>
      </c>
      <c r="G10" s="2">
        <f t="shared" si="2"/>
        <v>6847.5625</v>
      </c>
      <c r="H10" s="5">
        <f t="shared" si="3"/>
        <v>0.15384615384615374</v>
      </c>
      <c r="I10" s="5">
        <f t="shared" si="0"/>
        <v>-0.724615384615376</v>
      </c>
      <c r="J10" s="15">
        <v>76.866666666666603</v>
      </c>
      <c r="K10" s="15">
        <v>83.035979979880366</v>
      </c>
      <c r="L10" s="15">
        <v>83.913250789350386</v>
      </c>
      <c r="M10" s="16">
        <f t="shared" si="4"/>
        <v>83.361504382666496</v>
      </c>
    </row>
    <row r="11" spans="2:13" x14ac:dyDescent="0.25">
      <c r="B11" s="2" t="s">
        <v>9</v>
      </c>
      <c r="C11" s="5">
        <v>1.83</v>
      </c>
      <c r="D11" s="5">
        <v>82.9</v>
      </c>
      <c r="E11" s="5">
        <f t="shared" si="1"/>
        <v>151.70700000000002</v>
      </c>
      <c r="F11" s="5">
        <f t="shared" si="2"/>
        <v>3.3489000000000004</v>
      </c>
      <c r="G11" s="2">
        <f t="shared" si="2"/>
        <v>6872.4100000000008</v>
      </c>
      <c r="H11" s="5">
        <f t="shared" si="3"/>
        <v>0.15384615384615374</v>
      </c>
      <c r="I11" s="5">
        <f t="shared" si="0"/>
        <v>-0.57461538461537032</v>
      </c>
      <c r="J11" s="15">
        <v>76.866666666666603</v>
      </c>
      <c r="K11" s="15">
        <v>83.035979979880366</v>
      </c>
      <c r="L11" s="15">
        <v>83.913250789350386</v>
      </c>
      <c r="M11" s="16">
        <f t="shared" si="4"/>
        <v>83.361504382666496</v>
      </c>
    </row>
    <row r="12" spans="2:13" x14ac:dyDescent="0.25">
      <c r="B12" s="2" t="s">
        <v>10</v>
      </c>
      <c r="C12" s="5">
        <v>1.63</v>
      </c>
      <c r="D12" s="5">
        <v>83.15</v>
      </c>
      <c r="E12" s="5">
        <f t="shared" si="1"/>
        <v>135.53450000000001</v>
      </c>
      <c r="F12" s="5">
        <f t="shared" si="2"/>
        <v>2.6568999999999998</v>
      </c>
      <c r="G12" s="2">
        <f t="shared" si="2"/>
        <v>6913.9225000000006</v>
      </c>
      <c r="H12" s="5">
        <f t="shared" si="3"/>
        <v>-4.6153846153846434E-2</v>
      </c>
      <c r="I12" s="5">
        <f t="shared" si="0"/>
        <v>-0.32461538461537032</v>
      </c>
      <c r="J12" s="15">
        <v>76.866666666666603</v>
      </c>
      <c r="K12" s="15">
        <v>83.035979979880366</v>
      </c>
      <c r="L12" s="15">
        <v>83.913250789350386</v>
      </c>
      <c r="M12" s="16">
        <f t="shared" si="4"/>
        <v>83.508548685200083</v>
      </c>
    </row>
    <row r="13" spans="2:13" x14ac:dyDescent="0.25">
      <c r="B13" s="2" t="s">
        <v>11</v>
      </c>
      <c r="C13" s="5">
        <v>2.2599999999999998</v>
      </c>
      <c r="D13" s="5">
        <v>83.19</v>
      </c>
      <c r="E13" s="5">
        <f t="shared" si="1"/>
        <v>188.00939999999997</v>
      </c>
      <c r="F13" s="5">
        <f t="shared" si="2"/>
        <v>5.1075999999999988</v>
      </c>
      <c r="G13" s="2">
        <f t="shared" si="2"/>
        <v>6920.5760999999993</v>
      </c>
      <c r="H13" s="5">
        <f t="shared" si="3"/>
        <v>0.58384615384615346</v>
      </c>
      <c r="I13" s="5">
        <f t="shared" si="0"/>
        <v>-0.28461538461537828</v>
      </c>
      <c r="J13" s="15">
        <v>76.866666666666603</v>
      </c>
      <c r="K13" s="15">
        <v>83.035979979880366</v>
      </c>
      <c r="L13" s="15">
        <v>83.913250789350386</v>
      </c>
      <c r="M13" s="16">
        <f t="shared" si="4"/>
        <v>83.045359132219275</v>
      </c>
    </row>
    <row r="14" spans="2:13" x14ac:dyDescent="0.25">
      <c r="B14" s="2" t="s">
        <v>12</v>
      </c>
      <c r="C14" s="5">
        <v>1.85</v>
      </c>
      <c r="D14" s="5">
        <v>82.97</v>
      </c>
      <c r="E14" s="5">
        <f t="shared" si="1"/>
        <v>153.49450000000002</v>
      </c>
      <c r="F14" s="5">
        <f t="shared" si="2"/>
        <v>3.4225000000000003</v>
      </c>
      <c r="G14" s="2">
        <f t="shared" si="2"/>
        <v>6884.0208999999995</v>
      </c>
      <c r="H14" s="5">
        <f t="shared" si="3"/>
        <v>0.17384615384615376</v>
      </c>
      <c r="I14" s="5">
        <f t="shared" si="0"/>
        <v>-0.50461538461537714</v>
      </c>
      <c r="J14" s="15">
        <v>76.866666666666603</v>
      </c>
      <c r="K14" s="15">
        <v>83.035979979880366</v>
      </c>
      <c r="L14" s="15">
        <v>83.913250789350386</v>
      </c>
      <c r="M14" s="16">
        <f t="shared" si="4"/>
        <v>83.346799952413136</v>
      </c>
    </row>
    <row r="15" spans="2:13" x14ac:dyDescent="0.25">
      <c r="B15" s="2" t="s">
        <v>13</v>
      </c>
      <c r="C15" s="5">
        <v>2.4500000000000002</v>
      </c>
      <c r="D15" s="5">
        <v>82.77</v>
      </c>
      <c r="E15" s="5">
        <f t="shared" si="1"/>
        <v>202.78650000000002</v>
      </c>
      <c r="F15" s="5">
        <f t="shared" si="2"/>
        <v>6.0025000000000013</v>
      </c>
      <c r="G15" s="2">
        <f t="shared" si="2"/>
        <v>6850.8728999999994</v>
      </c>
      <c r="H15" s="5">
        <f t="shared" si="3"/>
        <v>0.77384615384615385</v>
      </c>
      <c r="I15" s="5">
        <f t="shared" si="0"/>
        <v>-0.70461538461537998</v>
      </c>
      <c r="J15" s="15">
        <v>76.866666666666603</v>
      </c>
      <c r="K15" s="15">
        <v>83.035979979880366</v>
      </c>
      <c r="L15" s="15">
        <v>83.913250789350386</v>
      </c>
      <c r="M15" s="16">
        <f t="shared" si="4"/>
        <v>82.905667044812375</v>
      </c>
    </row>
    <row r="16" spans="2:13" x14ac:dyDescent="0.25">
      <c r="B16" s="2" t="s">
        <v>14</v>
      </c>
      <c r="C16" s="5"/>
      <c r="D16" s="5"/>
      <c r="E16" s="5">
        <f t="shared" si="1"/>
        <v>0</v>
      </c>
      <c r="F16" s="5">
        <f t="shared" si="2"/>
        <v>0</v>
      </c>
      <c r="G16" s="2">
        <f t="shared" si="2"/>
        <v>0</v>
      </c>
      <c r="H16" s="5"/>
      <c r="I16" s="5"/>
      <c r="J16" s="15">
        <v>76.866666666666603</v>
      </c>
      <c r="K16" s="15"/>
      <c r="L16" s="15"/>
      <c r="M16" s="16"/>
    </row>
    <row r="17" spans="2:13" x14ac:dyDescent="0.25">
      <c r="B17" s="2" t="s">
        <v>15</v>
      </c>
      <c r="C17" s="5"/>
      <c r="D17" s="5"/>
      <c r="E17" s="5">
        <f t="shared" si="1"/>
        <v>0</v>
      </c>
      <c r="F17" s="5">
        <f t="shared" si="2"/>
        <v>0</v>
      </c>
      <c r="G17" s="2">
        <f t="shared" si="2"/>
        <v>0</v>
      </c>
      <c r="H17" s="5"/>
      <c r="I17" s="5"/>
      <c r="J17" s="15">
        <v>76.866666666666603</v>
      </c>
      <c r="K17" s="15"/>
      <c r="L17" s="15"/>
      <c r="M17" s="16"/>
    </row>
    <row r="18" spans="2:13" x14ac:dyDescent="0.25">
      <c r="B18" s="2" t="s">
        <v>16</v>
      </c>
      <c r="C18" s="5"/>
      <c r="D18" s="5"/>
      <c r="E18" s="5">
        <f t="shared" si="1"/>
        <v>0</v>
      </c>
      <c r="F18" s="5">
        <f t="shared" si="2"/>
        <v>0</v>
      </c>
      <c r="G18" s="2">
        <f t="shared" si="2"/>
        <v>0</v>
      </c>
      <c r="H18" s="5"/>
      <c r="I18" s="5"/>
      <c r="J18" s="15">
        <v>76.866666666666603</v>
      </c>
      <c r="K18" s="15"/>
      <c r="L18" s="15"/>
      <c r="M18" s="16"/>
    </row>
    <row r="19" spans="2:13" x14ac:dyDescent="0.25">
      <c r="B19" s="2" t="s">
        <v>17</v>
      </c>
      <c r="C19" s="5"/>
      <c r="D19" s="5"/>
      <c r="E19" s="5">
        <f t="shared" si="1"/>
        <v>0</v>
      </c>
      <c r="F19" s="5">
        <f t="shared" si="2"/>
        <v>0</v>
      </c>
      <c r="G19" s="2">
        <f t="shared" si="2"/>
        <v>0</v>
      </c>
      <c r="H19" s="5"/>
      <c r="I19" s="5"/>
      <c r="J19" s="15">
        <v>76.866666666666603</v>
      </c>
      <c r="K19" s="15"/>
      <c r="L19" s="15"/>
      <c r="M19" s="16"/>
    </row>
    <row r="20" spans="2:13" x14ac:dyDescent="0.25">
      <c r="B20" s="2" t="s">
        <v>18</v>
      </c>
      <c r="C20" s="5"/>
      <c r="D20" s="5"/>
      <c r="E20" s="5">
        <f t="shared" si="1"/>
        <v>0</v>
      </c>
      <c r="F20" s="5">
        <f t="shared" si="2"/>
        <v>0</v>
      </c>
      <c r="G20" s="2">
        <f t="shared" si="2"/>
        <v>0</v>
      </c>
      <c r="H20" s="5"/>
      <c r="I20" s="5"/>
      <c r="J20" s="15">
        <v>76.866666666666603</v>
      </c>
      <c r="K20" s="15"/>
      <c r="L20" s="15"/>
      <c r="M20" s="16"/>
    </row>
    <row r="21" spans="2:13" x14ac:dyDescent="0.25">
      <c r="B21" s="2" t="s">
        <v>19</v>
      </c>
      <c r="C21" s="5"/>
      <c r="D21" s="5"/>
      <c r="E21" s="5">
        <f t="shared" si="1"/>
        <v>0</v>
      </c>
      <c r="F21" s="5">
        <f t="shared" si="2"/>
        <v>0</v>
      </c>
      <c r="G21" s="2">
        <f t="shared" si="2"/>
        <v>0</v>
      </c>
      <c r="H21" s="5"/>
      <c r="I21" s="5"/>
      <c r="J21" s="15">
        <v>76.866666666666603</v>
      </c>
      <c r="K21" s="15"/>
      <c r="L21" s="15"/>
      <c r="M21" s="16"/>
    </row>
    <row r="22" spans="2:13" x14ac:dyDescent="0.25">
      <c r="B22" s="2" t="s">
        <v>20</v>
      </c>
      <c r="C22" s="5"/>
      <c r="D22" s="5"/>
      <c r="E22" s="5">
        <f t="shared" si="1"/>
        <v>0</v>
      </c>
      <c r="F22" s="5">
        <f t="shared" si="2"/>
        <v>0</v>
      </c>
      <c r="G22" s="2">
        <f t="shared" si="2"/>
        <v>0</v>
      </c>
      <c r="H22" s="5"/>
      <c r="I22" s="5"/>
      <c r="J22" s="15">
        <v>76.866666666666603</v>
      </c>
      <c r="K22" s="15"/>
      <c r="L22" s="15"/>
      <c r="M22" s="16"/>
    </row>
    <row r="23" spans="2:13" x14ac:dyDescent="0.25">
      <c r="B23" s="2" t="s">
        <v>21</v>
      </c>
      <c r="C23" s="5"/>
      <c r="D23" s="5"/>
      <c r="E23" s="5">
        <f t="shared" si="1"/>
        <v>0</v>
      </c>
      <c r="F23" s="5">
        <f t="shared" si="2"/>
        <v>0</v>
      </c>
      <c r="G23" s="2">
        <f t="shared" si="2"/>
        <v>0</v>
      </c>
      <c r="H23" s="5"/>
      <c r="I23" s="5"/>
      <c r="J23" s="15">
        <v>76.866666666666603</v>
      </c>
      <c r="K23" s="15"/>
      <c r="L23" s="15"/>
      <c r="M23" s="16"/>
    </row>
    <row r="24" spans="2:13" x14ac:dyDescent="0.25">
      <c r="B24" s="2" t="s">
        <v>22</v>
      </c>
      <c r="C24" s="5"/>
      <c r="D24" s="5"/>
      <c r="E24" s="5">
        <f t="shared" si="1"/>
        <v>0</v>
      </c>
      <c r="F24" s="5">
        <f t="shared" si="2"/>
        <v>0</v>
      </c>
      <c r="G24" s="2">
        <f t="shared" si="2"/>
        <v>0</v>
      </c>
      <c r="H24" s="5"/>
      <c r="I24" s="5"/>
      <c r="J24" s="15">
        <v>76.866666666666603</v>
      </c>
      <c r="K24" s="15"/>
      <c r="L24" s="15"/>
      <c r="M24" s="16"/>
    </row>
    <row r="25" spans="2:13" x14ac:dyDescent="0.25">
      <c r="B25" s="2" t="s">
        <v>23</v>
      </c>
      <c r="C25" s="5"/>
      <c r="D25" s="5"/>
      <c r="E25" s="5">
        <f t="shared" si="1"/>
        <v>0</v>
      </c>
      <c r="F25" s="5">
        <f t="shared" si="2"/>
        <v>0</v>
      </c>
      <c r="G25" s="2">
        <f t="shared" si="2"/>
        <v>0</v>
      </c>
      <c r="H25" s="5"/>
      <c r="I25" s="5"/>
      <c r="J25" s="15">
        <v>76.866666666666603</v>
      </c>
      <c r="K25" s="15"/>
      <c r="L25" s="15"/>
      <c r="M25" s="16"/>
    </row>
    <row r="26" spans="2:13" x14ac:dyDescent="0.25">
      <c r="B26" s="2" t="s">
        <v>24</v>
      </c>
      <c r="C26" s="5"/>
      <c r="D26" s="5"/>
      <c r="E26" s="5">
        <f t="shared" si="1"/>
        <v>0</v>
      </c>
      <c r="F26" s="5">
        <f t="shared" si="2"/>
        <v>0</v>
      </c>
      <c r="G26" s="2">
        <f t="shared" si="2"/>
        <v>0</v>
      </c>
      <c r="H26" s="5"/>
      <c r="I26" s="5"/>
      <c r="J26" s="15">
        <v>76.866666666666603</v>
      </c>
      <c r="K26" s="15"/>
      <c r="L26" s="15"/>
      <c r="M26" s="16"/>
    </row>
    <row r="27" spans="2:13" x14ac:dyDescent="0.25">
      <c r="B27" s="2" t="s">
        <v>25</v>
      </c>
      <c r="C27" s="5"/>
      <c r="D27" s="5"/>
      <c r="E27" s="5">
        <f t="shared" si="1"/>
        <v>0</v>
      </c>
      <c r="F27" s="5">
        <f t="shared" si="2"/>
        <v>0</v>
      </c>
      <c r="G27" s="2">
        <f t="shared" si="2"/>
        <v>0</v>
      </c>
      <c r="H27" s="5"/>
      <c r="I27" s="5"/>
      <c r="J27" s="15">
        <v>76.866666666666603</v>
      </c>
      <c r="K27" s="15"/>
      <c r="L27" s="15"/>
      <c r="M27" s="16"/>
    </row>
    <row r="28" spans="2:13" x14ac:dyDescent="0.25">
      <c r="B28" s="2" t="s">
        <v>26</v>
      </c>
      <c r="C28" s="5"/>
      <c r="D28" s="5"/>
      <c r="E28" s="5">
        <f t="shared" si="1"/>
        <v>0</v>
      </c>
      <c r="F28" s="5">
        <f t="shared" si="2"/>
        <v>0</v>
      </c>
      <c r="G28" s="2">
        <f t="shared" si="2"/>
        <v>0</v>
      </c>
      <c r="H28" s="5"/>
      <c r="I28" s="5"/>
      <c r="J28" s="15">
        <v>76.866666666666603</v>
      </c>
      <c r="K28" s="15"/>
      <c r="L28" s="15"/>
      <c r="M28" s="16"/>
    </row>
    <row r="29" spans="2:13" x14ac:dyDescent="0.25">
      <c r="B29" s="2" t="s">
        <v>27</v>
      </c>
      <c r="C29" s="5"/>
      <c r="D29" s="5"/>
      <c r="E29" s="5">
        <f t="shared" si="1"/>
        <v>0</v>
      </c>
      <c r="F29" s="5">
        <f t="shared" si="2"/>
        <v>0</v>
      </c>
      <c r="G29" s="2">
        <f t="shared" si="2"/>
        <v>0</v>
      </c>
      <c r="H29" s="5"/>
      <c r="I29" s="5"/>
      <c r="J29" s="15">
        <v>76.866666666666603</v>
      </c>
      <c r="K29" s="15"/>
      <c r="L29" s="15"/>
      <c r="M29" s="16"/>
    </row>
    <row r="30" spans="2:13" x14ac:dyDescent="0.25">
      <c r="B30" s="2" t="s">
        <v>28</v>
      </c>
      <c r="C30" s="5"/>
      <c r="D30" s="5"/>
      <c r="E30" s="5">
        <f t="shared" si="1"/>
        <v>0</v>
      </c>
      <c r="F30" s="5">
        <f t="shared" si="2"/>
        <v>0</v>
      </c>
      <c r="G30" s="2">
        <f t="shared" si="2"/>
        <v>0</v>
      </c>
      <c r="H30" s="5"/>
      <c r="I30" s="5"/>
      <c r="J30" s="15">
        <v>76.866666666666603</v>
      </c>
      <c r="K30" s="15"/>
      <c r="L30" s="15"/>
      <c r="M30" s="16"/>
    </row>
    <row r="31" spans="2:13" x14ac:dyDescent="0.25">
      <c r="B31" s="2" t="s">
        <v>29</v>
      </c>
      <c r="C31" s="5"/>
      <c r="D31" s="5"/>
      <c r="E31" s="5">
        <f t="shared" si="1"/>
        <v>0</v>
      </c>
      <c r="F31" s="5">
        <f t="shared" si="2"/>
        <v>0</v>
      </c>
      <c r="G31" s="2">
        <f t="shared" si="2"/>
        <v>0</v>
      </c>
      <c r="H31" s="5"/>
      <c r="I31" s="5"/>
      <c r="J31" s="15">
        <v>76.866666666666603</v>
      </c>
      <c r="K31" s="15"/>
      <c r="L31" s="15"/>
      <c r="M31" s="16"/>
    </row>
    <row r="32" spans="2:13" x14ac:dyDescent="0.25">
      <c r="B32" s="2" t="s">
        <v>30</v>
      </c>
      <c r="C32" s="5"/>
      <c r="D32" s="5"/>
      <c r="E32" s="5">
        <f t="shared" si="1"/>
        <v>0</v>
      </c>
      <c r="F32" s="5">
        <f t="shared" si="2"/>
        <v>0</v>
      </c>
      <c r="G32" s="2">
        <f t="shared" si="2"/>
        <v>0</v>
      </c>
      <c r="H32" s="5"/>
      <c r="I32" s="5"/>
      <c r="J32" s="15">
        <v>76.866666666666603</v>
      </c>
      <c r="K32" s="15"/>
      <c r="L32" s="15"/>
      <c r="M32" s="16"/>
    </row>
    <row r="33" spans="2:13" x14ac:dyDescent="0.25">
      <c r="B33" s="2" t="s">
        <v>31</v>
      </c>
      <c r="C33" s="5"/>
      <c r="D33" s="5"/>
      <c r="E33" s="5">
        <f t="shared" si="1"/>
        <v>0</v>
      </c>
      <c r="F33" s="5">
        <f t="shared" si="2"/>
        <v>0</v>
      </c>
      <c r="G33" s="2">
        <f t="shared" si="2"/>
        <v>0</v>
      </c>
      <c r="H33" s="5"/>
      <c r="I33" s="5"/>
      <c r="J33" s="15">
        <v>76.866666666666603</v>
      </c>
      <c r="K33" s="15"/>
      <c r="L33" s="15"/>
      <c r="M33" s="16"/>
    </row>
    <row r="34" spans="2:13" x14ac:dyDescent="0.25">
      <c r="B34" s="2" t="s">
        <v>32</v>
      </c>
      <c r="C34" s="5"/>
      <c r="D34" s="5"/>
      <c r="E34" s="5">
        <f t="shared" si="1"/>
        <v>0</v>
      </c>
      <c r="F34" s="5">
        <f t="shared" si="2"/>
        <v>0</v>
      </c>
      <c r="G34" s="2">
        <f t="shared" si="2"/>
        <v>0</v>
      </c>
      <c r="H34" s="5"/>
      <c r="I34" s="5"/>
      <c r="J34" s="15">
        <v>76.866666666666603</v>
      </c>
      <c r="K34" s="15"/>
      <c r="L34" s="15"/>
      <c r="M34" s="16"/>
    </row>
    <row r="35" spans="2:13" x14ac:dyDescent="0.25">
      <c r="B35" s="2" t="s">
        <v>33</v>
      </c>
      <c r="C35" s="5"/>
      <c r="D35" s="5"/>
      <c r="E35" s="5">
        <f t="shared" si="1"/>
        <v>0</v>
      </c>
      <c r="F35" s="5">
        <f t="shared" si="2"/>
        <v>0</v>
      </c>
      <c r="G35" s="2">
        <f t="shared" si="2"/>
        <v>0</v>
      </c>
      <c r="H35" s="5"/>
      <c r="I35" s="5"/>
      <c r="J35" s="15">
        <v>76.866666666666603</v>
      </c>
      <c r="K35" s="15"/>
      <c r="L35" s="15"/>
      <c r="M35" s="16"/>
    </row>
    <row r="36" spans="2:13" x14ac:dyDescent="0.25">
      <c r="B36" s="2" t="s">
        <v>34</v>
      </c>
      <c r="C36" s="5"/>
      <c r="D36" s="5"/>
      <c r="E36" s="5">
        <f t="shared" si="1"/>
        <v>0</v>
      </c>
      <c r="F36" s="5">
        <f t="shared" si="2"/>
        <v>0</v>
      </c>
      <c r="G36" s="2">
        <f t="shared" si="2"/>
        <v>0</v>
      </c>
      <c r="H36" s="5"/>
      <c r="I36" s="5"/>
      <c r="J36" s="15">
        <v>76.866666666666603</v>
      </c>
      <c r="K36" s="15"/>
      <c r="L36" s="15"/>
      <c r="M36" s="16"/>
    </row>
    <row r="37" spans="2:13" x14ac:dyDescent="0.25">
      <c r="B37" s="2" t="s">
        <v>35</v>
      </c>
      <c r="C37" s="5"/>
      <c r="D37" s="5"/>
      <c r="E37" s="5">
        <f t="shared" si="1"/>
        <v>0</v>
      </c>
      <c r="F37" s="5">
        <f t="shared" si="2"/>
        <v>0</v>
      </c>
      <c r="G37" s="2">
        <f t="shared" si="2"/>
        <v>0</v>
      </c>
      <c r="H37" s="5"/>
      <c r="I37" s="5"/>
      <c r="J37" s="15">
        <v>76.866666666666603</v>
      </c>
      <c r="K37" s="15"/>
      <c r="L37" s="15"/>
      <c r="M37" s="16"/>
    </row>
    <row r="38" spans="2:13" x14ac:dyDescent="0.25">
      <c r="B38" s="2" t="s">
        <v>36</v>
      </c>
      <c r="C38" s="5"/>
      <c r="D38" s="5"/>
      <c r="E38" s="5">
        <f t="shared" si="1"/>
        <v>0</v>
      </c>
      <c r="F38" s="5">
        <f t="shared" si="2"/>
        <v>0</v>
      </c>
      <c r="G38" s="2">
        <f t="shared" si="2"/>
        <v>0</v>
      </c>
      <c r="H38" s="5"/>
      <c r="I38" s="5"/>
      <c r="J38" s="15">
        <v>76.866666666666603</v>
      </c>
      <c r="K38" s="15"/>
      <c r="L38" s="15"/>
      <c r="M38" s="16"/>
    </row>
    <row r="39" spans="2:13" x14ac:dyDescent="0.25">
      <c r="B39" s="2" t="s">
        <v>37</v>
      </c>
      <c r="C39" s="5"/>
      <c r="D39" s="5"/>
      <c r="E39" s="5">
        <f t="shared" si="1"/>
        <v>0</v>
      </c>
      <c r="F39" s="5">
        <f t="shared" si="2"/>
        <v>0</v>
      </c>
      <c r="G39" s="2">
        <f t="shared" si="2"/>
        <v>0</v>
      </c>
      <c r="H39" s="5"/>
      <c r="I39" s="5"/>
      <c r="J39" s="15">
        <v>76.866666666666603</v>
      </c>
      <c r="K39" s="15"/>
      <c r="L39" s="15"/>
      <c r="M39" s="16"/>
    </row>
    <row r="40" spans="2:13" x14ac:dyDescent="0.25">
      <c r="B40" s="2" t="s">
        <v>38</v>
      </c>
      <c r="C40" s="5"/>
      <c r="D40" s="5"/>
      <c r="E40" s="5">
        <f t="shared" si="1"/>
        <v>0</v>
      </c>
      <c r="F40" s="5">
        <f t="shared" si="2"/>
        <v>0</v>
      </c>
      <c r="G40" s="2">
        <f t="shared" si="2"/>
        <v>0</v>
      </c>
      <c r="H40" s="5"/>
      <c r="I40" s="5"/>
      <c r="J40" s="15">
        <v>76.866666666666603</v>
      </c>
      <c r="K40" s="15"/>
      <c r="L40" s="15"/>
      <c r="M40" s="16"/>
    </row>
    <row r="41" spans="2:13" x14ac:dyDescent="0.25">
      <c r="B41" s="2" t="s">
        <v>39</v>
      </c>
      <c r="C41" s="5"/>
      <c r="D41" s="5"/>
      <c r="E41" s="5">
        <f t="shared" si="1"/>
        <v>0</v>
      </c>
      <c r="F41" s="5">
        <f t="shared" si="2"/>
        <v>0</v>
      </c>
      <c r="G41" s="2">
        <f t="shared" si="2"/>
        <v>0</v>
      </c>
      <c r="H41" s="5"/>
      <c r="I41" s="5"/>
      <c r="J41" s="15">
        <v>76.866666666666603</v>
      </c>
      <c r="K41" s="15"/>
      <c r="L41" s="15"/>
      <c r="M41" s="16"/>
    </row>
    <row r="42" spans="2:13" x14ac:dyDescent="0.25">
      <c r="B42" s="2" t="s">
        <v>1</v>
      </c>
      <c r="C42" s="5"/>
      <c r="D42" s="5"/>
      <c r="E42" s="5">
        <f t="shared" si="1"/>
        <v>0</v>
      </c>
      <c r="F42" s="5">
        <f t="shared" si="2"/>
        <v>0</v>
      </c>
      <c r="G42" s="2">
        <f t="shared" si="2"/>
        <v>0</v>
      </c>
      <c r="H42" s="5"/>
      <c r="I42" s="5"/>
      <c r="J42" s="15">
        <v>76.866666666666603</v>
      </c>
      <c r="K42" s="15"/>
      <c r="L42" s="15"/>
      <c r="M42" s="16"/>
    </row>
    <row r="43" spans="2:13" x14ac:dyDescent="0.25">
      <c r="B43" s="2" t="s">
        <v>2</v>
      </c>
      <c r="C43" s="5"/>
      <c r="D43" s="5"/>
      <c r="E43" s="5">
        <f t="shared" si="1"/>
        <v>0</v>
      </c>
      <c r="F43" s="5">
        <f t="shared" si="2"/>
        <v>0</v>
      </c>
      <c r="G43" s="2">
        <f t="shared" si="2"/>
        <v>0</v>
      </c>
      <c r="H43" s="5"/>
      <c r="I43" s="5"/>
      <c r="J43" s="15">
        <v>76.866666666666603</v>
      </c>
      <c r="K43" s="15"/>
      <c r="L43" s="15"/>
      <c r="M43" s="16"/>
    </row>
    <row r="44" spans="2:13" x14ac:dyDescent="0.25">
      <c r="B44" s="2" t="s">
        <v>3</v>
      </c>
      <c r="C44" s="5"/>
      <c r="D44" s="5"/>
      <c r="E44" s="5">
        <f t="shared" si="1"/>
        <v>0</v>
      </c>
      <c r="F44" s="5">
        <f t="shared" si="2"/>
        <v>0</v>
      </c>
      <c r="G44" s="2">
        <f t="shared" si="2"/>
        <v>0</v>
      </c>
      <c r="H44" s="5"/>
      <c r="I44" s="5"/>
      <c r="J44" s="15">
        <v>76.866666666666603</v>
      </c>
      <c r="K44" s="15"/>
      <c r="L44" s="15"/>
      <c r="M44" s="16"/>
    </row>
    <row r="45" spans="2:13" x14ac:dyDescent="0.25">
      <c r="B45" s="2" t="s">
        <v>4</v>
      </c>
      <c r="C45" s="5"/>
      <c r="D45" s="5"/>
      <c r="E45" s="5">
        <f t="shared" si="1"/>
        <v>0</v>
      </c>
      <c r="F45" s="5">
        <f t="shared" si="2"/>
        <v>0</v>
      </c>
      <c r="G45" s="2">
        <f t="shared" si="2"/>
        <v>0</v>
      </c>
      <c r="H45" s="5"/>
      <c r="I45" s="5"/>
      <c r="J45" s="15">
        <v>76.866666666666603</v>
      </c>
      <c r="K45" s="15"/>
      <c r="L45" s="15"/>
      <c r="M45" s="16"/>
    </row>
    <row r="46" spans="2:13" x14ac:dyDescent="0.25">
      <c r="B46" s="2" t="s">
        <v>5</v>
      </c>
      <c r="C46" s="5"/>
      <c r="D46" s="5"/>
      <c r="E46" s="5">
        <f t="shared" si="1"/>
        <v>0</v>
      </c>
      <c r="F46" s="5">
        <f t="shared" si="2"/>
        <v>0</v>
      </c>
      <c r="G46" s="2">
        <f t="shared" si="2"/>
        <v>0</v>
      </c>
      <c r="H46" s="5"/>
      <c r="I46" s="5"/>
      <c r="J46" s="15">
        <v>76.866666666666603</v>
      </c>
      <c r="K46" s="15"/>
      <c r="L46" s="15"/>
      <c r="M46" s="16"/>
    </row>
    <row r="47" spans="2:13" x14ac:dyDescent="0.25">
      <c r="B47" s="2" t="s">
        <v>6</v>
      </c>
      <c r="C47" s="5"/>
      <c r="D47" s="5"/>
      <c r="E47" s="5">
        <f t="shared" si="1"/>
        <v>0</v>
      </c>
      <c r="F47" s="5">
        <f t="shared" si="2"/>
        <v>0</v>
      </c>
      <c r="G47" s="2">
        <f t="shared" si="2"/>
        <v>0</v>
      </c>
      <c r="H47" s="5"/>
      <c r="I47" s="5"/>
      <c r="J47" s="15">
        <v>76.866666666666603</v>
      </c>
      <c r="K47" s="15"/>
      <c r="L47" s="15"/>
      <c r="M47" s="16"/>
    </row>
    <row r="48" spans="2:13" x14ac:dyDescent="0.25">
      <c r="B48" s="2" t="s">
        <v>8</v>
      </c>
      <c r="C48" s="5"/>
      <c r="D48" s="5"/>
      <c r="E48" s="5">
        <f t="shared" si="1"/>
        <v>0</v>
      </c>
      <c r="F48" s="5">
        <f t="shared" si="2"/>
        <v>0</v>
      </c>
      <c r="G48" s="2">
        <f t="shared" si="2"/>
        <v>0</v>
      </c>
      <c r="H48" s="5"/>
      <c r="I48" s="5"/>
      <c r="J48" s="15">
        <v>76.866666666666603</v>
      </c>
      <c r="K48" s="15"/>
      <c r="L48" s="15"/>
      <c r="M48" s="16"/>
    </row>
    <row r="49" spans="2:13" x14ac:dyDescent="0.25">
      <c r="B49" s="2" t="s">
        <v>9</v>
      </c>
      <c r="C49" s="5"/>
      <c r="D49" s="5"/>
      <c r="E49" s="5">
        <f t="shared" si="1"/>
        <v>0</v>
      </c>
      <c r="F49" s="5">
        <f t="shared" si="2"/>
        <v>0</v>
      </c>
      <c r="G49" s="2">
        <f t="shared" si="2"/>
        <v>0</v>
      </c>
      <c r="H49" s="5"/>
      <c r="I49" s="5"/>
      <c r="J49" s="15">
        <v>76.866666666666603</v>
      </c>
      <c r="K49" s="15"/>
      <c r="L49" s="15"/>
      <c r="M49" s="16"/>
    </row>
    <row r="50" spans="2:13" x14ac:dyDescent="0.25">
      <c r="B50" s="2" t="s">
        <v>10</v>
      </c>
      <c r="C50" s="5"/>
      <c r="D50" s="5"/>
      <c r="E50" s="5">
        <f t="shared" si="1"/>
        <v>0</v>
      </c>
      <c r="F50" s="5">
        <f t="shared" si="2"/>
        <v>0</v>
      </c>
      <c r="G50" s="2">
        <f t="shared" si="2"/>
        <v>0</v>
      </c>
      <c r="H50" s="5"/>
      <c r="I50" s="5"/>
      <c r="J50" s="15">
        <v>76.866666666666603</v>
      </c>
      <c r="K50" s="15"/>
      <c r="L50" s="15"/>
      <c r="M50" s="16"/>
    </row>
    <row r="51" spans="2:13" x14ac:dyDescent="0.25">
      <c r="B51" s="2" t="s">
        <v>11</v>
      </c>
      <c r="C51" s="5"/>
      <c r="D51" s="5"/>
      <c r="E51" s="5">
        <f t="shared" si="1"/>
        <v>0</v>
      </c>
      <c r="F51" s="5">
        <f t="shared" si="2"/>
        <v>0</v>
      </c>
      <c r="G51" s="2">
        <f t="shared" si="2"/>
        <v>0</v>
      </c>
      <c r="H51" s="5"/>
      <c r="I51" s="5"/>
      <c r="J51" s="15">
        <v>76.866666666666603</v>
      </c>
      <c r="K51" s="15"/>
      <c r="L51" s="15"/>
      <c r="M51" s="16"/>
    </row>
    <row r="52" spans="2:13" x14ac:dyDescent="0.25">
      <c r="B52" s="2" t="s">
        <v>12</v>
      </c>
      <c r="C52" s="5"/>
      <c r="D52" s="5"/>
      <c r="E52" s="5">
        <f t="shared" si="1"/>
        <v>0</v>
      </c>
      <c r="F52" s="5">
        <f t="shared" si="2"/>
        <v>0</v>
      </c>
      <c r="G52" s="2">
        <f t="shared" si="2"/>
        <v>0</v>
      </c>
      <c r="H52" s="5"/>
      <c r="I52" s="5"/>
      <c r="J52" s="15">
        <v>76.866666666666603</v>
      </c>
      <c r="K52" s="15"/>
      <c r="L52" s="15"/>
      <c r="M52" s="16"/>
    </row>
    <row r="53" spans="2:13" x14ac:dyDescent="0.25">
      <c r="B53" s="2" t="s">
        <v>13</v>
      </c>
      <c r="C53" s="5"/>
      <c r="D53" s="5"/>
      <c r="E53" s="5">
        <f t="shared" si="1"/>
        <v>0</v>
      </c>
      <c r="F53" s="5">
        <f t="shared" si="2"/>
        <v>0</v>
      </c>
      <c r="G53" s="2">
        <f t="shared" si="2"/>
        <v>0</v>
      </c>
      <c r="H53" s="5"/>
      <c r="I53" s="5"/>
      <c r="J53" s="15">
        <v>76.866666666666603</v>
      </c>
      <c r="K53" s="15"/>
      <c r="L53" s="15"/>
      <c r="M53" s="16"/>
    </row>
    <row r="54" spans="2:13" x14ac:dyDescent="0.25">
      <c r="B54" s="2" t="s">
        <v>14</v>
      </c>
      <c r="C54" s="5"/>
      <c r="D54" s="5"/>
      <c r="E54" s="5">
        <f t="shared" si="1"/>
        <v>0</v>
      </c>
      <c r="F54" s="5">
        <f t="shared" si="2"/>
        <v>0</v>
      </c>
      <c r="G54" s="2">
        <f t="shared" si="2"/>
        <v>0</v>
      </c>
      <c r="H54" s="5"/>
      <c r="I54" s="5"/>
      <c r="J54" s="15">
        <v>76.866666666666603</v>
      </c>
      <c r="K54" s="15"/>
      <c r="L54" s="15"/>
      <c r="M54" s="16"/>
    </row>
    <row r="55" spans="2:13" x14ac:dyDescent="0.25">
      <c r="B55" s="2" t="s">
        <v>15</v>
      </c>
      <c r="C55" s="5"/>
      <c r="D55" s="5"/>
      <c r="E55" s="5">
        <f t="shared" si="1"/>
        <v>0</v>
      </c>
      <c r="F55" s="5">
        <f t="shared" si="2"/>
        <v>0</v>
      </c>
      <c r="G55" s="2">
        <f t="shared" si="2"/>
        <v>0</v>
      </c>
      <c r="H55" s="5"/>
      <c r="I55" s="5"/>
      <c r="J55" s="15">
        <v>76.866666666666603</v>
      </c>
      <c r="K55" s="15"/>
      <c r="L55" s="15"/>
      <c r="M55" s="16"/>
    </row>
    <row r="56" spans="2:13" x14ac:dyDescent="0.25">
      <c r="B56" s="2" t="s">
        <v>16</v>
      </c>
      <c r="C56" s="5"/>
      <c r="D56" s="5"/>
      <c r="E56" s="5">
        <f t="shared" si="1"/>
        <v>0</v>
      </c>
      <c r="F56" s="5">
        <f t="shared" si="2"/>
        <v>0</v>
      </c>
      <c r="G56" s="2">
        <f t="shared" si="2"/>
        <v>0</v>
      </c>
      <c r="H56" s="5"/>
      <c r="I56" s="5"/>
      <c r="J56" s="15">
        <v>76.866666666666603</v>
      </c>
      <c r="K56" s="15"/>
      <c r="L56" s="15"/>
      <c r="M56" s="16"/>
    </row>
    <row r="57" spans="2:13" x14ac:dyDescent="0.25">
      <c r="B57" s="2" t="s">
        <v>1</v>
      </c>
      <c r="C57" s="5"/>
      <c r="D57" s="5"/>
      <c r="E57" s="5">
        <f t="shared" si="1"/>
        <v>0</v>
      </c>
      <c r="F57" s="5">
        <f t="shared" si="2"/>
        <v>0</v>
      </c>
      <c r="G57" s="2">
        <f t="shared" si="2"/>
        <v>0</v>
      </c>
      <c r="H57" s="5"/>
      <c r="I57" s="5"/>
      <c r="J57" s="15">
        <v>76.866666666666603</v>
      </c>
      <c r="K57" s="15"/>
      <c r="L57" s="15"/>
      <c r="M57" s="16"/>
    </row>
    <row r="58" spans="2:13" x14ac:dyDescent="0.25">
      <c r="B58" s="2" t="s">
        <v>2</v>
      </c>
      <c r="C58" s="5"/>
      <c r="D58" s="5"/>
      <c r="E58" s="5">
        <f t="shared" si="1"/>
        <v>0</v>
      </c>
      <c r="F58" s="5">
        <f t="shared" si="2"/>
        <v>0</v>
      </c>
      <c r="G58" s="2">
        <f t="shared" si="2"/>
        <v>0</v>
      </c>
      <c r="H58" s="5"/>
      <c r="I58" s="5"/>
      <c r="J58" s="15">
        <v>76.866666666666603</v>
      </c>
      <c r="K58" s="15"/>
      <c r="L58" s="15"/>
      <c r="M58" s="16"/>
    </row>
    <row r="59" spans="2:13" x14ac:dyDescent="0.25">
      <c r="B59" s="2" t="s">
        <v>3</v>
      </c>
      <c r="C59" s="5"/>
      <c r="D59" s="5"/>
      <c r="E59" s="5">
        <f t="shared" si="1"/>
        <v>0</v>
      </c>
      <c r="F59" s="5">
        <f t="shared" si="2"/>
        <v>0</v>
      </c>
      <c r="G59" s="2">
        <f t="shared" si="2"/>
        <v>0</v>
      </c>
      <c r="H59" s="5"/>
      <c r="I59" s="5"/>
      <c r="J59" s="15">
        <v>76.866666666666603</v>
      </c>
      <c r="K59" s="15"/>
      <c r="L59" s="15"/>
      <c r="M59" s="16"/>
    </row>
    <row r="60" spans="2:13" x14ac:dyDescent="0.25">
      <c r="B60" s="2" t="s">
        <v>4</v>
      </c>
      <c r="C60" s="5"/>
      <c r="D60" s="5"/>
      <c r="E60" s="5">
        <f t="shared" si="1"/>
        <v>0</v>
      </c>
      <c r="F60" s="5">
        <f t="shared" si="2"/>
        <v>0</v>
      </c>
      <c r="G60" s="2">
        <f t="shared" si="2"/>
        <v>0</v>
      </c>
      <c r="H60" s="5"/>
      <c r="I60" s="5"/>
      <c r="J60" s="15">
        <v>76.866666666666603</v>
      </c>
      <c r="K60" s="15"/>
      <c r="L60" s="15"/>
      <c r="M60" s="16"/>
    </row>
    <row r="61" spans="2:13" x14ac:dyDescent="0.25">
      <c r="B61" s="2" t="s">
        <v>5</v>
      </c>
      <c r="C61" s="5"/>
      <c r="D61" s="5"/>
      <c r="E61" s="5">
        <f t="shared" si="1"/>
        <v>0</v>
      </c>
      <c r="F61" s="5">
        <f t="shared" si="2"/>
        <v>0</v>
      </c>
      <c r="G61" s="2">
        <f t="shared" si="2"/>
        <v>0</v>
      </c>
      <c r="H61" s="5"/>
      <c r="I61" s="5"/>
      <c r="J61" s="15">
        <v>76.866666666666603</v>
      </c>
      <c r="K61" s="15"/>
      <c r="L61" s="15"/>
      <c r="M61" s="16"/>
    </row>
    <row r="62" spans="2:13" x14ac:dyDescent="0.25">
      <c r="B62" s="2" t="s">
        <v>6</v>
      </c>
      <c r="C62" s="5"/>
      <c r="D62" s="5"/>
      <c r="E62" s="5">
        <f t="shared" si="1"/>
        <v>0</v>
      </c>
      <c r="F62" s="5">
        <f t="shared" si="2"/>
        <v>0</v>
      </c>
      <c r="G62" s="2">
        <f t="shared" si="2"/>
        <v>0</v>
      </c>
      <c r="H62" s="5"/>
      <c r="I62" s="5"/>
      <c r="J62" s="15">
        <v>76.866666666666603</v>
      </c>
      <c r="K62" s="15"/>
      <c r="L62" s="15"/>
      <c r="M62" s="16"/>
    </row>
    <row r="63" spans="2:13" x14ac:dyDescent="0.25">
      <c r="B63" s="2" t="s">
        <v>7</v>
      </c>
      <c r="C63" s="5"/>
      <c r="D63" s="5"/>
      <c r="E63" s="5">
        <f t="shared" si="1"/>
        <v>0</v>
      </c>
      <c r="F63" s="5">
        <f t="shared" si="2"/>
        <v>0</v>
      </c>
      <c r="G63" s="2">
        <f t="shared" si="2"/>
        <v>0</v>
      </c>
      <c r="H63" s="5"/>
      <c r="I63" s="5"/>
      <c r="J63" s="15">
        <v>76.866666666666603</v>
      </c>
      <c r="K63" s="15"/>
      <c r="L63" s="15"/>
      <c r="M63" s="16"/>
    </row>
    <row r="64" spans="2:13" x14ac:dyDescent="0.25">
      <c r="B64" s="2" t="s">
        <v>8</v>
      </c>
      <c r="C64" s="5"/>
      <c r="D64" s="5"/>
      <c r="E64" s="5">
        <f t="shared" si="1"/>
        <v>0</v>
      </c>
      <c r="F64" s="5">
        <f t="shared" si="2"/>
        <v>0</v>
      </c>
      <c r="G64" s="2">
        <f t="shared" si="2"/>
        <v>0</v>
      </c>
      <c r="H64" s="5"/>
      <c r="I64" s="5"/>
      <c r="J64" s="15">
        <v>76.866666666666603</v>
      </c>
      <c r="K64" s="15"/>
      <c r="L64" s="15"/>
      <c r="M64" s="16"/>
    </row>
    <row r="65" spans="2:13" x14ac:dyDescent="0.25">
      <c r="B65" s="2" t="s">
        <v>9</v>
      </c>
      <c r="C65" s="5"/>
      <c r="D65" s="5"/>
      <c r="E65" s="5">
        <f t="shared" si="1"/>
        <v>0</v>
      </c>
      <c r="F65" s="5">
        <f t="shared" si="2"/>
        <v>0</v>
      </c>
      <c r="G65" s="2">
        <f t="shared" si="2"/>
        <v>0</v>
      </c>
      <c r="H65" s="5"/>
      <c r="I65" s="5"/>
      <c r="J65" s="15">
        <v>76.866666666666603</v>
      </c>
      <c r="K65" s="15"/>
      <c r="L65" s="15"/>
      <c r="M65" s="16"/>
    </row>
    <row r="66" spans="2:13" x14ac:dyDescent="0.25">
      <c r="B66" s="2" t="s">
        <v>10</v>
      </c>
      <c r="C66" s="5"/>
      <c r="D66" s="5"/>
      <c r="E66" s="5">
        <f t="shared" si="1"/>
        <v>0</v>
      </c>
      <c r="F66" s="5">
        <f t="shared" si="2"/>
        <v>0</v>
      </c>
      <c r="G66" s="2">
        <f t="shared" si="2"/>
        <v>0</v>
      </c>
      <c r="H66" s="5"/>
      <c r="I66" s="5"/>
      <c r="J66" s="15">
        <v>76.866666666666603</v>
      </c>
      <c r="K66" s="15"/>
      <c r="L66" s="15"/>
      <c r="M66" s="16"/>
    </row>
    <row r="67" spans="2:13" x14ac:dyDescent="0.25">
      <c r="B67" s="2" t="s">
        <v>11</v>
      </c>
      <c r="C67" s="5"/>
      <c r="D67" s="5"/>
      <c r="E67" s="5">
        <f t="shared" si="1"/>
        <v>0</v>
      </c>
      <c r="F67" s="5">
        <f t="shared" si="2"/>
        <v>0</v>
      </c>
      <c r="G67" s="2">
        <f t="shared" si="2"/>
        <v>0</v>
      </c>
      <c r="H67" s="5"/>
      <c r="I67" s="5"/>
      <c r="J67" s="15">
        <v>76.866666666666603</v>
      </c>
      <c r="K67" s="15"/>
      <c r="L67" s="15"/>
      <c r="M67" s="16"/>
    </row>
    <row r="68" spans="2:13" x14ac:dyDescent="0.25">
      <c r="B68" s="2" t="s">
        <v>12</v>
      </c>
      <c r="C68" s="5"/>
      <c r="D68" s="5"/>
      <c r="E68" s="5">
        <f t="shared" ref="E68:E92" si="5">+C68*D68</f>
        <v>0</v>
      </c>
      <c r="F68" s="5">
        <f t="shared" ref="F68:G92" si="6">+C68^2</f>
        <v>0</v>
      </c>
      <c r="G68" s="2">
        <f t="shared" si="6"/>
        <v>0</v>
      </c>
      <c r="H68" s="5"/>
      <c r="I68" s="5"/>
      <c r="J68" s="15">
        <v>76.866666666666603</v>
      </c>
      <c r="K68" s="15"/>
      <c r="L68" s="15"/>
      <c r="M68" s="16"/>
    </row>
    <row r="69" spans="2:13" x14ac:dyDescent="0.25">
      <c r="B69" s="2" t="s">
        <v>13</v>
      </c>
      <c r="C69" s="5"/>
      <c r="D69" s="5"/>
      <c r="E69" s="5">
        <f t="shared" si="5"/>
        <v>0</v>
      </c>
      <c r="F69" s="5">
        <f t="shared" si="6"/>
        <v>0</v>
      </c>
      <c r="G69" s="2">
        <f t="shared" si="6"/>
        <v>0</v>
      </c>
      <c r="H69" s="5"/>
      <c r="I69" s="5"/>
      <c r="J69" s="15">
        <v>76.866666666666603</v>
      </c>
      <c r="K69" s="15"/>
      <c r="L69" s="15"/>
      <c r="M69" s="16"/>
    </row>
    <row r="70" spans="2:13" x14ac:dyDescent="0.25">
      <c r="B70" s="2" t="s">
        <v>14</v>
      </c>
      <c r="C70" s="5"/>
      <c r="D70" s="5"/>
      <c r="E70" s="5">
        <f t="shared" si="5"/>
        <v>0</v>
      </c>
      <c r="F70" s="5">
        <f t="shared" si="6"/>
        <v>0</v>
      </c>
      <c r="G70" s="2">
        <f t="shared" si="6"/>
        <v>0</v>
      </c>
      <c r="H70" s="5"/>
      <c r="I70" s="5"/>
      <c r="J70" s="15">
        <v>76.866666666666603</v>
      </c>
      <c r="K70" s="15"/>
      <c r="L70" s="15"/>
      <c r="M70" s="16"/>
    </row>
    <row r="71" spans="2:13" x14ac:dyDescent="0.25">
      <c r="B71" s="2" t="s">
        <v>15</v>
      </c>
      <c r="C71" s="5"/>
      <c r="D71" s="5"/>
      <c r="E71" s="5">
        <f t="shared" si="5"/>
        <v>0</v>
      </c>
      <c r="F71" s="5">
        <f t="shared" si="6"/>
        <v>0</v>
      </c>
      <c r="G71" s="2">
        <f t="shared" si="6"/>
        <v>0</v>
      </c>
      <c r="H71" s="5"/>
      <c r="I71" s="5"/>
      <c r="J71" s="15">
        <v>76.866666666666603</v>
      </c>
      <c r="K71" s="15"/>
      <c r="L71" s="15"/>
      <c r="M71" s="16"/>
    </row>
    <row r="72" spans="2:13" x14ac:dyDescent="0.25">
      <c r="B72" s="2" t="s">
        <v>16</v>
      </c>
      <c r="C72" s="5"/>
      <c r="D72" s="5"/>
      <c r="E72" s="5">
        <f t="shared" si="5"/>
        <v>0</v>
      </c>
      <c r="F72" s="5">
        <f t="shared" si="6"/>
        <v>0</v>
      </c>
      <c r="G72" s="2">
        <f t="shared" si="6"/>
        <v>0</v>
      </c>
      <c r="H72" s="5"/>
      <c r="I72" s="5"/>
      <c r="J72" s="15">
        <v>76.866666666666603</v>
      </c>
      <c r="K72" s="15"/>
      <c r="L72" s="15"/>
      <c r="M72" s="16"/>
    </row>
    <row r="73" spans="2:13" x14ac:dyDescent="0.25">
      <c r="B73" s="2" t="s">
        <v>17</v>
      </c>
      <c r="C73" s="5"/>
      <c r="D73" s="5"/>
      <c r="E73" s="5">
        <f t="shared" si="5"/>
        <v>0</v>
      </c>
      <c r="F73" s="5">
        <f t="shared" si="6"/>
        <v>0</v>
      </c>
      <c r="G73" s="2">
        <f t="shared" si="6"/>
        <v>0</v>
      </c>
      <c r="H73" s="5"/>
      <c r="I73" s="5"/>
      <c r="J73" s="15">
        <v>76.866666666666603</v>
      </c>
      <c r="K73" s="15"/>
      <c r="L73" s="15"/>
      <c r="M73" s="16"/>
    </row>
    <row r="74" spans="2:13" x14ac:dyDescent="0.25">
      <c r="B74" s="2" t="s">
        <v>18</v>
      </c>
      <c r="C74" s="5"/>
      <c r="D74" s="5"/>
      <c r="E74" s="5">
        <f t="shared" si="5"/>
        <v>0</v>
      </c>
      <c r="F74" s="5">
        <f t="shared" si="6"/>
        <v>0</v>
      </c>
      <c r="G74" s="2">
        <f t="shared" si="6"/>
        <v>0</v>
      </c>
      <c r="H74" s="5"/>
      <c r="I74" s="5"/>
      <c r="J74" s="15">
        <v>76.866666666666603</v>
      </c>
      <c r="K74" s="15"/>
      <c r="L74" s="15"/>
      <c r="M74" s="16"/>
    </row>
    <row r="75" spans="2:13" x14ac:dyDescent="0.25">
      <c r="B75" s="2" t="s">
        <v>19</v>
      </c>
      <c r="C75" s="5"/>
      <c r="D75" s="5"/>
      <c r="E75" s="5">
        <f t="shared" si="5"/>
        <v>0</v>
      </c>
      <c r="F75" s="5">
        <f t="shared" si="6"/>
        <v>0</v>
      </c>
      <c r="G75" s="2">
        <f t="shared" si="6"/>
        <v>0</v>
      </c>
      <c r="H75" s="5"/>
      <c r="I75" s="5"/>
      <c r="J75" s="15">
        <v>76.866666666666603</v>
      </c>
      <c r="K75" s="15"/>
      <c r="L75" s="15"/>
      <c r="M75" s="16"/>
    </row>
    <row r="76" spans="2:13" x14ac:dyDescent="0.25">
      <c r="B76" s="2" t="s">
        <v>20</v>
      </c>
      <c r="C76" s="5"/>
      <c r="D76" s="5"/>
      <c r="E76" s="5">
        <f t="shared" si="5"/>
        <v>0</v>
      </c>
      <c r="F76" s="5">
        <f t="shared" si="6"/>
        <v>0</v>
      </c>
      <c r="G76" s="2">
        <f t="shared" si="6"/>
        <v>0</v>
      </c>
      <c r="H76" s="5"/>
      <c r="I76" s="5"/>
      <c r="J76" s="15">
        <v>76.866666666666603</v>
      </c>
      <c r="K76" s="15"/>
      <c r="L76" s="15"/>
      <c r="M76" s="16"/>
    </row>
    <row r="77" spans="2:13" x14ac:dyDescent="0.25">
      <c r="B77" s="2" t="s">
        <v>21</v>
      </c>
      <c r="C77" s="5"/>
      <c r="D77" s="5"/>
      <c r="E77" s="5">
        <f t="shared" si="5"/>
        <v>0</v>
      </c>
      <c r="F77" s="5">
        <f t="shared" si="6"/>
        <v>0</v>
      </c>
      <c r="G77" s="2">
        <f t="shared" si="6"/>
        <v>0</v>
      </c>
      <c r="H77" s="5"/>
      <c r="I77" s="5"/>
      <c r="J77" s="15">
        <v>76.866666666666603</v>
      </c>
      <c r="K77" s="15"/>
      <c r="L77" s="15"/>
      <c r="M77" s="16"/>
    </row>
    <row r="78" spans="2:13" x14ac:dyDescent="0.25">
      <c r="B78" s="2" t="s">
        <v>22</v>
      </c>
      <c r="C78" s="5"/>
      <c r="D78" s="5"/>
      <c r="E78" s="5">
        <f t="shared" si="5"/>
        <v>0</v>
      </c>
      <c r="F78" s="5">
        <f t="shared" si="6"/>
        <v>0</v>
      </c>
      <c r="G78" s="2">
        <f t="shared" si="6"/>
        <v>0</v>
      </c>
      <c r="H78" s="5"/>
      <c r="I78" s="5"/>
      <c r="J78" s="15">
        <v>76.866666666666603</v>
      </c>
      <c r="K78" s="15"/>
      <c r="L78" s="15"/>
      <c r="M78" s="16"/>
    </row>
    <row r="79" spans="2:13" x14ac:dyDescent="0.25">
      <c r="B79" s="2" t="s">
        <v>23</v>
      </c>
      <c r="C79" s="5"/>
      <c r="D79" s="5"/>
      <c r="E79" s="5">
        <f t="shared" si="5"/>
        <v>0</v>
      </c>
      <c r="F79" s="5">
        <f t="shared" si="6"/>
        <v>0</v>
      </c>
      <c r="G79" s="2">
        <f t="shared" si="6"/>
        <v>0</v>
      </c>
      <c r="H79" s="5"/>
      <c r="I79" s="5"/>
      <c r="J79" s="15">
        <v>76.866666666666603</v>
      </c>
      <c r="K79" s="15"/>
      <c r="L79" s="15"/>
      <c r="M79" s="16"/>
    </row>
    <row r="80" spans="2:13" x14ac:dyDescent="0.25">
      <c r="B80" s="2" t="s">
        <v>24</v>
      </c>
      <c r="C80" s="5"/>
      <c r="D80" s="5"/>
      <c r="E80" s="5">
        <f t="shared" si="5"/>
        <v>0</v>
      </c>
      <c r="F80" s="5">
        <f t="shared" si="6"/>
        <v>0</v>
      </c>
      <c r="G80" s="2">
        <f t="shared" si="6"/>
        <v>0</v>
      </c>
      <c r="H80" s="5"/>
      <c r="I80" s="5"/>
      <c r="J80" s="15">
        <v>76.866666666666603</v>
      </c>
      <c r="K80" s="15"/>
      <c r="L80" s="15"/>
      <c r="M80" s="16"/>
    </row>
    <row r="81" spans="2:13" x14ac:dyDescent="0.25">
      <c r="B81" s="2" t="s">
        <v>25</v>
      </c>
      <c r="C81" s="5"/>
      <c r="D81" s="5"/>
      <c r="E81" s="5">
        <f t="shared" si="5"/>
        <v>0</v>
      </c>
      <c r="F81" s="5">
        <f t="shared" si="6"/>
        <v>0</v>
      </c>
      <c r="G81" s="2">
        <f t="shared" si="6"/>
        <v>0</v>
      </c>
      <c r="H81" s="5"/>
      <c r="I81" s="5"/>
      <c r="J81" s="15">
        <v>76.866666666666603</v>
      </c>
      <c r="K81" s="15"/>
      <c r="L81" s="15"/>
      <c r="M81" s="16"/>
    </row>
    <row r="82" spans="2:13" x14ac:dyDescent="0.25">
      <c r="B82" s="2" t="s">
        <v>26</v>
      </c>
      <c r="C82" s="5"/>
      <c r="D82" s="5"/>
      <c r="E82" s="5">
        <f t="shared" si="5"/>
        <v>0</v>
      </c>
      <c r="F82" s="5">
        <f t="shared" si="6"/>
        <v>0</v>
      </c>
      <c r="G82" s="2">
        <f t="shared" si="6"/>
        <v>0</v>
      </c>
      <c r="H82" s="5"/>
      <c r="I82" s="5"/>
      <c r="J82" s="15">
        <v>76.866666666666603</v>
      </c>
      <c r="K82" s="15"/>
      <c r="L82" s="15"/>
      <c r="M82" s="16"/>
    </row>
    <row r="83" spans="2:13" x14ac:dyDescent="0.25">
      <c r="B83" s="2" t="s">
        <v>27</v>
      </c>
      <c r="C83" s="5"/>
      <c r="D83" s="5"/>
      <c r="E83" s="5">
        <f t="shared" si="5"/>
        <v>0</v>
      </c>
      <c r="F83" s="5">
        <f t="shared" si="6"/>
        <v>0</v>
      </c>
      <c r="G83" s="2">
        <f t="shared" si="6"/>
        <v>0</v>
      </c>
      <c r="H83" s="5"/>
      <c r="I83" s="5"/>
      <c r="J83" s="15">
        <v>76.866666666666603</v>
      </c>
      <c r="K83" s="15"/>
      <c r="L83" s="15"/>
      <c r="M83" s="16"/>
    </row>
    <row r="84" spans="2:13" x14ac:dyDescent="0.25">
      <c r="B84" s="2" t="s">
        <v>28</v>
      </c>
      <c r="C84" s="5"/>
      <c r="D84" s="5"/>
      <c r="E84" s="5">
        <f t="shared" si="5"/>
        <v>0</v>
      </c>
      <c r="F84" s="5">
        <f t="shared" si="6"/>
        <v>0</v>
      </c>
      <c r="G84" s="2">
        <f t="shared" si="6"/>
        <v>0</v>
      </c>
      <c r="H84" s="5"/>
      <c r="I84" s="5"/>
      <c r="J84" s="15">
        <v>76.866666666666603</v>
      </c>
      <c r="K84" s="15"/>
      <c r="L84" s="15"/>
      <c r="M84" s="16"/>
    </row>
    <row r="85" spans="2:13" x14ac:dyDescent="0.25">
      <c r="B85" s="2" t="s">
        <v>29</v>
      </c>
      <c r="C85" s="5"/>
      <c r="D85" s="5"/>
      <c r="E85" s="5">
        <f t="shared" si="5"/>
        <v>0</v>
      </c>
      <c r="F85" s="5">
        <f t="shared" si="6"/>
        <v>0</v>
      </c>
      <c r="G85" s="2">
        <f t="shared" si="6"/>
        <v>0</v>
      </c>
      <c r="H85" s="5"/>
      <c r="I85" s="5"/>
      <c r="J85" s="15">
        <v>76.866666666666603</v>
      </c>
      <c r="K85" s="15"/>
      <c r="L85" s="15"/>
      <c r="M85" s="16"/>
    </row>
    <row r="86" spans="2:13" x14ac:dyDescent="0.25">
      <c r="B86" s="2" t="s">
        <v>30</v>
      </c>
      <c r="C86" s="5"/>
      <c r="D86" s="5"/>
      <c r="E86" s="5">
        <f t="shared" si="5"/>
        <v>0</v>
      </c>
      <c r="F86" s="5">
        <f t="shared" si="6"/>
        <v>0</v>
      </c>
      <c r="G86" s="2">
        <f t="shared" si="6"/>
        <v>0</v>
      </c>
      <c r="H86" s="5"/>
      <c r="I86" s="5"/>
      <c r="J86" s="15">
        <v>76.866666666666603</v>
      </c>
      <c r="K86" s="15"/>
      <c r="L86" s="15"/>
      <c r="M86" s="16"/>
    </row>
    <row r="87" spans="2:13" x14ac:dyDescent="0.25">
      <c r="B87" s="2" t="s">
        <v>31</v>
      </c>
      <c r="C87" s="5"/>
      <c r="D87" s="5"/>
      <c r="E87" s="5">
        <f t="shared" si="5"/>
        <v>0</v>
      </c>
      <c r="F87" s="5">
        <f t="shared" si="6"/>
        <v>0</v>
      </c>
      <c r="G87" s="2">
        <f t="shared" si="6"/>
        <v>0</v>
      </c>
      <c r="H87" s="5"/>
      <c r="I87" s="5"/>
      <c r="J87" s="15">
        <v>76.866666666666603</v>
      </c>
      <c r="K87" s="15"/>
      <c r="L87" s="15"/>
      <c r="M87" s="16"/>
    </row>
    <row r="88" spans="2:13" x14ac:dyDescent="0.25">
      <c r="B88" s="2" t="s">
        <v>32</v>
      </c>
      <c r="C88" s="5"/>
      <c r="D88" s="5"/>
      <c r="E88" s="5">
        <f t="shared" si="5"/>
        <v>0</v>
      </c>
      <c r="F88" s="5">
        <f t="shared" si="6"/>
        <v>0</v>
      </c>
      <c r="G88" s="2">
        <f t="shared" si="6"/>
        <v>0</v>
      </c>
      <c r="H88" s="5"/>
      <c r="I88" s="5"/>
      <c r="J88" s="15">
        <v>76.866666666666603</v>
      </c>
      <c r="K88" s="15"/>
      <c r="L88" s="15"/>
      <c r="M88" s="16"/>
    </row>
    <row r="89" spans="2:13" x14ac:dyDescent="0.25">
      <c r="B89" s="2" t="s">
        <v>33</v>
      </c>
      <c r="C89" s="5"/>
      <c r="D89" s="5"/>
      <c r="E89" s="5">
        <f t="shared" si="5"/>
        <v>0</v>
      </c>
      <c r="F89" s="5">
        <f t="shared" si="6"/>
        <v>0</v>
      </c>
      <c r="G89" s="2">
        <f t="shared" si="6"/>
        <v>0</v>
      </c>
      <c r="H89" s="5"/>
      <c r="I89" s="5"/>
      <c r="J89" s="15">
        <v>76.866666666666603</v>
      </c>
      <c r="K89" s="15"/>
      <c r="L89" s="15"/>
      <c r="M89" s="16"/>
    </row>
    <row r="90" spans="2:13" x14ac:dyDescent="0.25">
      <c r="B90" s="2" t="s">
        <v>34</v>
      </c>
      <c r="C90" s="5"/>
      <c r="D90" s="5"/>
      <c r="E90" s="5">
        <f t="shared" si="5"/>
        <v>0</v>
      </c>
      <c r="F90" s="5">
        <f t="shared" si="6"/>
        <v>0</v>
      </c>
      <c r="G90" s="2">
        <f t="shared" si="6"/>
        <v>0</v>
      </c>
      <c r="H90" s="5"/>
      <c r="I90" s="5"/>
      <c r="J90" s="15">
        <v>76.866666666666603</v>
      </c>
      <c r="K90" s="15"/>
      <c r="L90" s="15"/>
      <c r="M90" s="16"/>
    </row>
    <row r="91" spans="2:13" x14ac:dyDescent="0.25">
      <c r="B91" s="2" t="s">
        <v>35</v>
      </c>
      <c r="C91" s="5"/>
      <c r="D91" s="5"/>
      <c r="E91" s="5">
        <f t="shared" si="5"/>
        <v>0</v>
      </c>
      <c r="F91" s="5">
        <f t="shared" si="6"/>
        <v>0</v>
      </c>
      <c r="G91" s="2">
        <f t="shared" si="6"/>
        <v>0</v>
      </c>
      <c r="H91" s="5"/>
      <c r="I91" s="5"/>
      <c r="J91" s="15">
        <v>76.866666666666603</v>
      </c>
      <c r="K91" s="15"/>
      <c r="L91" s="15"/>
      <c r="M91" s="16"/>
    </row>
    <row r="92" spans="2:13" x14ac:dyDescent="0.25">
      <c r="B92" s="2" t="s">
        <v>36</v>
      </c>
      <c r="C92" s="5"/>
      <c r="D92" s="5"/>
      <c r="E92" s="5">
        <f t="shared" si="5"/>
        <v>0</v>
      </c>
      <c r="F92" s="5">
        <f t="shared" si="6"/>
        <v>0</v>
      </c>
      <c r="G92" s="2">
        <f t="shared" si="6"/>
        <v>0</v>
      </c>
      <c r="H92" s="5"/>
      <c r="I92" s="5"/>
      <c r="J92" s="15">
        <v>76.866666666666603</v>
      </c>
      <c r="K92" s="15"/>
      <c r="L92" s="15"/>
      <c r="M92" s="16"/>
    </row>
    <row r="93" spans="2:13" ht="16.5" x14ac:dyDescent="0.3">
      <c r="B93" s="7" t="s">
        <v>40</v>
      </c>
      <c r="C93" s="8">
        <f>SUM(C3:C92)</f>
        <v>21.790000000000003</v>
      </c>
      <c r="D93" s="5">
        <f>SUM(D3:D92)</f>
        <v>1085.1699999999998</v>
      </c>
      <c r="E93" s="5">
        <f t="shared" ref="E93:G93" si="7">SUM(E3:E92)</f>
        <v>1816.2496999999998</v>
      </c>
      <c r="F93" s="5">
        <f t="shared" si="7"/>
        <v>40.144300000000001</v>
      </c>
      <c r="G93" s="5">
        <f t="shared" si="7"/>
        <v>90591.9617</v>
      </c>
      <c r="H93" s="5">
        <f>SUM(H3:H92)</f>
        <v>-2.4424906541753444E-15</v>
      </c>
      <c r="I93" s="5">
        <f t="shared" ref="I93" si="8">SUM(I3:I92)</f>
        <v>1.1368683772161603E-13</v>
      </c>
      <c r="J93" s="4"/>
    </row>
    <row r="94" spans="2:13" x14ac:dyDescent="0.25">
      <c r="B94" s="9" t="s">
        <v>41</v>
      </c>
      <c r="C94" s="5">
        <f>+AVERAGE(C3:C92)</f>
        <v>1.6761538461538463</v>
      </c>
      <c r="D94" s="5">
        <f>+AVERAGE(D3:D92)</f>
        <v>83.474615384615376</v>
      </c>
    </row>
    <row r="95" spans="2:13" x14ac:dyDescent="0.25">
      <c r="B95" s="9" t="s">
        <v>42</v>
      </c>
      <c r="C95" s="2">
        <f>+COUNT(C3:C92)</f>
        <v>13</v>
      </c>
      <c r="D95" s="2">
        <f>+COUNT(D3:D92)</f>
        <v>13</v>
      </c>
    </row>
    <row r="96" spans="2:13" x14ac:dyDescent="0.25">
      <c r="B96" s="9" t="s">
        <v>43</v>
      </c>
      <c r="C96" s="5">
        <f>+STDEVA(C3:C92)</f>
        <v>0.54931075694210363</v>
      </c>
      <c r="D96" s="5">
        <f>+STDEVA(D3:D92)</f>
        <v>0.80691403285000274</v>
      </c>
    </row>
    <row r="97" spans="2:6" x14ac:dyDescent="0.25">
      <c r="B97" s="9" t="s">
        <v>56</v>
      </c>
      <c r="C97" s="14">
        <f>(C95*$E$93-$C$93*$D$93)/(C95*$F$93-$C$93*$C$93)</f>
        <v>-0.73522151266793456</v>
      </c>
      <c r="D97" s="14">
        <f>(D95*$E$93-$C$93*$D$93)/(D95*$F$93-$C$93*$C$93)</f>
        <v>-0.73522151266793456</v>
      </c>
      <c r="F97" t="s">
        <v>62</v>
      </c>
    </row>
    <row r="98" spans="2:6" ht="18" x14ac:dyDescent="0.35">
      <c r="B98" s="9" t="s">
        <v>57</v>
      </c>
      <c r="C98" s="19">
        <f>+($D$93*$F$93-$C$93*$E$93)/(C95*$F$93-$C$93*$C$93)</f>
        <v>84.70695975084881</v>
      </c>
      <c r="D98" s="19">
        <f>+($D$93*$F$93-$C$93*$E$93)/(D95*$F$93-$C$93*$C$93)</f>
        <v>84.70695975084881</v>
      </c>
      <c r="F98" t="s">
        <v>63</v>
      </c>
    </row>
    <row r="99" spans="2:6" ht="17.25" x14ac:dyDescent="0.25">
      <c r="B99" s="9" t="s">
        <v>58</v>
      </c>
      <c r="C99" s="2">
        <f>+(((C95*$E$93)-($C$93*$D$93))^2)/((C95*($C$93^2))*((C95*$G$93)-($D$93^2)))</f>
        <v>1.9103857770825141E-3</v>
      </c>
      <c r="D99" s="2">
        <f>+(((D95*$E$93)-($C$93*$D$93))^2)/((D95*($C$93^2))*((D95*$G$93)-($D$93^2)))</f>
        <v>1.9103857770825141E-3</v>
      </c>
    </row>
    <row r="100" spans="2:6" x14ac:dyDescent="0.25">
      <c r="B100" s="12"/>
      <c r="C100" s="13">
        <f>+C96/((C95)^0.5)</f>
        <v>0.15235139233220701</v>
      </c>
      <c r="D100" s="13">
        <f>+D96/((D95)^0.5)</f>
        <v>0.22379768617939375</v>
      </c>
    </row>
    <row r="101" spans="2:6" x14ac:dyDescent="0.25">
      <c r="B101" s="9" t="s">
        <v>51</v>
      </c>
      <c r="C101" s="13">
        <v>95</v>
      </c>
      <c r="D101" s="13">
        <v>95</v>
      </c>
    </row>
    <row r="102" spans="2:6" ht="16.5" x14ac:dyDescent="0.3">
      <c r="B102" s="9" t="s">
        <v>54</v>
      </c>
      <c r="C102" s="1">
        <v>5</v>
      </c>
      <c r="D102" s="1">
        <v>5</v>
      </c>
    </row>
    <row r="103" spans="2:6" x14ac:dyDescent="0.25">
      <c r="B103" s="1"/>
    </row>
    <row r="104" spans="2:6" x14ac:dyDescent="0.25">
      <c r="B104" s="9" t="s">
        <v>50</v>
      </c>
      <c r="C104" s="4">
        <f>+_xlfn.NORM.S.INV(1-(C102/100)/2)</f>
        <v>1.9599639845400536</v>
      </c>
      <c r="D104" s="4">
        <f>+_xlfn.NORM.S.INV(1-(D102/100)/2)</f>
        <v>1.9599639845400536</v>
      </c>
      <c r="E104" s="6"/>
    </row>
    <row r="105" spans="2:6" x14ac:dyDescent="0.25">
      <c r="B105" s="17" t="s">
        <v>52</v>
      </c>
      <c r="C105" s="5">
        <f>+C94-C104*C100</f>
        <v>1.3775506041881889</v>
      </c>
      <c r="D105" s="5">
        <f>+D94-D104*D100</f>
        <v>83.035979979880366</v>
      </c>
      <c r="E105" s="18" t="s">
        <v>60</v>
      </c>
      <c r="F105" s="16">
        <f>+D97*-C105+D105</f>
        <v>84.048784818868228</v>
      </c>
    </row>
    <row r="106" spans="2:6" x14ac:dyDescent="0.25">
      <c r="C106" s="5">
        <v>0</v>
      </c>
      <c r="D106" s="2">
        <v>84.048784818868228</v>
      </c>
    </row>
    <row r="107" spans="2:6" x14ac:dyDescent="0.25">
      <c r="C107" s="2">
        <v>85</v>
      </c>
      <c r="D107" s="2">
        <f>+C107*D97+F105</f>
        <v>21.554956242093787</v>
      </c>
    </row>
    <row r="108" spans="2:6" x14ac:dyDescent="0.25">
      <c r="B108" s="9" t="s">
        <v>53</v>
      </c>
      <c r="C108" s="5">
        <f>+C94+C104*C100</f>
        <v>1.9747570881195038</v>
      </c>
      <c r="D108" s="5">
        <f>+D94+D104*D100</f>
        <v>83.913250789350386</v>
      </c>
      <c r="E108" s="16" t="s">
        <v>61</v>
      </c>
      <c r="F108" s="16">
        <f>+D97*-C108+D108</f>
        <v>85.365134682829336</v>
      </c>
    </row>
    <row r="109" spans="2:6" x14ac:dyDescent="0.25">
      <c r="B109" s="1"/>
      <c r="C109" s="5">
        <v>0</v>
      </c>
      <c r="D109" s="2">
        <v>85.365134682829336</v>
      </c>
    </row>
    <row r="110" spans="2:6" x14ac:dyDescent="0.25">
      <c r="B110" s="1"/>
      <c r="C110" s="2">
        <v>110</v>
      </c>
      <c r="D110" s="2">
        <f>+C110*D97+F108</f>
        <v>4.4907682893565379</v>
      </c>
    </row>
    <row r="115" spans="4:4" x14ac:dyDescent="0.25">
      <c r="D115" s="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A2DE-F92B-4950-9238-DC17282F7632}">
  <dimension ref="A1:L109"/>
  <sheetViews>
    <sheetView workbookViewId="0">
      <selection activeCell="P7" sqref="P7"/>
    </sheetView>
  </sheetViews>
  <sheetFormatPr baseColWidth="10" defaultRowHeight="15" x14ac:dyDescent="0.25"/>
  <sheetData>
    <row r="1" spans="1:12" ht="30" x14ac:dyDescent="0.25">
      <c r="A1" s="10" t="s">
        <v>0</v>
      </c>
      <c r="B1" s="11" t="s">
        <v>82</v>
      </c>
      <c r="C1" s="11" t="s">
        <v>45</v>
      </c>
      <c r="D1" s="10" t="s">
        <v>44</v>
      </c>
      <c r="E1" s="10" t="s">
        <v>46</v>
      </c>
      <c r="F1" s="10" t="s">
        <v>47</v>
      </c>
      <c r="G1" s="10" t="s">
        <v>48</v>
      </c>
      <c r="H1" s="10" t="s">
        <v>49</v>
      </c>
      <c r="I1" s="9" t="s">
        <v>41</v>
      </c>
      <c r="J1" s="9" t="s">
        <v>52</v>
      </c>
      <c r="K1" s="9" t="s">
        <v>53</v>
      </c>
      <c r="L1" s="9" t="s">
        <v>59</v>
      </c>
    </row>
    <row r="2" spans="1:12" x14ac:dyDescent="0.25">
      <c r="A2" s="2" t="s">
        <v>1</v>
      </c>
      <c r="B2" s="5">
        <v>13.06338197086426</v>
      </c>
      <c r="C2" s="5">
        <v>82.4</v>
      </c>
      <c r="D2" s="5">
        <f>+B2*C2</f>
        <v>1076.4226743992151</v>
      </c>
      <c r="E2" s="5">
        <f>+B2^2</f>
        <v>170.6519485167014</v>
      </c>
      <c r="F2" s="2">
        <f>+C2^2</f>
        <v>6789.7600000000011</v>
      </c>
      <c r="G2" s="5">
        <f>+B2-$C$94</f>
        <v>-76.936618029135744</v>
      </c>
      <c r="H2" s="5">
        <f t="shared" ref="H2:H65" si="0">+C2-$D$94</f>
        <v>82.4</v>
      </c>
      <c r="I2" s="15">
        <v>76.866666666666646</v>
      </c>
      <c r="J2" s="15">
        <v>70.658167912410761</v>
      </c>
      <c r="K2" s="15">
        <v>83.075165420922531</v>
      </c>
      <c r="L2" s="16">
        <f>+$D$97*B2+$D$98</f>
        <v>0</v>
      </c>
    </row>
    <row r="3" spans="1:12" x14ac:dyDescent="0.25">
      <c r="A3" s="2" t="s">
        <v>2</v>
      </c>
      <c r="B3" s="5">
        <v>15.781611837703805</v>
      </c>
      <c r="C3" s="5">
        <v>87</v>
      </c>
      <c r="D3" s="5">
        <f t="shared" ref="D3:D66" si="1">+B3*C3</f>
        <v>1373.000229880231</v>
      </c>
      <c r="E3" s="5">
        <f t="shared" ref="E3:F66" si="2">+B3^2</f>
        <v>249.05927219595287</v>
      </c>
      <c r="F3" s="2">
        <f t="shared" si="2"/>
        <v>7569</v>
      </c>
      <c r="G3" s="5">
        <f t="shared" ref="G3:G66" si="3">+B3-$C$94</f>
        <v>-74.218388162296193</v>
      </c>
      <c r="H3" s="5">
        <f t="shared" si="0"/>
        <v>87</v>
      </c>
      <c r="I3" s="15">
        <v>76.866666666666646</v>
      </c>
      <c r="J3" s="15">
        <v>70.658167912410761</v>
      </c>
      <c r="K3" s="15">
        <v>83.075165420922531</v>
      </c>
      <c r="L3" s="16">
        <f t="shared" ref="L3:L66" si="4">+$D$97*B3+$D$98</f>
        <v>0</v>
      </c>
    </row>
    <row r="4" spans="1:12" x14ac:dyDescent="0.25">
      <c r="A4" s="2" t="s">
        <v>3</v>
      </c>
      <c r="B4" s="5">
        <v>16.354329898465615</v>
      </c>
      <c r="C4" s="5">
        <v>59.9</v>
      </c>
      <c r="D4" s="5">
        <f t="shared" si="1"/>
        <v>979.62436091809025</v>
      </c>
      <c r="E4" s="5">
        <f t="shared" si="2"/>
        <v>267.46410642784633</v>
      </c>
      <c r="F4" s="2">
        <f t="shared" si="2"/>
        <v>3588.0099999999998</v>
      </c>
      <c r="G4" s="5">
        <f t="shared" si="3"/>
        <v>-73.645670101534392</v>
      </c>
      <c r="H4" s="5">
        <f t="shared" si="0"/>
        <v>59.9</v>
      </c>
      <c r="I4" s="15">
        <v>76.866666666666646</v>
      </c>
      <c r="J4" s="15">
        <v>70.658167912410761</v>
      </c>
      <c r="K4" s="15">
        <v>83.075165420922531</v>
      </c>
      <c r="L4" s="16">
        <f t="shared" si="4"/>
        <v>0</v>
      </c>
    </row>
    <row r="5" spans="1:12" x14ac:dyDescent="0.25">
      <c r="A5" s="2" t="s">
        <v>4</v>
      </c>
      <c r="B5" s="5">
        <v>12.738025190860006</v>
      </c>
      <c r="C5" s="5">
        <v>91.3</v>
      </c>
      <c r="D5" s="5">
        <f t="shared" si="1"/>
        <v>1162.9816999255186</v>
      </c>
      <c r="E5" s="5">
        <f t="shared" si="2"/>
        <v>162.25728576298408</v>
      </c>
      <c r="F5" s="2">
        <f t="shared" si="2"/>
        <v>8335.6899999999987</v>
      </c>
      <c r="G5" s="5">
        <f t="shared" si="3"/>
        <v>-77.26197480914</v>
      </c>
      <c r="H5" s="5">
        <f t="shared" si="0"/>
        <v>91.3</v>
      </c>
      <c r="I5" s="15">
        <v>76.866666666666646</v>
      </c>
      <c r="J5" s="15">
        <v>70.658167912410761</v>
      </c>
      <c r="K5" s="15">
        <v>83.075165420922531</v>
      </c>
      <c r="L5" s="16">
        <f t="shared" si="4"/>
        <v>0</v>
      </c>
    </row>
    <row r="6" spans="1:12" x14ac:dyDescent="0.25">
      <c r="A6" s="2" t="s">
        <v>5</v>
      </c>
      <c r="B6" s="5">
        <v>14.447546333895509</v>
      </c>
      <c r="C6" s="5">
        <v>94.2</v>
      </c>
      <c r="D6" s="5">
        <f t="shared" si="1"/>
        <v>1360.9588646529571</v>
      </c>
      <c r="E6" s="5">
        <f t="shared" si="2"/>
        <v>208.73159507005758</v>
      </c>
      <c r="F6" s="2">
        <f t="shared" si="2"/>
        <v>8873.6400000000012</v>
      </c>
      <c r="G6" s="5">
        <f t="shared" si="3"/>
        <v>-75.552453666104498</v>
      </c>
      <c r="H6" s="5">
        <f t="shared" si="0"/>
        <v>94.2</v>
      </c>
      <c r="I6" s="15">
        <v>76.866666666666646</v>
      </c>
      <c r="J6" s="15">
        <v>70.658167912410761</v>
      </c>
      <c r="K6" s="15">
        <v>83.075165420922531</v>
      </c>
      <c r="L6" s="16">
        <f t="shared" si="4"/>
        <v>0</v>
      </c>
    </row>
    <row r="7" spans="1:12" x14ac:dyDescent="0.25">
      <c r="A7" s="2" t="s">
        <v>6</v>
      </c>
      <c r="B7" s="5">
        <v>8.9627611880639453</v>
      </c>
      <c r="C7" s="5">
        <v>89.6</v>
      </c>
      <c r="D7" s="5">
        <f t="shared" si="1"/>
        <v>803.06340245052945</v>
      </c>
      <c r="E7" s="5">
        <f t="shared" si="2"/>
        <v>80.331088114265427</v>
      </c>
      <c r="F7" s="2">
        <f t="shared" si="2"/>
        <v>8028.1599999999989</v>
      </c>
      <c r="G7" s="5">
        <f t="shared" si="3"/>
        <v>-81.037238811936049</v>
      </c>
      <c r="H7" s="5">
        <f t="shared" si="0"/>
        <v>89.6</v>
      </c>
      <c r="I7" s="15">
        <v>76.866666666666603</v>
      </c>
      <c r="J7" s="15">
        <v>70.658167912410761</v>
      </c>
      <c r="K7" s="15">
        <v>83.075165420922531</v>
      </c>
      <c r="L7" s="16">
        <f t="shared" si="4"/>
        <v>0</v>
      </c>
    </row>
    <row r="8" spans="1:12" x14ac:dyDescent="0.25">
      <c r="A8" s="2" t="s">
        <v>7</v>
      </c>
      <c r="B8" s="5">
        <v>7.6757305716327622</v>
      </c>
      <c r="C8" s="5">
        <v>98.8</v>
      </c>
      <c r="D8" s="5">
        <f t="shared" si="1"/>
        <v>758.36218047731688</v>
      </c>
      <c r="E8" s="5">
        <f t="shared" si="2"/>
        <v>58.916839808297809</v>
      </c>
      <c r="F8" s="2">
        <f t="shared" si="2"/>
        <v>9761.4399999999987</v>
      </c>
      <c r="G8" s="5">
        <f t="shared" si="3"/>
        <v>-82.324269428367245</v>
      </c>
      <c r="H8" s="5">
        <f t="shared" si="0"/>
        <v>98.8</v>
      </c>
      <c r="I8" s="15">
        <v>76.866666666666603</v>
      </c>
      <c r="J8" s="15">
        <v>70.658167912410761</v>
      </c>
      <c r="K8" s="15">
        <v>83.075165420922531</v>
      </c>
      <c r="L8" s="16">
        <f t="shared" si="4"/>
        <v>0</v>
      </c>
    </row>
    <row r="9" spans="1:12" x14ac:dyDescent="0.25">
      <c r="A9" s="2" t="s">
        <v>8</v>
      </c>
      <c r="B9" s="5">
        <v>12.342682770841977</v>
      </c>
      <c r="C9" s="5">
        <v>93.7</v>
      </c>
      <c r="D9" s="5">
        <f t="shared" si="1"/>
        <v>1156.5093756278932</v>
      </c>
      <c r="E9" s="5">
        <f t="shared" si="2"/>
        <v>152.34181798163937</v>
      </c>
      <c r="F9" s="2">
        <f t="shared" si="2"/>
        <v>8779.69</v>
      </c>
      <c r="G9" s="5">
        <f t="shared" si="3"/>
        <v>-77.657317229158025</v>
      </c>
      <c r="H9" s="5">
        <f t="shared" si="0"/>
        <v>93.7</v>
      </c>
      <c r="I9" s="15">
        <v>76.866666666666603</v>
      </c>
      <c r="J9" s="15">
        <v>70.658167912410761</v>
      </c>
      <c r="K9" s="15">
        <v>83.075165420922531</v>
      </c>
      <c r="L9" s="16">
        <f t="shared" si="4"/>
        <v>0</v>
      </c>
    </row>
    <row r="10" spans="1:12" x14ac:dyDescent="0.25">
      <c r="A10" s="2" t="s">
        <v>9</v>
      </c>
      <c r="B10" s="5">
        <v>16.59878870628912</v>
      </c>
      <c r="C10" s="5">
        <v>94.7</v>
      </c>
      <c r="D10" s="5">
        <f t="shared" si="1"/>
        <v>1571.9052904855798</v>
      </c>
      <c r="E10" s="5">
        <f t="shared" si="2"/>
        <v>275.51978651603127</v>
      </c>
      <c r="F10" s="2">
        <f t="shared" si="2"/>
        <v>8968.09</v>
      </c>
      <c r="G10" s="5">
        <f t="shared" si="3"/>
        <v>-73.401211293710872</v>
      </c>
      <c r="H10" s="5">
        <f t="shared" si="0"/>
        <v>94.7</v>
      </c>
      <c r="I10" s="15">
        <v>76.866666666666603</v>
      </c>
      <c r="J10" s="15">
        <v>70.658167912410761</v>
      </c>
      <c r="K10" s="15">
        <v>83.075165420922531</v>
      </c>
      <c r="L10" s="16">
        <f t="shared" si="4"/>
        <v>0</v>
      </c>
    </row>
    <row r="11" spans="1:12" x14ac:dyDescent="0.25">
      <c r="A11" s="2" t="s">
        <v>10</v>
      </c>
      <c r="B11" s="5">
        <v>10.999306109433189</v>
      </c>
      <c r="C11" s="5">
        <v>97.3</v>
      </c>
      <c r="D11" s="5">
        <f t="shared" si="1"/>
        <v>1070.2324844478492</v>
      </c>
      <c r="E11" s="5">
        <f t="shared" si="2"/>
        <v>120.98473488901426</v>
      </c>
      <c r="F11" s="2">
        <f t="shared" si="2"/>
        <v>9467.2899999999991</v>
      </c>
      <c r="G11" s="5">
        <f t="shared" si="3"/>
        <v>-79.000693890566808</v>
      </c>
      <c r="H11" s="5">
        <f t="shared" si="0"/>
        <v>97.3</v>
      </c>
      <c r="I11" s="15">
        <v>76.866666666666603</v>
      </c>
      <c r="J11" s="15">
        <v>70.658167912410761</v>
      </c>
      <c r="K11" s="15">
        <v>83.075165420922531</v>
      </c>
      <c r="L11" s="16">
        <f t="shared" si="4"/>
        <v>0</v>
      </c>
    </row>
    <row r="12" spans="1:12" x14ac:dyDescent="0.25">
      <c r="A12" s="2" t="s">
        <v>11</v>
      </c>
      <c r="B12" s="5">
        <v>16.002766064751377</v>
      </c>
      <c r="C12" s="5">
        <v>91.9</v>
      </c>
      <c r="D12" s="5">
        <f t="shared" si="1"/>
        <v>1470.6542013506516</v>
      </c>
      <c r="E12" s="5">
        <f t="shared" si="2"/>
        <v>256.08852172315829</v>
      </c>
      <c r="F12" s="2">
        <f t="shared" si="2"/>
        <v>8445.61</v>
      </c>
      <c r="G12" s="5">
        <f t="shared" si="3"/>
        <v>-73.99723393524863</v>
      </c>
      <c r="H12" s="5">
        <f t="shared" si="0"/>
        <v>91.9</v>
      </c>
      <c r="I12" s="15">
        <v>76.866666666666603</v>
      </c>
      <c r="J12" s="15">
        <v>70.658167912410761</v>
      </c>
      <c r="K12" s="15">
        <v>83.075165420922531</v>
      </c>
      <c r="L12" s="16">
        <f t="shared" si="4"/>
        <v>0</v>
      </c>
    </row>
    <row r="13" spans="1:12" x14ac:dyDescent="0.25">
      <c r="A13" s="2" t="s">
        <v>12</v>
      </c>
      <c r="B13" s="5">
        <v>6.9202651422446495</v>
      </c>
      <c r="C13" s="5">
        <v>96.1</v>
      </c>
      <c r="D13" s="5">
        <f t="shared" si="1"/>
        <v>665.03748016971076</v>
      </c>
      <c r="E13" s="5">
        <f t="shared" si="2"/>
        <v>47.890069638966359</v>
      </c>
      <c r="F13" s="2">
        <f t="shared" si="2"/>
        <v>9235.2099999999991</v>
      </c>
      <c r="G13" s="5">
        <f t="shared" si="3"/>
        <v>-83.079734857755355</v>
      </c>
      <c r="H13" s="5">
        <f t="shared" si="0"/>
        <v>96.1</v>
      </c>
      <c r="I13" s="15">
        <v>76.866666666666603</v>
      </c>
      <c r="J13" s="15">
        <v>70.658167912410761</v>
      </c>
      <c r="K13" s="15">
        <v>83.075165420922531</v>
      </c>
      <c r="L13" s="16">
        <f t="shared" si="4"/>
        <v>0</v>
      </c>
    </row>
    <row r="14" spans="1:12" x14ac:dyDescent="0.25">
      <c r="A14" s="2" t="s">
        <v>13</v>
      </c>
      <c r="B14" s="5">
        <v>14.359133105149377</v>
      </c>
      <c r="C14" s="5">
        <v>92.6</v>
      </c>
      <c r="D14" s="5">
        <f t="shared" si="1"/>
        <v>1329.6557255368323</v>
      </c>
      <c r="E14" s="5">
        <f t="shared" si="2"/>
        <v>206.18470353139679</v>
      </c>
      <c r="F14" s="2">
        <f t="shared" si="2"/>
        <v>8574.7599999999984</v>
      </c>
      <c r="G14" s="5">
        <f t="shared" si="3"/>
        <v>-75.640866894850618</v>
      </c>
      <c r="H14" s="5">
        <f t="shared" si="0"/>
        <v>92.6</v>
      </c>
      <c r="I14" s="15">
        <v>76.866666666666603</v>
      </c>
      <c r="J14" s="15">
        <v>70.658167912410761</v>
      </c>
      <c r="K14" s="15">
        <v>83.075165420922531</v>
      </c>
      <c r="L14" s="16">
        <f t="shared" si="4"/>
        <v>0</v>
      </c>
    </row>
    <row r="15" spans="1:12" x14ac:dyDescent="0.25">
      <c r="A15" s="2" t="s">
        <v>14</v>
      </c>
      <c r="B15" s="5">
        <v>15.647141816124545</v>
      </c>
      <c r="C15" s="5">
        <v>97</v>
      </c>
      <c r="D15" s="5">
        <f t="shared" si="1"/>
        <v>1517.7727561640809</v>
      </c>
      <c r="E15" s="5">
        <f t="shared" si="2"/>
        <v>244.83304701391333</v>
      </c>
      <c r="F15" s="2">
        <f t="shared" si="2"/>
        <v>9409</v>
      </c>
      <c r="G15" s="5">
        <f t="shared" si="3"/>
        <v>-74.352858183875455</v>
      </c>
      <c r="H15" s="5">
        <f t="shared" si="0"/>
        <v>97</v>
      </c>
      <c r="I15" s="15">
        <v>76.866666666666603</v>
      </c>
      <c r="J15" s="15">
        <v>70.658167912410761</v>
      </c>
      <c r="K15" s="15">
        <v>83.075165420922531</v>
      </c>
      <c r="L15" s="16">
        <f t="shared" si="4"/>
        <v>0</v>
      </c>
    </row>
    <row r="16" spans="1:12" x14ac:dyDescent="0.25">
      <c r="A16" s="2" t="s">
        <v>15</v>
      </c>
      <c r="B16" s="5">
        <v>15.429400186363742</v>
      </c>
      <c r="C16" s="5">
        <v>97.8</v>
      </c>
      <c r="D16" s="5">
        <f t="shared" si="1"/>
        <v>1508.9953382263739</v>
      </c>
      <c r="E16" s="5">
        <f t="shared" si="2"/>
        <v>238.06639011096146</v>
      </c>
      <c r="F16" s="2">
        <f t="shared" si="2"/>
        <v>9564.84</v>
      </c>
      <c r="G16" s="5">
        <f t="shared" si="3"/>
        <v>-74.570599813636264</v>
      </c>
      <c r="H16" s="5">
        <f t="shared" si="0"/>
        <v>97.8</v>
      </c>
      <c r="I16" s="15">
        <v>76.866666666666603</v>
      </c>
      <c r="J16" s="15">
        <v>70.658167912410761</v>
      </c>
      <c r="K16" s="15">
        <v>83.075165420922531</v>
      </c>
      <c r="L16" s="16">
        <f t="shared" si="4"/>
        <v>0</v>
      </c>
    </row>
    <row r="17" spans="1:12" x14ac:dyDescent="0.25">
      <c r="A17" s="2" t="s">
        <v>16</v>
      </c>
      <c r="B17" s="5">
        <v>16.716435686358739</v>
      </c>
      <c r="C17" s="5">
        <v>92.2</v>
      </c>
      <c r="D17" s="5">
        <f t="shared" si="1"/>
        <v>1541.2553702822759</v>
      </c>
      <c r="E17" s="5">
        <f t="shared" si="2"/>
        <v>279.43922205616798</v>
      </c>
      <c r="F17" s="2">
        <f t="shared" si="2"/>
        <v>8500.84</v>
      </c>
      <c r="G17" s="5">
        <f t="shared" si="3"/>
        <v>-73.283564313641264</v>
      </c>
      <c r="H17" s="5">
        <f t="shared" si="0"/>
        <v>92.2</v>
      </c>
      <c r="I17" s="15">
        <v>76.866666666666603</v>
      </c>
      <c r="J17" s="15">
        <v>70.658167912410761</v>
      </c>
      <c r="K17" s="15">
        <v>83.075165420922531</v>
      </c>
      <c r="L17" s="16">
        <f t="shared" si="4"/>
        <v>0</v>
      </c>
    </row>
    <row r="18" spans="1:12" x14ac:dyDescent="0.25">
      <c r="A18" s="2" t="s">
        <v>17</v>
      </c>
      <c r="B18" s="5">
        <v>14.240248641533434</v>
      </c>
      <c r="C18" s="5">
        <v>90.4</v>
      </c>
      <c r="D18" s="5">
        <f t="shared" si="1"/>
        <v>1287.3184771946226</v>
      </c>
      <c r="E18" s="5">
        <f t="shared" si="2"/>
        <v>202.78468137269479</v>
      </c>
      <c r="F18" s="2">
        <f t="shared" si="2"/>
        <v>8172.1600000000008</v>
      </c>
      <c r="G18" s="5">
        <f t="shared" si="3"/>
        <v>-75.759751358466559</v>
      </c>
      <c r="H18" s="5">
        <f t="shared" si="0"/>
        <v>90.4</v>
      </c>
      <c r="I18" s="15">
        <v>76.866666666666603</v>
      </c>
      <c r="J18" s="15">
        <v>70.658167912410761</v>
      </c>
      <c r="K18" s="15">
        <v>83.075165420922531</v>
      </c>
      <c r="L18" s="16">
        <f t="shared" si="4"/>
        <v>0</v>
      </c>
    </row>
    <row r="19" spans="1:12" x14ac:dyDescent="0.25">
      <c r="A19" s="2" t="s">
        <v>18</v>
      </c>
      <c r="B19" s="5">
        <v>15.488346701951496</v>
      </c>
      <c r="C19" s="5">
        <v>95.3</v>
      </c>
      <c r="D19" s="5">
        <f t="shared" si="1"/>
        <v>1476.0394406959774</v>
      </c>
      <c r="E19" s="5">
        <f t="shared" si="2"/>
        <v>239.88888355985179</v>
      </c>
      <c r="F19" s="2">
        <f t="shared" si="2"/>
        <v>9082.09</v>
      </c>
      <c r="G19" s="5">
        <f t="shared" si="3"/>
        <v>-74.5116532980485</v>
      </c>
      <c r="H19" s="5">
        <f t="shared" si="0"/>
        <v>95.3</v>
      </c>
      <c r="I19" s="15">
        <v>76.866666666666603</v>
      </c>
      <c r="J19" s="15">
        <v>70.658167912410761</v>
      </c>
      <c r="K19" s="15">
        <v>83.075165420922531</v>
      </c>
      <c r="L19" s="16">
        <f t="shared" si="4"/>
        <v>0</v>
      </c>
    </row>
    <row r="20" spans="1:12" x14ac:dyDescent="0.25">
      <c r="A20" s="2" t="s">
        <v>19</v>
      </c>
      <c r="B20" s="5">
        <v>8.0101104566318053</v>
      </c>
      <c r="C20" s="5">
        <v>98</v>
      </c>
      <c r="D20" s="5">
        <f t="shared" si="1"/>
        <v>784.9908247499169</v>
      </c>
      <c r="E20" s="5">
        <f t="shared" si="2"/>
        <v>64.161869527442192</v>
      </c>
      <c r="F20" s="2">
        <f t="shared" si="2"/>
        <v>9604</v>
      </c>
      <c r="G20" s="5">
        <f t="shared" si="3"/>
        <v>-81.989889543368193</v>
      </c>
      <c r="H20" s="5">
        <f t="shared" si="0"/>
        <v>98</v>
      </c>
      <c r="I20" s="15">
        <v>76.866666666666603</v>
      </c>
      <c r="J20" s="15">
        <v>70.658167912410761</v>
      </c>
      <c r="K20" s="15">
        <v>83.075165420922531</v>
      </c>
      <c r="L20" s="16">
        <f t="shared" si="4"/>
        <v>0</v>
      </c>
    </row>
    <row r="21" spans="1:12" x14ac:dyDescent="0.25">
      <c r="A21" s="2" t="s">
        <v>20</v>
      </c>
      <c r="B21" s="5">
        <v>14.335698093150768</v>
      </c>
      <c r="C21" s="5">
        <v>92.5</v>
      </c>
      <c r="D21" s="5">
        <f t="shared" si="1"/>
        <v>1326.052073616446</v>
      </c>
      <c r="E21" s="5">
        <f t="shared" si="2"/>
        <v>205.51223981796656</v>
      </c>
      <c r="F21" s="2">
        <f t="shared" si="2"/>
        <v>8556.25</v>
      </c>
      <c r="G21" s="5">
        <f t="shared" si="3"/>
        <v>-75.664301906849232</v>
      </c>
      <c r="H21" s="5">
        <f t="shared" si="0"/>
        <v>92.5</v>
      </c>
      <c r="I21" s="15">
        <v>76.866666666666603</v>
      </c>
      <c r="J21" s="15">
        <v>70.658167912410761</v>
      </c>
      <c r="K21" s="15">
        <v>83.075165420922531</v>
      </c>
      <c r="L21" s="16">
        <f t="shared" si="4"/>
        <v>0</v>
      </c>
    </row>
    <row r="22" spans="1:12" x14ac:dyDescent="0.25">
      <c r="A22" s="2" t="s">
        <v>21</v>
      </c>
      <c r="B22" s="5">
        <v>14.887194408568375</v>
      </c>
      <c r="C22" s="5">
        <v>93.2</v>
      </c>
      <c r="D22" s="5">
        <f t="shared" si="1"/>
        <v>1387.4865188785725</v>
      </c>
      <c r="E22" s="5">
        <f t="shared" si="2"/>
        <v>221.62855735850948</v>
      </c>
      <c r="F22" s="2">
        <f t="shared" si="2"/>
        <v>8686.24</v>
      </c>
      <c r="G22" s="5">
        <f t="shared" si="3"/>
        <v>-75.112805591431623</v>
      </c>
      <c r="H22" s="5">
        <f t="shared" si="0"/>
        <v>93.2</v>
      </c>
      <c r="I22" s="15">
        <v>76.866666666666603</v>
      </c>
      <c r="J22" s="15">
        <v>70.658167912410761</v>
      </c>
      <c r="K22" s="15">
        <v>83.075165420922531</v>
      </c>
      <c r="L22" s="16">
        <f t="shared" si="4"/>
        <v>0</v>
      </c>
    </row>
    <row r="23" spans="1:12" x14ac:dyDescent="0.25">
      <c r="A23" s="2" t="s">
        <v>22</v>
      </c>
      <c r="B23" s="5">
        <v>14.840263955319928</v>
      </c>
      <c r="C23" s="5">
        <v>97.1</v>
      </c>
      <c r="D23" s="5">
        <f t="shared" si="1"/>
        <v>1440.9896300615649</v>
      </c>
      <c r="E23" s="5">
        <f t="shared" si="2"/>
        <v>220.23343426356789</v>
      </c>
      <c r="F23" s="2">
        <f t="shared" si="2"/>
        <v>9428.409999999998</v>
      </c>
      <c r="G23" s="5">
        <f t="shared" si="3"/>
        <v>-75.159736044680074</v>
      </c>
      <c r="H23" s="5">
        <f t="shared" si="0"/>
        <v>97.1</v>
      </c>
      <c r="I23" s="15">
        <v>76.866666666666603</v>
      </c>
      <c r="J23" s="15">
        <v>70.658167912410761</v>
      </c>
      <c r="K23" s="15">
        <v>83.075165420922531</v>
      </c>
      <c r="L23" s="16">
        <f t="shared" si="4"/>
        <v>0</v>
      </c>
    </row>
    <row r="24" spans="1:12" x14ac:dyDescent="0.25">
      <c r="A24" s="2" t="s">
        <v>23</v>
      </c>
      <c r="B24" s="5">
        <v>13.8257468318848</v>
      </c>
      <c r="C24" s="5">
        <v>97.9</v>
      </c>
      <c r="D24" s="5">
        <f t="shared" si="1"/>
        <v>1353.540614841522</v>
      </c>
      <c r="E24" s="5">
        <f t="shared" si="2"/>
        <v>191.15127545937258</v>
      </c>
      <c r="F24" s="2">
        <f t="shared" si="2"/>
        <v>9584.4100000000017</v>
      </c>
      <c r="G24" s="5">
        <f t="shared" si="3"/>
        <v>-76.1742531681152</v>
      </c>
      <c r="H24" s="5">
        <f t="shared" si="0"/>
        <v>97.9</v>
      </c>
      <c r="I24" s="15">
        <v>76.866666666666603</v>
      </c>
      <c r="J24" s="15">
        <v>70.658167912410761</v>
      </c>
      <c r="K24" s="15">
        <v>83.075165420922531</v>
      </c>
      <c r="L24" s="16">
        <f t="shared" si="4"/>
        <v>0</v>
      </c>
    </row>
    <row r="25" spans="1:12" x14ac:dyDescent="0.25">
      <c r="A25" s="2" t="s">
        <v>24</v>
      </c>
      <c r="B25" s="5">
        <v>6.8532203984257922</v>
      </c>
      <c r="C25" s="5">
        <v>95.1</v>
      </c>
      <c r="D25" s="5">
        <f t="shared" si="1"/>
        <v>651.74125989029278</v>
      </c>
      <c r="E25" s="5">
        <f t="shared" si="2"/>
        <v>46.966629829399373</v>
      </c>
      <c r="F25" s="2">
        <f t="shared" si="2"/>
        <v>9044.0099999999984</v>
      </c>
      <c r="G25" s="5">
        <f t="shared" si="3"/>
        <v>-83.14677960157421</v>
      </c>
      <c r="H25" s="5">
        <f t="shared" si="0"/>
        <v>95.1</v>
      </c>
      <c r="I25" s="15">
        <v>76.866666666666603</v>
      </c>
      <c r="J25" s="15">
        <v>70.658167912410761</v>
      </c>
      <c r="K25" s="15">
        <v>83.075165420922531</v>
      </c>
      <c r="L25" s="16">
        <f t="shared" si="4"/>
        <v>0</v>
      </c>
    </row>
    <row r="26" spans="1:12" x14ac:dyDescent="0.25">
      <c r="A26" s="2" t="s">
        <v>25</v>
      </c>
      <c r="B26" s="5">
        <v>10.404161394160216</v>
      </c>
      <c r="C26" s="5">
        <v>98</v>
      </c>
      <c r="D26" s="5">
        <f t="shared" si="1"/>
        <v>1019.6078166277011</v>
      </c>
      <c r="E26" s="5">
        <f t="shared" si="2"/>
        <v>108.24657431573385</v>
      </c>
      <c r="F26" s="2">
        <f t="shared" si="2"/>
        <v>9604</v>
      </c>
      <c r="G26" s="5">
        <f t="shared" si="3"/>
        <v>-79.595838605839788</v>
      </c>
      <c r="H26" s="5">
        <f t="shared" si="0"/>
        <v>98</v>
      </c>
      <c r="I26" s="15">
        <v>76.866666666666603</v>
      </c>
      <c r="J26" s="15">
        <v>70.658167912410761</v>
      </c>
      <c r="K26" s="15">
        <v>83.075165420922531</v>
      </c>
      <c r="L26" s="16">
        <f t="shared" si="4"/>
        <v>0</v>
      </c>
    </row>
    <row r="27" spans="1:12" x14ac:dyDescent="0.25">
      <c r="A27" s="2" t="s">
        <v>26</v>
      </c>
      <c r="B27" s="5">
        <v>8.400994094780426</v>
      </c>
      <c r="C27" s="5">
        <v>98.9</v>
      </c>
      <c r="D27" s="5">
        <f t="shared" si="1"/>
        <v>830.85831597378422</v>
      </c>
      <c r="E27" s="5">
        <f t="shared" si="2"/>
        <v>70.576701780535586</v>
      </c>
      <c r="F27" s="2">
        <f t="shared" si="2"/>
        <v>9781.2100000000009</v>
      </c>
      <c r="G27" s="5">
        <f t="shared" si="3"/>
        <v>-81.59900590521957</v>
      </c>
      <c r="H27" s="5">
        <f t="shared" si="0"/>
        <v>98.9</v>
      </c>
      <c r="I27" s="15">
        <v>76.866666666666603</v>
      </c>
      <c r="J27" s="15">
        <v>70.658167912410761</v>
      </c>
      <c r="K27" s="15">
        <v>83.075165420922531</v>
      </c>
      <c r="L27" s="16">
        <f t="shared" si="4"/>
        <v>0</v>
      </c>
    </row>
    <row r="28" spans="1:12" x14ac:dyDescent="0.25">
      <c r="A28" s="2" t="s">
        <v>27</v>
      </c>
      <c r="B28" s="5">
        <v>13.475991510681585</v>
      </c>
      <c r="C28" s="5">
        <v>97.7</v>
      </c>
      <c r="D28" s="5">
        <f t="shared" si="1"/>
        <v>1316.6043705935908</v>
      </c>
      <c r="E28" s="5">
        <f t="shared" si="2"/>
        <v>181.60234719596212</v>
      </c>
      <c r="F28" s="2">
        <f t="shared" si="2"/>
        <v>9545.2900000000009</v>
      </c>
      <c r="G28" s="5">
        <f t="shared" si="3"/>
        <v>-76.524008489318419</v>
      </c>
      <c r="H28" s="5">
        <f t="shared" si="0"/>
        <v>97.7</v>
      </c>
      <c r="I28" s="15">
        <v>76.866666666666603</v>
      </c>
      <c r="J28" s="15">
        <v>70.658167912410761</v>
      </c>
      <c r="K28" s="15">
        <v>83.075165420922531</v>
      </c>
      <c r="L28" s="16">
        <f t="shared" si="4"/>
        <v>0</v>
      </c>
    </row>
    <row r="29" spans="1:12" x14ac:dyDescent="0.25">
      <c r="A29" s="2" t="s">
        <v>28</v>
      </c>
      <c r="B29" s="5">
        <v>13.799161829970814</v>
      </c>
      <c r="C29" s="5">
        <v>97.3</v>
      </c>
      <c r="D29" s="5">
        <f t="shared" si="1"/>
        <v>1342.6584460561601</v>
      </c>
      <c r="E29" s="5">
        <f t="shared" si="2"/>
        <v>190.41686720972345</v>
      </c>
      <c r="F29" s="2">
        <f t="shared" si="2"/>
        <v>9467.2899999999991</v>
      </c>
      <c r="G29" s="5">
        <f t="shared" si="3"/>
        <v>-76.200838170029186</v>
      </c>
      <c r="H29" s="5">
        <f t="shared" si="0"/>
        <v>97.3</v>
      </c>
      <c r="I29" s="15">
        <v>76.866666666666603</v>
      </c>
      <c r="J29" s="15">
        <v>70.658167912410761</v>
      </c>
      <c r="K29" s="15">
        <v>83.075165420922531</v>
      </c>
      <c r="L29" s="16">
        <f t="shared" si="4"/>
        <v>0</v>
      </c>
    </row>
    <row r="30" spans="1:12" x14ac:dyDescent="0.25">
      <c r="A30" s="2" t="s">
        <v>29</v>
      </c>
      <c r="B30" s="5">
        <v>10.277261155024005</v>
      </c>
      <c r="C30" s="5">
        <v>94.8</v>
      </c>
      <c r="D30" s="5">
        <f t="shared" si="1"/>
        <v>974.28435749627567</v>
      </c>
      <c r="E30" s="5">
        <f t="shared" si="2"/>
        <v>105.62209684856535</v>
      </c>
      <c r="F30" s="2">
        <f t="shared" si="2"/>
        <v>8987.0399999999991</v>
      </c>
      <c r="G30" s="5">
        <f t="shared" si="3"/>
        <v>-79.722738844975993</v>
      </c>
      <c r="H30" s="5">
        <f t="shared" si="0"/>
        <v>94.8</v>
      </c>
      <c r="I30" s="15">
        <v>76.866666666666603</v>
      </c>
      <c r="J30" s="15">
        <v>70.658167912410761</v>
      </c>
      <c r="K30" s="15">
        <v>83.075165420922531</v>
      </c>
      <c r="L30" s="16">
        <f t="shared" si="4"/>
        <v>0</v>
      </c>
    </row>
    <row r="31" spans="1:12" x14ac:dyDescent="0.25">
      <c r="A31" s="2" t="s">
        <v>30</v>
      </c>
      <c r="B31" s="5">
        <v>13.134840319696904</v>
      </c>
      <c r="C31" s="5">
        <v>98.6</v>
      </c>
      <c r="D31" s="5">
        <f t="shared" si="1"/>
        <v>1295.0952555221147</v>
      </c>
      <c r="E31" s="5">
        <f t="shared" si="2"/>
        <v>172.52403022393548</v>
      </c>
      <c r="F31" s="2">
        <f t="shared" si="2"/>
        <v>9721.9599999999991</v>
      </c>
      <c r="G31" s="5">
        <f t="shared" si="3"/>
        <v>-76.865159680303094</v>
      </c>
      <c r="H31" s="5">
        <f t="shared" si="0"/>
        <v>98.6</v>
      </c>
      <c r="I31" s="15">
        <v>76.866666666666603</v>
      </c>
      <c r="J31" s="15">
        <v>70.658167912410761</v>
      </c>
      <c r="K31" s="15">
        <v>83.075165420922531</v>
      </c>
      <c r="L31" s="16">
        <f t="shared" si="4"/>
        <v>0</v>
      </c>
    </row>
    <row r="32" spans="1:12" x14ac:dyDescent="0.25">
      <c r="A32" s="2" t="s">
        <v>31</v>
      </c>
      <c r="B32" s="5">
        <v>12.195807769504833</v>
      </c>
      <c r="C32" s="5">
        <v>96.8</v>
      </c>
      <c r="D32" s="5">
        <f t="shared" si="1"/>
        <v>1180.5541920880678</v>
      </c>
      <c r="E32" s="5">
        <f t="shared" si="2"/>
        <v>148.73772715071445</v>
      </c>
      <c r="F32" s="2">
        <f t="shared" si="2"/>
        <v>9370.24</v>
      </c>
      <c r="G32" s="5">
        <f t="shared" si="3"/>
        <v>-77.804192230495161</v>
      </c>
      <c r="H32" s="5">
        <f t="shared" si="0"/>
        <v>96.8</v>
      </c>
      <c r="I32" s="15">
        <v>76.866666666666603</v>
      </c>
      <c r="J32" s="15">
        <v>70.658167912410761</v>
      </c>
      <c r="K32" s="15">
        <v>83.075165420922531</v>
      </c>
      <c r="L32" s="16">
        <f t="shared" si="4"/>
        <v>0</v>
      </c>
    </row>
    <row r="33" spans="1:12" x14ac:dyDescent="0.25">
      <c r="A33" s="2" t="s">
        <v>32</v>
      </c>
      <c r="B33" s="5">
        <v>11.073159843082674</v>
      </c>
      <c r="C33" s="5">
        <v>83</v>
      </c>
      <c r="D33" s="5">
        <f t="shared" si="1"/>
        <v>919.07226697586202</v>
      </c>
      <c r="E33" s="5">
        <f t="shared" si="2"/>
        <v>122.61486891045871</v>
      </c>
      <c r="F33" s="2">
        <f t="shared" si="2"/>
        <v>6889</v>
      </c>
      <c r="G33" s="5">
        <f t="shared" si="3"/>
        <v>-78.926840156917322</v>
      </c>
      <c r="H33" s="5">
        <f t="shared" si="0"/>
        <v>83</v>
      </c>
      <c r="I33" s="15">
        <v>76.866666666666603</v>
      </c>
      <c r="J33" s="15">
        <v>70.658167912410761</v>
      </c>
      <c r="K33" s="15">
        <v>83.075165420922531</v>
      </c>
      <c r="L33" s="16">
        <f t="shared" si="4"/>
        <v>0</v>
      </c>
    </row>
    <row r="34" spans="1:12" x14ac:dyDescent="0.25">
      <c r="A34" s="2" t="s">
        <v>33</v>
      </c>
      <c r="B34" s="5">
        <v>11.254759803867032</v>
      </c>
      <c r="C34" s="5">
        <v>98.6</v>
      </c>
      <c r="D34" s="5">
        <f t="shared" si="1"/>
        <v>1109.7193166612892</v>
      </c>
      <c r="E34" s="5">
        <f t="shared" si="2"/>
        <v>126.66961824274107</v>
      </c>
      <c r="F34" s="2">
        <f t="shared" si="2"/>
        <v>9721.9599999999991</v>
      </c>
      <c r="G34" s="5">
        <f t="shared" si="3"/>
        <v>-78.745240196132968</v>
      </c>
      <c r="H34" s="5">
        <f t="shared" si="0"/>
        <v>98.6</v>
      </c>
      <c r="I34" s="15">
        <v>76.866666666666603</v>
      </c>
      <c r="J34" s="15">
        <v>70.658167912410761</v>
      </c>
      <c r="K34" s="15">
        <v>83.075165420922531</v>
      </c>
      <c r="L34" s="16">
        <f t="shared" si="4"/>
        <v>0</v>
      </c>
    </row>
    <row r="35" spans="1:12" x14ac:dyDescent="0.25">
      <c r="A35" s="2" t="s">
        <v>34</v>
      </c>
      <c r="B35" s="5">
        <v>13.256511346258662</v>
      </c>
      <c r="C35" s="5">
        <v>90.8</v>
      </c>
      <c r="D35" s="5">
        <f t="shared" si="1"/>
        <v>1203.6912302402866</v>
      </c>
      <c r="E35" s="5">
        <f t="shared" si="2"/>
        <v>175.73509307348465</v>
      </c>
      <c r="F35" s="2">
        <f t="shared" si="2"/>
        <v>8244.64</v>
      </c>
      <c r="G35" s="5">
        <f t="shared" si="3"/>
        <v>-76.743488653741338</v>
      </c>
      <c r="H35" s="5">
        <f t="shared" si="0"/>
        <v>90.8</v>
      </c>
      <c r="I35" s="15">
        <v>76.866666666666603</v>
      </c>
      <c r="J35" s="15">
        <v>70.658167912410761</v>
      </c>
      <c r="K35" s="15">
        <v>83.075165420922531</v>
      </c>
      <c r="L35" s="16">
        <f t="shared" si="4"/>
        <v>0</v>
      </c>
    </row>
    <row r="36" spans="1:12" x14ac:dyDescent="0.25">
      <c r="A36" s="2" t="s">
        <v>35</v>
      </c>
      <c r="B36" s="5">
        <v>14.39576977893155</v>
      </c>
      <c r="C36" s="5">
        <v>96.3</v>
      </c>
      <c r="D36" s="5">
        <f t="shared" si="1"/>
        <v>1386.3126297111082</v>
      </c>
      <c r="E36" s="5">
        <f t="shared" si="2"/>
        <v>207.23818752799892</v>
      </c>
      <c r="F36" s="2">
        <f t="shared" si="2"/>
        <v>9273.6899999999987</v>
      </c>
      <c r="G36" s="5">
        <f t="shared" si="3"/>
        <v>-75.604230221068448</v>
      </c>
      <c r="H36" s="5">
        <f t="shared" si="0"/>
        <v>96.3</v>
      </c>
      <c r="I36" s="15">
        <v>76.866666666666603</v>
      </c>
      <c r="J36" s="15">
        <v>70.658167912410761</v>
      </c>
      <c r="K36" s="15">
        <v>83.075165420922531</v>
      </c>
      <c r="L36" s="16">
        <f t="shared" si="4"/>
        <v>0</v>
      </c>
    </row>
    <row r="37" spans="1:12" x14ac:dyDescent="0.25">
      <c r="A37" s="2" t="s">
        <v>36</v>
      </c>
      <c r="B37" s="5">
        <v>15.554340194391477</v>
      </c>
      <c r="C37" s="5">
        <v>81.7</v>
      </c>
      <c r="D37" s="5">
        <f t="shared" si="1"/>
        <v>1270.7895938817837</v>
      </c>
      <c r="E37" s="5">
        <f t="shared" si="2"/>
        <v>241.93749888286229</v>
      </c>
      <c r="F37" s="2">
        <f t="shared" si="2"/>
        <v>6674.89</v>
      </c>
      <c r="G37" s="5">
        <f t="shared" si="3"/>
        <v>-74.445659805608528</v>
      </c>
      <c r="H37" s="5">
        <f t="shared" si="0"/>
        <v>81.7</v>
      </c>
      <c r="I37" s="15">
        <v>76.866666666666603</v>
      </c>
      <c r="J37" s="15">
        <v>70.658167912410761</v>
      </c>
      <c r="K37" s="15">
        <v>83.075165420922531</v>
      </c>
      <c r="L37" s="16">
        <f t="shared" si="4"/>
        <v>0</v>
      </c>
    </row>
    <row r="38" spans="1:12" x14ac:dyDescent="0.25">
      <c r="A38" s="2" t="s">
        <v>37</v>
      </c>
      <c r="B38" s="5">
        <v>14.408922237612934</v>
      </c>
      <c r="C38" s="5">
        <v>96</v>
      </c>
      <c r="D38" s="5">
        <f t="shared" si="1"/>
        <v>1383.2565348108417</v>
      </c>
      <c r="E38" s="5">
        <f t="shared" si="2"/>
        <v>207.61704004957653</v>
      </c>
      <c r="F38" s="2">
        <f t="shared" si="2"/>
        <v>9216</v>
      </c>
      <c r="G38" s="5">
        <f t="shared" si="3"/>
        <v>-75.591077762387073</v>
      </c>
      <c r="H38" s="5">
        <f t="shared" si="0"/>
        <v>96</v>
      </c>
      <c r="I38" s="15">
        <v>76.866666666666603</v>
      </c>
      <c r="J38" s="15">
        <v>70.658167912410761</v>
      </c>
      <c r="K38" s="15">
        <v>83.075165420922531</v>
      </c>
      <c r="L38" s="16">
        <f t="shared" si="4"/>
        <v>0</v>
      </c>
    </row>
    <row r="39" spans="1:12" x14ac:dyDescent="0.25">
      <c r="A39" s="2" t="s">
        <v>38</v>
      </c>
      <c r="B39" s="5">
        <v>16.701854346449657</v>
      </c>
      <c r="C39" s="5">
        <v>97.2</v>
      </c>
      <c r="D39" s="5">
        <f t="shared" si="1"/>
        <v>1623.4202424749067</v>
      </c>
      <c r="E39" s="5">
        <f t="shared" si="2"/>
        <v>278.95193861001934</v>
      </c>
      <c r="F39" s="2">
        <f t="shared" si="2"/>
        <v>9447.84</v>
      </c>
      <c r="G39" s="5">
        <f t="shared" si="3"/>
        <v>-73.298145653550336</v>
      </c>
      <c r="H39" s="5">
        <f t="shared" si="0"/>
        <v>97.2</v>
      </c>
      <c r="I39" s="15">
        <v>76.866666666666603</v>
      </c>
      <c r="J39" s="15">
        <v>70.658167912410761</v>
      </c>
      <c r="K39" s="15">
        <v>83.075165420922531</v>
      </c>
      <c r="L39" s="16">
        <f t="shared" si="4"/>
        <v>0</v>
      </c>
    </row>
    <row r="40" spans="1:12" x14ac:dyDescent="0.25">
      <c r="A40" s="2" t="s">
        <v>39</v>
      </c>
      <c r="B40" s="5">
        <v>14.118886633940468</v>
      </c>
      <c r="C40" s="5">
        <v>63.2</v>
      </c>
      <c r="D40" s="5">
        <f t="shared" si="1"/>
        <v>892.31363526503765</v>
      </c>
      <c r="E40" s="5">
        <f t="shared" si="2"/>
        <v>199.34295978206279</v>
      </c>
      <c r="F40" s="2">
        <f t="shared" si="2"/>
        <v>3994.2400000000002</v>
      </c>
      <c r="G40" s="5">
        <f t="shared" si="3"/>
        <v>-75.881113366059537</v>
      </c>
      <c r="H40" s="5">
        <f t="shared" si="0"/>
        <v>63.2</v>
      </c>
      <c r="I40" s="15">
        <v>76.866666666666603</v>
      </c>
      <c r="J40" s="15">
        <v>70.658167912410761</v>
      </c>
      <c r="K40" s="15">
        <v>83.075165420922531</v>
      </c>
      <c r="L40" s="16">
        <f t="shared" si="4"/>
        <v>0</v>
      </c>
    </row>
    <row r="41" spans="1:12" x14ac:dyDescent="0.25">
      <c r="A41" s="2" t="s">
        <v>1</v>
      </c>
      <c r="B41" s="5">
        <v>16.875308371743209</v>
      </c>
      <c r="C41" s="5">
        <v>19.5</v>
      </c>
      <c r="D41" s="5">
        <f t="shared" si="1"/>
        <v>329.06851324899259</v>
      </c>
      <c r="E41" s="5">
        <f t="shared" si="2"/>
        <v>284.77603264142641</v>
      </c>
      <c r="F41" s="2">
        <f t="shared" si="2"/>
        <v>380.25</v>
      </c>
      <c r="G41" s="5">
        <f t="shared" si="3"/>
        <v>-73.124691628256784</v>
      </c>
      <c r="H41" s="5">
        <f t="shared" si="0"/>
        <v>19.5</v>
      </c>
      <c r="I41" s="15">
        <v>76.866666666666603</v>
      </c>
      <c r="J41" s="15">
        <v>70.658167912410761</v>
      </c>
      <c r="K41" s="15">
        <v>83.075165420922531</v>
      </c>
      <c r="L41" s="16">
        <f t="shared" si="4"/>
        <v>0</v>
      </c>
    </row>
    <row r="42" spans="1:12" x14ac:dyDescent="0.25">
      <c r="A42" s="2" t="s">
        <v>2</v>
      </c>
      <c r="B42" s="5">
        <v>8.3706733956800896</v>
      </c>
      <c r="C42" s="5">
        <v>25.8</v>
      </c>
      <c r="D42" s="5">
        <f t="shared" si="1"/>
        <v>215.96337360854631</v>
      </c>
      <c r="E42" s="5">
        <f t="shared" si="2"/>
        <v>70.068173097146442</v>
      </c>
      <c r="F42" s="2">
        <f t="shared" si="2"/>
        <v>665.64</v>
      </c>
      <c r="G42" s="5">
        <f t="shared" si="3"/>
        <v>-81.629326604319914</v>
      </c>
      <c r="H42" s="5">
        <f t="shared" si="0"/>
        <v>25.8</v>
      </c>
      <c r="I42" s="15">
        <v>76.866666666666603</v>
      </c>
      <c r="J42" s="15">
        <v>70.658167912410761</v>
      </c>
      <c r="K42" s="15">
        <v>83.075165420922531</v>
      </c>
      <c r="L42" s="16">
        <f t="shared" si="4"/>
        <v>0</v>
      </c>
    </row>
    <row r="43" spans="1:12" x14ac:dyDescent="0.25">
      <c r="A43" s="2" t="s">
        <v>3</v>
      </c>
      <c r="B43" s="5">
        <v>14.89376827823159</v>
      </c>
      <c r="C43" s="5">
        <v>29.6</v>
      </c>
      <c r="D43" s="5">
        <f t="shared" si="1"/>
        <v>440.85554103565511</v>
      </c>
      <c r="E43" s="5">
        <f t="shared" si="2"/>
        <v>221.82433352565758</v>
      </c>
      <c r="F43" s="2">
        <f t="shared" si="2"/>
        <v>876.16000000000008</v>
      </c>
      <c r="G43" s="5">
        <f t="shared" si="3"/>
        <v>-75.10623172176841</v>
      </c>
      <c r="H43" s="5">
        <f t="shared" si="0"/>
        <v>29.6</v>
      </c>
      <c r="I43" s="15">
        <v>76.866666666666603</v>
      </c>
      <c r="J43" s="15">
        <v>70.658167912410761</v>
      </c>
      <c r="K43" s="15">
        <v>83.075165420922531</v>
      </c>
      <c r="L43" s="16">
        <f t="shared" si="4"/>
        <v>0</v>
      </c>
    </row>
    <row r="44" spans="1:12" x14ac:dyDescent="0.25">
      <c r="A44" s="2" t="s">
        <v>4</v>
      </c>
      <c r="B44" s="5">
        <v>17.164771921820133</v>
      </c>
      <c r="C44" s="5">
        <v>27.5</v>
      </c>
      <c r="D44" s="5">
        <f t="shared" si="1"/>
        <v>472.03122785005365</v>
      </c>
      <c r="E44" s="5">
        <f t="shared" si="2"/>
        <v>294.62939512810482</v>
      </c>
      <c r="F44" s="2">
        <f t="shared" si="2"/>
        <v>756.25</v>
      </c>
      <c r="G44" s="5">
        <f t="shared" si="3"/>
        <v>-72.835228078179867</v>
      </c>
      <c r="H44" s="5">
        <f t="shared" si="0"/>
        <v>27.5</v>
      </c>
      <c r="I44" s="15">
        <v>76.866666666666603</v>
      </c>
      <c r="J44" s="15">
        <v>70.658167912410761</v>
      </c>
      <c r="K44" s="15">
        <v>83.075165420922531</v>
      </c>
      <c r="L44" s="16">
        <f t="shared" si="4"/>
        <v>0</v>
      </c>
    </row>
    <row r="45" spans="1:12" x14ac:dyDescent="0.25">
      <c r="A45" s="2" t="s">
        <v>5</v>
      </c>
      <c r="B45" s="5">
        <v>13.325251432170388</v>
      </c>
      <c r="C45" s="5">
        <v>85.3</v>
      </c>
      <c r="D45" s="5">
        <f t="shared" si="1"/>
        <v>1136.643947164134</v>
      </c>
      <c r="E45" s="5">
        <f t="shared" si="2"/>
        <v>177.56232573055897</v>
      </c>
      <c r="F45" s="2">
        <f t="shared" si="2"/>
        <v>7276.0899999999992</v>
      </c>
      <c r="G45" s="5">
        <f t="shared" si="3"/>
        <v>-76.67474856782961</v>
      </c>
      <c r="H45" s="5">
        <f t="shared" si="0"/>
        <v>85.3</v>
      </c>
      <c r="I45" s="15">
        <v>76.866666666666603</v>
      </c>
      <c r="J45" s="15">
        <v>70.658167912410761</v>
      </c>
      <c r="K45" s="15">
        <v>83.075165420922531</v>
      </c>
      <c r="L45" s="16">
        <f t="shared" si="4"/>
        <v>0</v>
      </c>
    </row>
    <row r="46" spans="1:12" x14ac:dyDescent="0.25">
      <c r="A46" s="2" t="s">
        <v>6</v>
      </c>
      <c r="B46" s="5">
        <v>16.520782712390908</v>
      </c>
      <c r="C46" s="5">
        <v>54.2</v>
      </c>
      <c r="D46" s="5">
        <f t="shared" si="1"/>
        <v>895.42642301158719</v>
      </c>
      <c r="E46" s="5">
        <f t="shared" si="2"/>
        <v>272.93626143003428</v>
      </c>
      <c r="F46" s="2">
        <f t="shared" si="2"/>
        <v>2937.6400000000003</v>
      </c>
      <c r="G46" s="5">
        <f t="shared" si="3"/>
        <v>-73.479217287609089</v>
      </c>
      <c r="H46" s="5">
        <f t="shared" si="0"/>
        <v>54.2</v>
      </c>
      <c r="I46" s="15">
        <v>76.866666666666603</v>
      </c>
      <c r="J46" s="15">
        <v>70.658167912410761</v>
      </c>
      <c r="K46" s="15">
        <v>83.075165420922531</v>
      </c>
      <c r="L46" s="16">
        <f t="shared" si="4"/>
        <v>0</v>
      </c>
    </row>
    <row r="47" spans="1:12" x14ac:dyDescent="0.25">
      <c r="A47" s="2" t="s">
        <v>8</v>
      </c>
      <c r="B47" s="5">
        <v>14.589653098230068</v>
      </c>
      <c r="C47" s="5">
        <v>23.7</v>
      </c>
      <c r="D47" s="5">
        <f t="shared" si="1"/>
        <v>345.77477842805257</v>
      </c>
      <c r="E47" s="5">
        <f t="shared" si="2"/>
        <v>212.85797752669421</v>
      </c>
      <c r="F47" s="2">
        <f t="shared" si="2"/>
        <v>561.68999999999994</v>
      </c>
      <c r="G47" s="5">
        <f t="shared" si="3"/>
        <v>-75.410346901769927</v>
      </c>
      <c r="H47" s="5">
        <f t="shared" si="0"/>
        <v>23.7</v>
      </c>
      <c r="I47" s="15">
        <v>76.866666666666603</v>
      </c>
      <c r="J47" s="15">
        <v>70.658167912410761</v>
      </c>
      <c r="K47" s="15">
        <v>83.075165420922531</v>
      </c>
      <c r="L47" s="16">
        <f t="shared" si="4"/>
        <v>0</v>
      </c>
    </row>
    <row r="48" spans="1:12" x14ac:dyDescent="0.25">
      <c r="A48" s="2" t="s">
        <v>9</v>
      </c>
      <c r="B48" s="5">
        <v>14.717712753718544</v>
      </c>
      <c r="C48" s="5">
        <v>20.3</v>
      </c>
      <c r="D48" s="5">
        <f t="shared" si="1"/>
        <v>298.76956890048643</v>
      </c>
      <c r="E48" s="5">
        <f t="shared" si="2"/>
        <v>216.6110687009695</v>
      </c>
      <c r="F48" s="2">
        <f t="shared" si="2"/>
        <v>412.09000000000003</v>
      </c>
      <c r="G48" s="5">
        <f t="shared" si="3"/>
        <v>-75.282287246281456</v>
      </c>
      <c r="H48" s="5">
        <f t="shared" si="0"/>
        <v>20.3</v>
      </c>
      <c r="I48" s="15">
        <v>76.866666666666603</v>
      </c>
      <c r="J48" s="15">
        <v>70.658167912410761</v>
      </c>
      <c r="K48" s="15">
        <v>83.075165420922531</v>
      </c>
      <c r="L48" s="16">
        <f t="shared" si="4"/>
        <v>0</v>
      </c>
    </row>
    <row r="49" spans="1:12" x14ac:dyDescent="0.25">
      <c r="A49" s="2" t="s">
        <v>10</v>
      </c>
      <c r="B49" s="5">
        <v>14.330412132539767</v>
      </c>
      <c r="C49" s="5">
        <v>50.5</v>
      </c>
      <c r="D49" s="5">
        <f t="shared" si="1"/>
        <v>723.68581269325819</v>
      </c>
      <c r="E49" s="5">
        <f t="shared" si="2"/>
        <v>205.36071188844295</v>
      </c>
      <c r="F49" s="2">
        <f t="shared" si="2"/>
        <v>2550.25</v>
      </c>
      <c r="G49" s="5">
        <f t="shared" si="3"/>
        <v>-75.669587867460237</v>
      </c>
      <c r="H49" s="5">
        <f t="shared" si="0"/>
        <v>50.5</v>
      </c>
      <c r="I49" s="15">
        <v>76.866666666666603</v>
      </c>
      <c r="J49" s="15">
        <v>70.658167912410761</v>
      </c>
      <c r="K49" s="15">
        <v>83.075165420922531</v>
      </c>
      <c r="L49" s="16">
        <f t="shared" si="4"/>
        <v>0</v>
      </c>
    </row>
    <row r="50" spans="1:12" x14ac:dyDescent="0.25">
      <c r="A50" s="2" t="s">
        <v>11</v>
      </c>
      <c r="B50" s="5">
        <v>16.512851122889348</v>
      </c>
      <c r="C50" s="5">
        <v>20</v>
      </c>
      <c r="D50" s="5">
        <f t="shared" si="1"/>
        <v>330.25702245778695</v>
      </c>
      <c r="E50" s="5">
        <f t="shared" si="2"/>
        <v>272.67425220670799</v>
      </c>
      <c r="F50" s="2">
        <f t="shared" si="2"/>
        <v>400</v>
      </c>
      <c r="G50" s="5">
        <f t="shared" si="3"/>
        <v>-73.487148877110656</v>
      </c>
      <c r="H50" s="5">
        <f t="shared" si="0"/>
        <v>20</v>
      </c>
      <c r="I50" s="15">
        <v>76.866666666666603</v>
      </c>
      <c r="J50" s="15">
        <v>70.658167912410761</v>
      </c>
      <c r="K50" s="15">
        <v>83.075165420922531</v>
      </c>
      <c r="L50" s="16">
        <f t="shared" si="4"/>
        <v>0</v>
      </c>
    </row>
    <row r="51" spans="1:12" x14ac:dyDescent="0.25">
      <c r="A51" s="2" t="s">
        <v>12</v>
      </c>
      <c r="B51" s="5">
        <v>16.385582396004054</v>
      </c>
      <c r="C51" s="5">
        <v>20.6</v>
      </c>
      <c r="D51" s="5">
        <f t="shared" si="1"/>
        <v>337.54299735768353</v>
      </c>
      <c r="E51" s="5">
        <f t="shared" si="2"/>
        <v>268.48731045623794</v>
      </c>
      <c r="F51" s="2">
        <f t="shared" si="2"/>
        <v>424.36000000000007</v>
      </c>
      <c r="G51" s="5">
        <f t="shared" si="3"/>
        <v>-73.614417603995946</v>
      </c>
      <c r="H51" s="5">
        <f t="shared" si="0"/>
        <v>20.6</v>
      </c>
      <c r="I51" s="15">
        <v>76.866666666666603</v>
      </c>
      <c r="J51" s="15">
        <v>70.658167912410761</v>
      </c>
      <c r="K51" s="15">
        <v>83.075165420922531</v>
      </c>
      <c r="L51" s="16">
        <f t="shared" si="4"/>
        <v>0</v>
      </c>
    </row>
    <row r="52" spans="1:12" x14ac:dyDescent="0.25">
      <c r="A52" s="2" t="s">
        <v>13</v>
      </c>
      <c r="B52" s="5">
        <v>14.737849909695854</v>
      </c>
      <c r="C52" s="5">
        <v>11.9</v>
      </c>
      <c r="D52" s="5">
        <f t="shared" si="1"/>
        <v>175.38041392538065</v>
      </c>
      <c r="E52" s="5">
        <f t="shared" si="2"/>
        <v>217.20421996072207</v>
      </c>
      <c r="F52" s="2">
        <f t="shared" si="2"/>
        <v>141.61000000000001</v>
      </c>
      <c r="G52" s="5">
        <f t="shared" si="3"/>
        <v>-75.262150090304146</v>
      </c>
      <c r="H52" s="5">
        <f t="shared" si="0"/>
        <v>11.9</v>
      </c>
      <c r="I52" s="15">
        <v>76.866666666666603</v>
      </c>
      <c r="J52" s="15">
        <v>70.658167912410761</v>
      </c>
      <c r="K52" s="15">
        <v>83.075165420922531</v>
      </c>
      <c r="L52" s="16">
        <f t="shared" si="4"/>
        <v>0</v>
      </c>
    </row>
    <row r="53" spans="1:12" x14ac:dyDescent="0.25">
      <c r="A53" s="2" t="s">
        <v>14</v>
      </c>
      <c r="B53" s="5">
        <v>12.506584724535175</v>
      </c>
      <c r="C53" s="5">
        <v>38.1</v>
      </c>
      <c r="D53" s="5">
        <f t="shared" si="1"/>
        <v>476.5008780047902</v>
      </c>
      <c r="E53" s="5">
        <f t="shared" si="2"/>
        <v>156.41466147197659</v>
      </c>
      <c r="F53" s="2">
        <f t="shared" si="2"/>
        <v>1451.6100000000001</v>
      </c>
      <c r="G53" s="5">
        <f t="shared" si="3"/>
        <v>-77.493415275464827</v>
      </c>
      <c r="H53" s="5">
        <f t="shared" si="0"/>
        <v>38.1</v>
      </c>
      <c r="I53" s="15">
        <v>76.866666666666603</v>
      </c>
      <c r="J53" s="15">
        <v>70.658167912410761</v>
      </c>
      <c r="K53" s="15">
        <v>83.075165420922531</v>
      </c>
      <c r="L53" s="16">
        <f t="shared" si="4"/>
        <v>0</v>
      </c>
    </row>
    <row r="54" spans="1:12" x14ac:dyDescent="0.25">
      <c r="A54" s="2" t="s">
        <v>15</v>
      </c>
      <c r="B54" s="5">
        <v>9.7018869970670938</v>
      </c>
      <c r="C54" s="5">
        <v>24.9</v>
      </c>
      <c r="D54" s="5">
        <f t="shared" si="1"/>
        <v>241.57698622697063</v>
      </c>
      <c r="E54" s="5">
        <f t="shared" si="2"/>
        <v>94.126611303859548</v>
      </c>
      <c r="F54" s="2">
        <f t="shared" si="2"/>
        <v>620.00999999999988</v>
      </c>
      <c r="G54" s="5">
        <f t="shared" si="3"/>
        <v>-80.298113002932908</v>
      </c>
      <c r="H54" s="5">
        <f t="shared" si="0"/>
        <v>24.9</v>
      </c>
      <c r="I54" s="15">
        <v>76.866666666666603</v>
      </c>
      <c r="J54" s="15">
        <v>70.658167912410761</v>
      </c>
      <c r="K54" s="15">
        <v>83.075165420922531</v>
      </c>
      <c r="L54" s="16">
        <f t="shared" si="4"/>
        <v>0</v>
      </c>
    </row>
    <row r="55" spans="1:12" x14ac:dyDescent="0.25">
      <c r="A55" s="2" t="s">
        <v>16</v>
      </c>
      <c r="B55" s="5">
        <v>14.088483257021384</v>
      </c>
      <c r="C55" s="5">
        <v>59.7</v>
      </c>
      <c r="D55" s="5">
        <f t="shared" si="1"/>
        <v>841.08245044417663</v>
      </c>
      <c r="E55" s="5">
        <f t="shared" si="2"/>
        <v>198.48536048337186</v>
      </c>
      <c r="F55" s="2">
        <f t="shared" si="2"/>
        <v>3564.09</v>
      </c>
      <c r="G55" s="5">
        <f t="shared" si="3"/>
        <v>-75.91151674297862</v>
      </c>
      <c r="H55" s="5">
        <f t="shared" si="0"/>
        <v>59.7</v>
      </c>
      <c r="I55" s="15">
        <v>76.866666666666603</v>
      </c>
      <c r="J55" s="15">
        <v>70.658167912410761</v>
      </c>
      <c r="K55" s="15">
        <v>83.075165420922531</v>
      </c>
      <c r="L55" s="16">
        <f t="shared" si="4"/>
        <v>0</v>
      </c>
    </row>
    <row r="56" spans="1:12" x14ac:dyDescent="0.25">
      <c r="A56" s="2" t="s">
        <v>1</v>
      </c>
      <c r="B56" s="5">
        <v>13.024694155241965</v>
      </c>
      <c r="C56" s="5">
        <v>39</v>
      </c>
      <c r="D56" s="5">
        <f t="shared" si="1"/>
        <v>507.96307205443662</v>
      </c>
      <c r="E56" s="5">
        <f t="shared" si="2"/>
        <v>169.64265783759421</v>
      </c>
      <c r="F56" s="2">
        <f t="shared" si="2"/>
        <v>1521</v>
      </c>
      <c r="G56" s="5">
        <f t="shared" si="3"/>
        <v>-76.97530584475804</v>
      </c>
      <c r="H56" s="5">
        <f t="shared" si="0"/>
        <v>39</v>
      </c>
      <c r="I56" s="15">
        <v>76.866666666666603</v>
      </c>
      <c r="J56" s="15">
        <v>70.658167912410761</v>
      </c>
      <c r="K56" s="15">
        <v>83.075165420922531</v>
      </c>
      <c r="L56" s="16">
        <f t="shared" si="4"/>
        <v>0</v>
      </c>
    </row>
    <row r="57" spans="1:12" x14ac:dyDescent="0.25">
      <c r="A57" s="2" t="s">
        <v>2</v>
      </c>
      <c r="B57" s="5">
        <v>15.584897561170978</v>
      </c>
      <c r="C57" s="5">
        <v>12.8</v>
      </c>
      <c r="D57" s="5">
        <f t="shared" si="1"/>
        <v>199.48668878298852</v>
      </c>
      <c r="E57" s="5">
        <f t="shared" si="2"/>
        <v>242.88903199219308</v>
      </c>
      <c r="F57" s="2">
        <f t="shared" si="2"/>
        <v>163.84000000000003</v>
      </c>
      <c r="G57" s="5">
        <f t="shared" si="3"/>
        <v>-74.415102438829024</v>
      </c>
      <c r="H57" s="5">
        <f t="shared" si="0"/>
        <v>12.8</v>
      </c>
      <c r="I57" s="15">
        <v>76.866666666666603</v>
      </c>
      <c r="J57" s="15">
        <v>70.658167912410761</v>
      </c>
      <c r="K57" s="15">
        <v>83.075165420922531</v>
      </c>
      <c r="L57" s="16">
        <f t="shared" si="4"/>
        <v>0</v>
      </c>
    </row>
    <row r="58" spans="1:12" x14ac:dyDescent="0.25">
      <c r="A58" s="2" t="s">
        <v>3</v>
      </c>
      <c r="B58" s="5">
        <v>17.471022234079246</v>
      </c>
      <c r="C58" s="5">
        <v>25.4</v>
      </c>
      <c r="D58" s="5">
        <f t="shared" si="1"/>
        <v>443.76396474561284</v>
      </c>
      <c r="E58" s="5">
        <f t="shared" si="2"/>
        <v>305.23661790369135</v>
      </c>
      <c r="F58" s="2">
        <f t="shared" si="2"/>
        <v>645.16</v>
      </c>
      <c r="G58" s="5">
        <f t="shared" si="3"/>
        <v>-72.528977765920757</v>
      </c>
      <c r="H58" s="5">
        <f t="shared" si="0"/>
        <v>25.4</v>
      </c>
      <c r="I58" s="15">
        <v>76.866666666666603</v>
      </c>
      <c r="J58" s="15">
        <v>70.658167912410761</v>
      </c>
      <c r="K58" s="15">
        <v>83.075165420922531</v>
      </c>
      <c r="L58" s="16">
        <f t="shared" si="4"/>
        <v>0</v>
      </c>
    </row>
    <row r="59" spans="1:12" x14ac:dyDescent="0.25">
      <c r="A59" s="2" t="s">
        <v>4</v>
      </c>
      <c r="B59" s="5">
        <v>16.991409311771605</v>
      </c>
      <c r="C59" s="5">
        <v>96.2</v>
      </c>
      <c r="D59" s="5">
        <f t="shared" si="1"/>
        <v>1634.5735757924285</v>
      </c>
      <c r="E59" s="5">
        <f t="shared" si="2"/>
        <v>288.70799040015879</v>
      </c>
      <c r="F59" s="2">
        <f t="shared" si="2"/>
        <v>9254.44</v>
      </c>
      <c r="G59" s="5">
        <f t="shared" si="3"/>
        <v>-73.008590688228395</v>
      </c>
      <c r="H59" s="5">
        <f t="shared" si="0"/>
        <v>96.2</v>
      </c>
      <c r="I59" s="15">
        <v>76.866666666666603</v>
      </c>
      <c r="J59" s="15">
        <v>70.658167912410761</v>
      </c>
      <c r="K59" s="15">
        <v>83.075165420922531</v>
      </c>
      <c r="L59" s="16">
        <f t="shared" si="4"/>
        <v>0</v>
      </c>
    </row>
    <row r="60" spans="1:12" x14ac:dyDescent="0.25">
      <c r="A60" s="2" t="s">
        <v>5</v>
      </c>
      <c r="B60" s="5">
        <v>16.532432683863377</v>
      </c>
      <c r="C60" s="5">
        <v>98</v>
      </c>
      <c r="D60" s="5">
        <f t="shared" si="1"/>
        <v>1620.1784030186109</v>
      </c>
      <c r="E60" s="5">
        <f t="shared" si="2"/>
        <v>273.32133044647401</v>
      </c>
      <c r="F60" s="2">
        <f t="shared" si="2"/>
        <v>9604</v>
      </c>
      <c r="G60" s="5">
        <f t="shared" si="3"/>
        <v>-73.467567316136623</v>
      </c>
      <c r="H60" s="5">
        <f t="shared" si="0"/>
        <v>98</v>
      </c>
      <c r="I60" s="15">
        <v>76.866666666666603</v>
      </c>
      <c r="J60" s="15">
        <v>70.658167912410761</v>
      </c>
      <c r="K60" s="15">
        <v>83.075165420922531</v>
      </c>
      <c r="L60" s="16">
        <f t="shared" si="4"/>
        <v>0</v>
      </c>
    </row>
    <row r="61" spans="1:12" x14ac:dyDescent="0.25">
      <c r="A61" s="2" t="s">
        <v>6</v>
      </c>
      <c r="B61" s="5">
        <v>16.22095517506996</v>
      </c>
      <c r="C61" s="5">
        <v>93.6</v>
      </c>
      <c r="D61" s="5">
        <f t="shared" si="1"/>
        <v>1518.2814043865483</v>
      </c>
      <c r="E61" s="5">
        <f t="shared" si="2"/>
        <v>263.11938679162893</v>
      </c>
      <c r="F61" s="2">
        <f t="shared" si="2"/>
        <v>8760.9599999999991</v>
      </c>
      <c r="G61" s="5">
        <f t="shared" si="3"/>
        <v>-73.77904482493004</v>
      </c>
      <c r="H61" s="5">
        <f t="shared" si="0"/>
        <v>93.6</v>
      </c>
      <c r="I61" s="15">
        <v>76.866666666666603</v>
      </c>
      <c r="J61" s="15">
        <v>70.658167912410761</v>
      </c>
      <c r="K61" s="15">
        <v>83.075165420922531</v>
      </c>
      <c r="L61" s="16">
        <f t="shared" si="4"/>
        <v>0</v>
      </c>
    </row>
    <row r="62" spans="1:12" x14ac:dyDescent="0.25">
      <c r="A62" s="2" t="s">
        <v>7</v>
      </c>
      <c r="B62" s="5">
        <v>13.799224394874219</v>
      </c>
      <c r="C62" s="5">
        <v>95.4</v>
      </c>
      <c r="D62" s="5">
        <f t="shared" si="1"/>
        <v>1316.4460072710006</v>
      </c>
      <c r="E62" s="5">
        <f t="shared" si="2"/>
        <v>190.41859390009176</v>
      </c>
      <c r="F62" s="2">
        <f t="shared" si="2"/>
        <v>9101.1600000000017</v>
      </c>
      <c r="G62" s="5">
        <f t="shared" si="3"/>
        <v>-76.200775605125784</v>
      </c>
      <c r="H62" s="5">
        <f t="shared" si="0"/>
        <v>95.4</v>
      </c>
      <c r="I62" s="15">
        <v>76.866666666666603</v>
      </c>
      <c r="J62" s="15">
        <v>70.658167912410761</v>
      </c>
      <c r="K62" s="15">
        <v>83.075165420922531</v>
      </c>
      <c r="L62" s="16">
        <f t="shared" si="4"/>
        <v>0</v>
      </c>
    </row>
    <row r="63" spans="1:12" x14ac:dyDescent="0.25">
      <c r="A63" s="2" t="s">
        <v>8</v>
      </c>
      <c r="B63" s="5">
        <v>10.137497122554896</v>
      </c>
      <c r="C63" s="5">
        <v>57.9</v>
      </c>
      <c r="D63" s="5">
        <f t="shared" si="1"/>
        <v>586.96108339592843</v>
      </c>
      <c r="E63" s="5">
        <f t="shared" si="2"/>
        <v>102.7688479098088</v>
      </c>
      <c r="F63" s="2">
        <f t="shared" si="2"/>
        <v>3352.41</v>
      </c>
      <c r="G63" s="5">
        <f t="shared" si="3"/>
        <v>-79.86250287744511</v>
      </c>
      <c r="H63" s="5">
        <f t="shared" si="0"/>
        <v>57.9</v>
      </c>
      <c r="I63" s="15">
        <v>76.866666666666603</v>
      </c>
      <c r="J63" s="15">
        <v>70.658167912410761</v>
      </c>
      <c r="K63" s="15">
        <v>83.075165420922531</v>
      </c>
      <c r="L63" s="16">
        <f t="shared" si="4"/>
        <v>0</v>
      </c>
    </row>
    <row r="64" spans="1:12" x14ac:dyDescent="0.25">
      <c r="A64" s="2" t="s">
        <v>9</v>
      </c>
      <c r="B64" s="5">
        <v>14.393487824296285</v>
      </c>
      <c r="C64" s="5">
        <v>89.9</v>
      </c>
      <c r="D64" s="5">
        <f t="shared" si="1"/>
        <v>1293.9745554042361</v>
      </c>
      <c r="E64" s="5">
        <f t="shared" si="2"/>
        <v>207.17249174816541</v>
      </c>
      <c r="F64" s="2">
        <f t="shared" si="2"/>
        <v>8082.0100000000011</v>
      </c>
      <c r="G64" s="5">
        <f t="shared" si="3"/>
        <v>-75.606512175703713</v>
      </c>
      <c r="H64" s="5">
        <f t="shared" si="0"/>
        <v>89.9</v>
      </c>
      <c r="I64" s="15">
        <v>76.866666666666603</v>
      </c>
      <c r="J64" s="15">
        <v>70.658167912410761</v>
      </c>
      <c r="K64" s="15">
        <v>83.075165420922531</v>
      </c>
      <c r="L64" s="16">
        <f t="shared" si="4"/>
        <v>0</v>
      </c>
    </row>
    <row r="65" spans="1:12" x14ac:dyDescent="0.25">
      <c r="A65" s="2" t="s">
        <v>10</v>
      </c>
      <c r="B65" s="5">
        <v>16.164265172862251</v>
      </c>
      <c r="C65" s="5">
        <v>96.3</v>
      </c>
      <c r="D65" s="5">
        <f t="shared" si="1"/>
        <v>1556.6187361466348</v>
      </c>
      <c r="E65" s="5">
        <f t="shared" si="2"/>
        <v>261.28346857860748</v>
      </c>
      <c r="F65" s="2">
        <f t="shared" si="2"/>
        <v>9273.6899999999987</v>
      </c>
      <c r="G65" s="5">
        <f t="shared" si="3"/>
        <v>-73.835734827137742</v>
      </c>
      <c r="H65" s="5">
        <f t="shared" si="0"/>
        <v>96.3</v>
      </c>
      <c r="I65" s="15">
        <v>76.866666666666603</v>
      </c>
      <c r="J65" s="15">
        <v>70.658167912410761</v>
      </c>
      <c r="K65" s="15">
        <v>83.075165420922531</v>
      </c>
      <c r="L65" s="16">
        <f t="shared" si="4"/>
        <v>0</v>
      </c>
    </row>
    <row r="66" spans="1:12" x14ac:dyDescent="0.25">
      <c r="A66" s="2" t="s">
        <v>11</v>
      </c>
      <c r="B66" s="5">
        <v>13.315404859786963</v>
      </c>
      <c r="C66" s="5">
        <v>97.9</v>
      </c>
      <c r="D66" s="5">
        <f t="shared" si="1"/>
        <v>1303.5781357731437</v>
      </c>
      <c r="E66" s="5">
        <f t="shared" si="2"/>
        <v>177.30000658003826</v>
      </c>
      <c r="F66" s="2">
        <f t="shared" si="2"/>
        <v>9584.4100000000017</v>
      </c>
      <c r="G66" s="5">
        <f t="shared" si="3"/>
        <v>-76.684595140213034</v>
      </c>
      <c r="H66" s="5">
        <f t="shared" ref="H66:H91" si="5">+C66-$D$94</f>
        <v>97.9</v>
      </c>
      <c r="I66" s="15">
        <v>76.866666666666603</v>
      </c>
      <c r="J66" s="15">
        <v>70.658167912410761</v>
      </c>
      <c r="K66" s="15">
        <v>83.075165420922531</v>
      </c>
      <c r="L66" s="16">
        <f t="shared" si="4"/>
        <v>0</v>
      </c>
    </row>
    <row r="67" spans="1:12" x14ac:dyDescent="0.25">
      <c r="A67" s="2" t="s">
        <v>12</v>
      </c>
      <c r="B67" s="5">
        <v>8.0182017502056819</v>
      </c>
      <c r="C67" s="5">
        <v>96.7</v>
      </c>
      <c r="D67" s="5">
        <f t="shared" ref="D67:D91" si="6">+B67*C67</f>
        <v>775.36010924488949</v>
      </c>
      <c r="E67" s="5">
        <f t="shared" ref="E67:F91" si="7">+B67^2</f>
        <v>64.291559307001464</v>
      </c>
      <c r="F67" s="2">
        <f t="shared" si="7"/>
        <v>9350.8900000000012</v>
      </c>
      <c r="G67" s="5">
        <f t="shared" ref="G67:G91" si="8">+B67-$C$94</f>
        <v>-81.981798249794323</v>
      </c>
      <c r="H67" s="5">
        <f t="shared" si="5"/>
        <v>96.7</v>
      </c>
      <c r="I67" s="15">
        <v>76.866666666666603</v>
      </c>
      <c r="J67" s="15">
        <v>70.658167912410761</v>
      </c>
      <c r="K67" s="15">
        <v>83.075165420922531</v>
      </c>
      <c r="L67" s="16">
        <f t="shared" ref="L67:L91" si="9">+$D$97*B67+$D$98</f>
        <v>0</v>
      </c>
    </row>
    <row r="68" spans="1:12" x14ac:dyDescent="0.25">
      <c r="A68" s="2" t="s">
        <v>13</v>
      </c>
      <c r="B68" s="5">
        <v>13.85949663800543</v>
      </c>
      <c r="C68" s="5">
        <v>97.4</v>
      </c>
      <c r="D68" s="5">
        <f t="shared" si="6"/>
        <v>1349.914972541729</v>
      </c>
      <c r="E68" s="5">
        <f t="shared" si="7"/>
        <v>192.08564705888381</v>
      </c>
      <c r="F68" s="2">
        <f t="shared" si="7"/>
        <v>9486.76</v>
      </c>
      <c r="G68" s="5">
        <f t="shared" si="8"/>
        <v>-76.140503361994575</v>
      </c>
      <c r="H68" s="5">
        <f t="shared" si="5"/>
        <v>97.4</v>
      </c>
      <c r="I68" s="15">
        <v>76.866666666666603</v>
      </c>
      <c r="J68" s="15">
        <v>70.658167912410761</v>
      </c>
      <c r="K68" s="15">
        <v>83.075165420922531</v>
      </c>
      <c r="L68" s="16">
        <f t="shared" si="9"/>
        <v>0</v>
      </c>
    </row>
    <row r="69" spans="1:12" x14ac:dyDescent="0.25">
      <c r="A69" s="2" t="s">
        <v>14</v>
      </c>
      <c r="B69" s="5">
        <v>11.741587150751382</v>
      </c>
      <c r="C69" s="5">
        <v>95.1</v>
      </c>
      <c r="D69" s="5">
        <f t="shared" si="6"/>
        <v>1116.6249380364563</v>
      </c>
      <c r="E69" s="5">
        <f t="shared" si="7"/>
        <v>137.86486881868996</v>
      </c>
      <c r="F69" s="2">
        <f t="shared" si="7"/>
        <v>9044.0099999999984</v>
      </c>
      <c r="G69" s="5">
        <f t="shared" si="8"/>
        <v>-78.258412849248614</v>
      </c>
      <c r="H69" s="5">
        <f t="shared" si="5"/>
        <v>95.1</v>
      </c>
      <c r="I69" s="15">
        <v>76.866666666666603</v>
      </c>
      <c r="J69" s="15">
        <v>70.658167912410761</v>
      </c>
      <c r="K69" s="15">
        <v>83.075165420922531</v>
      </c>
      <c r="L69" s="16">
        <f t="shared" si="9"/>
        <v>0</v>
      </c>
    </row>
    <row r="70" spans="1:12" x14ac:dyDescent="0.25">
      <c r="A70" s="2" t="s">
        <v>15</v>
      </c>
      <c r="B70" s="5">
        <v>13.168580009604955</v>
      </c>
      <c r="C70" s="5">
        <v>96.5</v>
      </c>
      <c r="D70" s="5">
        <f t="shared" si="6"/>
        <v>1270.7679709268782</v>
      </c>
      <c r="E70" s="5">
        <f t="shared" si="7"/>
        <v>173.41149946936724</v>
      </c>
      <c r="F70" s="2">
        <f t="shared" si="7"/>
        <v>9312.25</v>
      </c>
      <c r="G70" s="5">
        <f t="shared" si="8"/>
        <v>-76.831419990395048</v>
      </c>
      <c r="H70" s="5">
        <f t="shared" si="5"/>
        <v>96.5</v>
      </c>
      <c r="I70" s="15">
        <v>76.866666666666603</v>
      </c>
      <c r="J70" s="15">
        <v>70.658167912410761</v>
      </c>
      <c r="K70" s="15">
        <v>83.075165420922531</v>
      </c>
      <c r="L70" s="16">
        <f t="shared" si="9"/>
        <v>0</v>
      </c>
    </row>
    <row r="71" spans="1:12" x14ac:dyDescent="0.25">
      <c r="A71" s="2" t="s">
        <v>16</v>
      </c>
      <c r="B71" s="5">
        <v>13.804043764821314</v>
      </c>
      <c r="C71" s="5">
        <v>96.4</v>
      </c>
      <c r="D71" s="5">
        <f t="shared" si="6"/>
        <v>1330.7098189287747</v>
      </c>
      <c r="E71" s="5">
        <f t="shared" si="7"/>
        <v>190.55162426110221</v>
      </c>
      <c r="F71" s="2">
        <f t="shared" si="7"/>
        <v>9292.9600000000009</v>
      </c>
      <c r="G71" s="5">
        <f t="shared" si="8"/>
        <v>-76.195956235178684</v>
      </c>
      <c r="H71" s="5">
        <f t="shared" si="5"/>
        <v>96.4</v>
      </c>
      <c r="I71" s="15">
        <v>76.866666666666603</v>
      </c>
      <c r="J71" s="15">
        <v>70.658167912410761</v>
      </c>
      <c r="K71" s="15">
        <v>83.075165420922531</v>
      </c>
      <c r="L71" s="16">
        <f t="shared" si="9"/>
        <v>0</v>
      </c>
    </row>
    <row r="72" spans="1:12" x14ac:dyDescent="0.25">
      <c r="A72" s="2" t="s">
        <v>17</v>
      </c>
      <c r="B72" s="5">
        <v>11.339643842652517</v>
      </c>
      <c r="C72" s="5">
        <v>97.6</v>
      </c>
      <c r="D72" s="5">
        <f t="shared" si="6"/>
        <v>1106.7492390428856</v>
      </c>
      <c r="E72" s="5">
        <f t="shared" si="7"/>
        <v>128.58752247820715</v>
      </c>
      <c r="F72" s="2">
        <f t="shared" si="7"/>
        <v>9525.7599999999984</v>
      </c>
      <c r="G72" s="5">
        <f t="shared" si="8"/>
        <v>-78.660356157347479</v>
      </c>
      <c r="H72" s="5">
        <f t="shared" si="5"/>
        <v>97.6</v>
      </c>
      <c r="I72" s="15">
        <v>76.866666666666603</v>
      </c>
      <c r="J72" s="15">
        <v>70.658167912410761</v>
      </c>
      <c r="K72" s="15">
        <v>83.075165420922531</v>
      </c>
      <c r="L72" s="16">
        <f t="shared" si="9"/>
        <v>0</v>
      </c>
    </row>
    <row r="73" spans="1:12" x14ac:dyDescent="0.25">
      <c r="A73" s="2" t="s">
        <v>18</v>
      </c>
      <c r="B73" s="5">
        <v>9.5102271825344094</v>
      </c>
      <c r="C73" s="5">
        <v>93.5</v>
      </c>
      <c r="D73" s="5">
        <f t="shared" si="6"/>
        <v>889.20624156696726</v>
      </c>
      <c r="E73" s="5">
        <f t="shared" si="7"/>
        <v>90.444421063416371</v>
      </c>
      <c r="F73" s="2">
        <f t="shared" si="7"/>
        <v>8742.25</v>
      </c>
      <c r="G73" s="5">
        <f t="shared" si="8"/>
        <v>-80.489772817465592</v>
      </c>
      <c r="H73" s="5">
        <f t="shared" si="5"/>
        <v>93.5</v>
      </c>
      <c r="I73" s="15">
        <v>76.866666666666603</v>
      </c>
      <c r="J73" s="15">
        <v>70.658167912410761</v>
      </c>
      <c r="K73" s="15">
        <v>83.075165420922531</v>
      </c>
      <c r="L73" s="16">
        <f t="shared" si="9"/>
        <v>0</v>
      </c>
    </row>
    <row r="74" spans="1:12" x14ac:dyDescent="0.25">
      <c r="A74" s="2" t="s">
        <v>19</v>
      </c>
      <c r="B74" s="5">
        <v>11.280168164838539</v>
      </c>
      <c r="C74" s="5">
        <v>97</v>
      </c>
      <c r="D74" s="5">
        <f t="shared" si="6"/>
        <v>1094.1763119893383</v>
      </c>
      <c r="E74" s="5">
        <f t="shared" si="7"/>
        <v>127.24219382703686</v>
      </c>
      <c r="F74" s="2">
        <f t="shared" si="7"/>
        <v>9409</v>
      </c>
      <c r="G74" s="5">
        <f t="shared" si="8"/>
        <v>-78.719831835161457</v>
      </c>
      <c r="H74" s="5">
        <f t="shared" si="5"/>
        <v>97</v>
      </c>
      <c r="I74" s="15">
        <v>76.866666666666603</v>
      </c>
      <c r="J74" s="15">
        <v>70.658167912410761</v>
      </c>
      <c r="K74" s="15">
        <v>83.075165420922531</v>
      </c>
      <c r="L74" s="16">
        <f t="shared" si="9"/>
        <v>0</v>
      </c>
    </row>
    <row r="75" spans="1:12" x14ac:dyDescent="0.25">
      <c r="A75" s="2" t="s">
        <v>20</v>
      </c>
      <c r="B75" s="5">
        <v>12.057547855452343</v>
      </c>
      <c r="C75" s="5">
        <v>96.4</v>
      </c>
      <c r="D75" s="5">
        <f t="shared" si="6"/>
        <v>1162.347613265606</v>
      </c>
      <c r="E75" s="5">
        <f t="shared" si="7"/>
        <v>145.38446028652339</v>
      </c>
      <c r="F75" s="2">
        <f t="shared" si="7"/>
        <v>9292.9600000000009</v>
      </c>
      <c r="G75" s="5">
        <f t="shared" si="8"/>
        <v>-77.942452144547659</v>
      </c>
      <c r="H75" s="5">
        <f t="shared" si="5"/>
        <v>96.4</v>
      </c>
      <c r="I75" s="15">
        <v>76.866666666666603</v>
      </c>
      <c r="J75" s="15">
        <v>70.658167912410761</v>
      </c>
      <c r="K75" s="15">
        <v>83.075165420922531</v>
      </c>
      <c r="L75" s="16">
        <f t="shared" si="9"/>
        <v>0</v>
      </c>
    </row>
    <row r="76" spans="1:12" x14ac:dyDescent="0.25">
      <c r="A76" s="2" t="s">
        <v>21</v>
      </c>
      <c r="B76" s="5">
        <v>19.691572761605304</v>
      </c>
      <c r="C76" s="5">
        <v>95.9</v>
      </c>
      <c r="D76" s="5">
        <f t="shared" si="6"/>
        <v>1888.4218278379487</v>
      </c>
      <c r="E76" s="5">
        <f t="shared" si="7"/>
        <v>387.75803782559592</v>
      </c>
      <c r="F76" s="2">
        <f t="shared" si="7"/>
        <v>9196.8100000000013</v>
      </c>
      <c r="G76" s="5">
        <f t="shared" si="8"/>
        <v>-70.3084272383947</v>
      </c>
      <c r="H76" s="5">
        <f t="shared" si="5"/>
        <v>95.9</v>
      </c>
      <c r="I76" s="15">
        <v>76.866666666666603</v>
      </c>
      <c r="J76" s="15">
        <v>70.658167912410761</v>
      </c>
      <c r="K76" s="15">
        <v>83.075165420922531</v>
      </c>
      <c r="L76" s="16">
        <f t="shared" si="9"/>
        <v>0</v>
      </c>
    </row>
    <row r="77" spans="1:12" x14ac:dyDescent="0.25">
      <c r="A77" s="2" t="s">
        <v>22</v>
      </c>
      <c r="B77" s="5">
        <v>13.948809569518271</v>
      </c>
      <c r="C77" s="5">
        <v>91</v>
      </c>
      <c r="D77" s="5">
        <f t="shared" si="6"/>
        <v>1269.3416708261627</v>
      </c>
      <c r="E77" s="5">
        <f t="shared" si="7"/>
        <v>194.56928840668451</v>
      </c>
      <c r="F77" s="2">
        <f t="shared" si="7"/>
        <v>8281</v>
      </c>
      <c r="G77" s="5">
        <f t="shared" si="8"/>
        <v>-76.051190430481725</v>
      </c>
      <c r="H77" s="5">
        <f t="shared" si="5"/>
        <v>91</v>
      </c>
      <c r="I77" s="15">
        <v>76.866666666666603</v>
      </c>
      <c r="J77" s="15">
        <v>70.658167912410761</v>
      </c>
      <c r="K77" s="15">
        <v>83.075165420922531</v>
      </c>
      <c r="L77" s="16">
        <f t="shared" si="9"/>
        <v>0</v>
      </c>
    </row>
    <row r="78" spans="1:12" x14ac:dyDescent="0.25">
      <c r="A78" s="2" t="s">
        <v>23</v>
      </c>
      <c r="B78" s="5">
        <v>13.292257795368164</v>
      </c>
      <c r="C78" s="5">
        <v>98</v>
      </c>
      <c r="D78" s="5">
        <f t="shared" si="6"/>
        <v>1302.64126394608</v>
      </c>
      <c r="E78" s="5">
        <f t="shared" si="7"/>
        <v>176.68411729852571</v>
      </c>
      <c r="F78" s="2">
        <f t="shared" si="7"/>
        <v>9604</v>
      </c>
      <c r="G78" s="5">
        <f t="shared" si="8"/>
        <v>-76.707742204631842</v>
      </c>
      <c r="H78" s="5">
        <f t="shared" si="5"/>
        <v>98</v>
      </c>
      <c r="I78" s="15">
        <v>76.866666666666603</v>
      </c>
      <c r="J78" s="15">
        <v>70.658167912410761</v>
      </c>
      <c r="K78" s="15">
        <v>83.075165420922531</v>
      </c>
      <c r="L78" s="16">
        <f t="shared" si="9"/>
        <v>0</v>
      </c>
    </row>
    <row r="79" spans="1:12" x14ac:dyDescent="0.25">
      <c r="A79" s="2" t="s">
        <v>24</v>
      </c>
      <c r="B79" s="5">
        <v>14.656972575448727</v>
      </c>
      <c r="C79" s="5">
        <v>35.6</v>
      </c>
      <c r="D79" s="5">
        <f t="shared" si="6"/>
        <v>521.78822368597469</v>
      </c>
      <c r="E79" s="5">
        <f t="shared" si="7"/>
        <v>214.82684507745608</v>
      </c>
      <c r="F79" s="2">
        <f t="shared" si="7"/>
        <v>1267.3600000000001</v>
      </c>
      <c r="G79" s="5">
        <f t="shared" si="8"/>
        <v>-75.343027424551281</v>
      </c>
      <c r="H79" s="5">
        <f t="shared" si="5"/>
        <v>35.6</v>
      </c>
      <c r="I79" s="15">
        <v>76.866666666666603</v>
      </c>
      <c r="J79" s="15">
        <v>70.658167912410761</v>
      </c>
      <c r="K79" s="15">
        <v>83.075165420922531</v>
      </c>
      <c r="L79" s="16">
        <f t="shared" si="9"/>
        <v>0</v>
      </c>
    </row>
    <row r="80" spans="1:12" x14ac:dyDescent="0.25">
      <c r="A80" s="2" t="s">
        <v>25</v>
      </c>
      <c r="B80" s="5">
        <v>13.980292158325542</v>
      </c>
      <c r="C80" s="5">
        <v>88.8</v>
      </c>
      <c r="D80" s="5">
        <f t="shared" si="6"/>
        <v>1241.449943659308</v>
      </c>
      <c r="E80" s="5">
        <f t="shared" si="7"/>
        <v>195.44856883213862</v>
      </c>
      <c r="F80" s="2">
        <f t="shared" si="7"/>
        <v>7885.44</v>
      </c>
      <c r="G80" s="5">
        <f t="shared" si="8"/>
        <v>-76.01970784167446</v>
      </c>
      <c r="H80" s="5">
        <f t="shared" si="5"/>
        <v>88.8</v>
      </c>
      <c r="I80" s="15">
        <v>76.866666666666603</v>
      </c>
      <c r="J80" s="15">
        <v>70.658167912410761</v>
      </c>
      <c r="K80" s="15">
        <v>83.075165420922531</v>
      </c>
      <c r="L80" s="16">
        <f t="shared" si="9"/>
        <v>0</v>
      </c>
    </row>
    <row r="81" spans="1:12" x14ac:dyDescent="0.25">
      <c r="A81" s="2" t="s">
        <v>26</v>
      </c>
      <c r="B81" s="5">
        <v>14.83994669081677</v>
      </c>
      <c r="C81" s="5">
        <v>88.2</v>
      </c>
      <c r="D81" s="5">
        <f t="shared" si="6"/>
        <v>1308.8832981300393</v>
      </c>
      <c r="E81" s="5">
        <f t="shared" si="7"/>
        <v>220.22401778628361</v>
      </c>
      <c r="F81" s="2">
        <f t="shared" si="7"/>
        <v>7779.2400000000007</v>
      </c>
      <c r="G81" s="5">
        <f t="shared" si="8"/>
        <v>-75.160053309183226</v>
      </c>
      <c r="H81" s="5">
        <f t="shared" si="5"/>
        <v>88.2</v>
      </c>
      <c r="I81" s="15">
        <v>76.866666666666603</v>
      </c>
      <c r="J81" s="15">
        <v>70.658167912410761</v>
      </c>
      <c r="K81" s="15">
        <v>83.075165420922531</v>
      </c>
      <c r="L81" s="16">
        <f t="shared" si="9"/>
        <v>0</v>
      </c>
    </row>
    <row r="82" spans="1:12" x14ac:dyDescent="0.25">
      <c r="A82" s="2" t="s">
        <v>27</v>
      </c>
      <c r="B82" s="5">
        <v>13.798065246734588</v>
      </c>
      <c r="C82" s="5">
        <v>14.3</v>
      </c>
      <c r="D82" s="5">
        <f t="shared" si="6"/>
        <v>197.31233302830461</v>
      </c>
      <c r="E82" s="5">
        <f t="shared" si="7"/>
        <v>190.38660455314482</v>
      </c>
      <c r="F82" s="2">
        <f t="shared" si="7"/>
        <v>204.49</v>
      </c>
      <c r="G82" s="5">
        <f t="shared" si="8"/>
        <v>-76.201934753265419</v>
      </c>
      <c r="H82" s="5">
        <f t="shared" si="5"/>
        <v>14.3</v>
      </c>
      <c r="I82" s="15">
        <v>76.866666666666603</v>
      </c>
      <c r="J82" s="15">
        <v>70.658167912410761</v>
      </c>
      <c r="K82" s="15">
        <v>83.075165420922531</v>
      </c>
      <c r="L82" s="16">
        <f t="shared" si="9"/>
        <v>0</v>
      </c>
    </row>
    <row r="83" spans="1:12" x14ac:dyDescent="0.25">
      <c r="A83" s="2" t="s">
        <v>28</v>
      </c>
      <c r="B83" s="5">
        <v>14.925800949511027</v>
      </c>
      <c r="C83" s="5">
        <v>94</v>
      </c>
      <c r="D83" s="5">
        <f t="shared" si="6"/>
        <v>1403.0252892540366</v>
      </c>
      <c r="E83" s="5">
        <f t="shared" si="7"/>
        <v>222.77953398442426</v>
      </c>
      <c r="F83" s="2">
        <f t="shared" si="7"/>
        <v>8836</v>
      </c>
      <c r="G83" s="5">
        <f t="shared" si="8"/>
        <v>-75.074199050488971</v>
      </c>
      <c r="H83" s="5">
        <f t="shared" si="5"/>
        <v>94</v>
      </c>
      <c r="I83" s="15">
        <v>76.866666666666603</v>
      </c>
      <c r="J83" s="15">
        <v>70.658167912410761</v>
      </c>
      <c r="K83" s="15">
        <v>83.075165420922531</v>
      </c>
      <c r="L83" s="16">
        <f t="shared" si="9"/>
        <v>0</v>
      </c>
    </row>
    <row r="84" spans="1:12" x14ac:dyDescent="0.25">
      <c r="A84" s="2" t="s">
        <v>29</v>
      </c>
      <c r="B84" s="5">
        <v>11.074998195121083</v>
      </c>
      <c r="C84" s="5">
        <v>38.5</v>
      </c>
      <c r="D84" s="5">
        <f t="shared" si="6"/>
        <v>426.3874305121617</v>
      </c>
      <c r="E84" s="5">
        <f t="shared" si="7"/>
        <v>122.65558502193524</v>
      </c>
      <c r="F84" s="2">
        <f t="shared" si="7"/>
        <v>1482.25</v>
      </c>
      <c r="G84" s="5">
        <f t="shared" si="8"/>
        <v>-78.925001804878917</v>
      </c>
      <c r="H84" s="5">
        <f t="shared" si="5"/>
        <v>38.5</v>
      </c>
      <c r="I84" s="15">
        <v>76.866666666666603</v>
      </c>
      <c r="J84" s="15">
        <v>70.658167912410761</v>
      </c>
      <c r="K84" s="15">
        <v>83.075165420922531</v>
      </c>
      <c r="L84" s="16">
        <f t="shared" si="9"/>
        <v>0</v>
      </c>
    </row>
    <row r="85" spans="1:12" x14ac:dyDescent="0.25">
      <c r="A85" s="2" t="s">
        <v>30</v>
      </c>
      <c r="B85" s="5">
        <v>13.74407692664828</v>
      </c>
      <c r="C85" s="5">
        <v>5.4</v>
      </c>
      <c r="D85" s="5">
        <f t="shared" si="6"/>
        <v>74.218015403900708</v>
      </c>
      <c r="E85" s="5">
        <f t="shared" si="7"/>
        <v>188.89965056562562</v>
      </c>
      <c r="F85" s="2">
        <f t="shared" si="7"/>
        <v>29.160000000000004</v>
      </c>
      <c r="G85" s="5">
        <f t="shared" si="8"/>
        <v>-76.255923073351724</v>
      </c>
      <c r="H85" s="5">
        <f t="shared" si="5"/>
        <v>5.4</v>
      </c>
      <c r="I85" s="15">
        <v>76.866666666666603</v>
      </c>
      <c r="J85" s="15">
        <v>70.658167912410761</v>
      </c>
      <c r="K85" s="15">
        <v>83.075165420922531</v>
      </c>
      <c r="L85" s="16">
        <f t="shared" si="9"/>
        <v>0</v>
      </c>
    </row>
    <row r="86" spans="1:12" x14ac:dyDescent="0.25">
      <c r="A86" s="2" t="s">
        <v>31</v>
      </c>
      <c r="B86" s="5">
        <v>14.593542827985297</v>
      </c>
      <c r="C86" s="5">
        <v>95</v>
      </c>
      <c r="D86" s="5">
        <f t="shared" si="6"/>
        <v>1386.3865686586032</v>
      </c>
      <c r="E86" s="5">
        <f t="shared" si="7"/>
        <v>212.97149227224111</v>
      </c>
      <c r="F86" s="2">
        <f t="shared" si="7"/>
        <v>9025</v>
      </c>
      <c r="G86" s="5">
        <f t="shared" si="8"/>
        <v>-75.406457172014697</v>
      </c>
      <c r="H86" s="5">
        <f t="shared" si="5"/>
        <v>95</v>
      </c>
      <c r="I86" s="15">
        <v>76.866666666666603</v>
      </c>
      <c r="J86" s="15">
        <v>70.658167912410761</v>
      </c>
      <c r="K86" s="15">
        <v>83.075165420922531</v>
      </c>
      <c r="L86" s="16">
        <f t="shared" si="9"/>
        <v>0</v>
      </c>
    </row>
    <row r="87" spans="1:12" x14ac:dyDescent="0.25">
      <c r="A87" s="2" t="s">
        <v>32</v>
      </c>
      <c r="B87" s="5">
        <v>14.42848534042156</v>
      </c>
      <c r="C87" s="5">
        <v>95.1</v>
      </c>
      <c r="D87" s="5">
        <f t="shared" si="6"/>
        <v>1372.1489558740902</v>
      </c>
      <c r="E87" s="5">
        <f t="shared" si="7"/>
        <v>208.18118921875984</v>
      </c>
      <c r="F87" s="2">
        <f t="shared" si="7"/>
        <v>9044.0099999999984</v>
      </c>
      <c r="G87" s="5">
        <f t="shared" si="8"/>
        <v>-75.57151465957844</v>
      </c>
      <c r="H87" s="5">
        <f t="shared" si="5"/>
        <v>95.1</v>
      </c>
      <c r="I87" s="15">
        <v>76.866666666666603</v>
      </c>
      <c r="J87" s="15">
        <v>70.658167912410761</v>
      </c>
      <c r="K87" s="15">
        <v>83.075165420922531</v>
      </c>
      <c r="L87" s="16">
        <f t="shared" si="9"/>
        <v>0</v>
      </c>
    </row>
    <row r="88" spans="1:12" x14ac:dyDescent="0.25">
      <c r="A88" s="2" t="s">
        <v>33</v>
      </c>
      <c r="B88" s="5">
        <v>16.443792528401591</v>
      </c>
      <c r="C88" s="5">
        <v>4.5999999999999996</v>
      </c>
      <c r="D88" s="5">
        <f t="shared" si="6"/>
        <v>75.641445630647311</v>
      </c>
      <c r="E88" s="5">
        <f t="shared" si="7"/>
        <v>270.39831271711597</v>
      </c>
      <c r="F88" s="2">
        <f t="shared" si="7"/>
        <v>21.159999999999997</v>
      </c>
      <c r="G88" s="5">
        <f t="shared" si="8"/>
        <v>-73.556207471598412</v>
      </c>
      <c r="H88" s="5">
        <f t="shared" si="5"/>
        <v>4.5999999999999996</v>
      </c>
      <c r="I88" s="15">
        <v>76.866666666666603</v>
      </c>
      <c r="J88" s="15">
        <v>70.658167912410761</v>
      </c>
      <c r="K88" s="15">
        <v>83.075165420922531</v>
      </c>
      <c r="L88" s="16">
        <f t="shared" si="9"/>
        <v>0</v>
      </c>
    </row>
    <row r="89" spans="1:12" x14ac:dyDescent="0.25">
      <c r="A89" s="2" t="s">
        <v>34</v>
      </c>
      <c r="B89" s="5">
        <v>16.345292434012389</v>
      </c>
      <c r="C89" s="5">
        <v>93.9</v>
      </c>
      <c r="D89" s="5">
        <f t="shared" si="6"/>
        <v>1534.8229595537634</v>
      </c>
      <c r="E89" s="5">
        <f t="shared" si="7"/>
        <v>267.16858475338267</v>
      </c>
      <c r="F89" s="2">
        <f t="shared" si="7"/>
        <v>8817.2100000000009</v>
      </c>
      <c r="G89" s="5">
        <f t="shared" si="8"/>
        <v>-73.654707565987607</v>
      </c>
      <c r="H89" s="5">
        <f t="shared" si="5"/>
        <v>93.9</v>
      </c>
      <c r="I89" s="15">
        <v>76.866666666666603</v>
      </c>
      <c r="J89" s="15">
        <v>70.658167912410761</v>
      </c>
      <c r="K89" s="15">
        <v>83.075165420922531</v>
      </c>
      <c r="L89" s="16">
        <f t="shared" si="9"/>
        <v>0</v>
      </c>
    </row>
    <row r="90" spans="1:12" x14ac:dyDescent="0.25">
      <c r="A90" s="2" t="s">
        <v>35</v>
      </c>
      <c r="B90" s="5">
        <v>16.312397758777593</v>
      </c>
      <c r="C90" s="5">
        <v>96.4</v>
      </c>
      <c r="D90" s="5">
        <f t="shared" si="6"/>
        <v>1572.5151439461599</v>
      </c>
      <c r="E90" s="5">
        <f t="shared" si="7"/>
        <v>266.09432064057222</v>
      </c>
      <c r="F90" s="2">
        <f t="shared" si="7"/>
        <v>9292.9600000000009</v>
      </c>
      <c r="G90" s="5">
        <f t="shared" si="8"/>
        <v>-73.687602241222407</v>
      </c>
      <c r="H90" s="5">
        <f t="shared" si="5"/>
        <v>96.4</v>
      </c>
      <c r="I90" s="15">
        <v>76.866666666666603</v>
      </c>
      <c r="J90" s="15">
        <v>70.658167912410761</v>
      </c>
      <c r="K90" s="15">
        <v>83.075165420922531</v>
      </c>
      <c r="L90" s="16">
        <f t="shared" si="9"/>
        <v>0</v>
      </c>
    </row>
    <row r="91" spans="1:12" x14ac:dyDescent="0.25">
      <c r="A91" s="2" t="s">
        <v>36</v>
      </c>
      <c r="B91" s="5">
        <v>16.80899907418517</v>
      </c>
      <c r="C91" s="5">
        <v>97.8</v>
      </c>
      <c r="D91" s="5">
        <f t="shared" si="6"/>
        <v>1643.9201094553096</v>
      </c>
      <c r="E91" s="5">
        <f t="shared" si="7"/>
        <v>282.54244987595791</v>
      </c>
      <c r="F91" s="2">
        <f t="shared" si="7"/>
        <v>9564.84</v>
      </c>
      <c r="G91" s="5">
        <f t="shared" si="8"/>
        <v>-73.191000925814834</v>
      </c>
      <c r="H91" s="5">
        <f t="shared" si="5"/>
        <v>97.8</v>
      </c>
      <c r="I91" s="15">
        <v>76.866666666666603</v>
      </c>
      <c r="J91" s="15">
        <v>70.658167912410761</v>
      </c>
      <c r="K91" s="15">
        <v>83.075165420922531</v>
      </c>
      <c r="L91" s="16">
        <f t="shared" si="9"/>
        <v>0</v>
      </c>
    </row>
    <row r="92" spans="1:12" ht="16.5" x14ac:dyDescent="0.3">
      <c r="A92" s="7" t="s">
        <v>40</v>
      </c>
      <c r="B92" s="8">
        <f>SUM(B2:B91)</f>
        <v>1230.9942205159191</v>
      </c>
      <c r="C92" s="5">
        <f>SUM(C2:C91)</f>
        <v>6917.9999999999982</v>
      </c>
      <c r="D92" s="5">
        <f t="shared" ref="D92:F92" si="10">SUM(D2:D91)</f>
        <v>93359.975735377986</v>
      </c>
      <c r="E92" s="5">
        <f t="shared" si="10"/>
        <v>17466.253065390967</v>
      </c>
      <c r="F92" s="5">
        <f t="shared" si="10"/>
        <v>612136.48</v>
      </c>
      <c r="G92" s="5">
        <f>SUM(G2:G91)</f>
        <v>-6869.0057794840814</v>
      </c>
      <c r="H92" s="5">
        <f t="shared" ref="H92" si="11">SUM(H2:H91)</f>
        <v>6917.9999999999982</v>
      </c>
      <c r="I92" s="4"/>
    </row>
    <row r="93" spans="1:12" x14ac:dyDescent="0.25">
      <c r="A93" s="9" t="s">
        <v>41</v>
      </c>
      <c r="B93" s="5">
        <f>+AVERAGE(B2:B91)</f>
        <v>13.677713561287989</v>
      </c>
      <c r="C93" s="5">
        <f>+AVERAGE(C2:C91)</f>
        <v>76.866666666666646</v>
      </c>
    </row>
    <row r="94" spans="1:12" x14ac:dyDescent="0.25">
      <c r="A94" s="9" t="s">
        <v>42</v>
      </c>
      <c r="B94" s="2">
        <f>+COUNT(B2:B91)</f>
        <v>90</v>
      </c>
      <c r="C94" s="2">
        <f>+COUNT(C2:C91)</f>
        <v>90</v>
      </c>
    </row>
    <row r="95" spans="1:12" x14ac:dyDescent="0.25">
      <c r="A95" s="9" t="s">
        <v>43</v>
      </c>
      <c r="B95" s="5">
        <f>+STDEVA(B2:B91)</f>
        <v>2.6586021535640327</v>
      </c>
      <c r="C95" s="5">
        <f>+STDEVA(C2:C91)</f>
        <v>30.051057675491773</v>
      </c>
    </row>
    <row r="96" spans="1:12" x14ac:dyDescent="0.25">
      <c r="A96" s="9" t="s">
        <v>56</v>
      </c>
      <c r="B96" s="14">
        <f>(B94*$E$93-$C$93*$D$93)/(B94*$F$93-$C$93*$C$93)</f>
        <v>0</v>
      </c>
      <c r="C96" s="14">
        <f>(C94*$E$93-$C$93*$D$93)/(C94*$F$93-$C$93*$C$93)</f>
        <v>0</v>
      </c>
      <c r="E96" t="s">
        <v>62</v>
      </c>
    </row>
    <row r="97" spans="1:5" ht="18" x14ac:dyDescent="0.35">
      <c r="A97" s="9" t="s">
        <v>57</v>
      </c>
      <c r="B97" s="19">
        <f>+($D$93*$F$93-$C$93*$E$93)/(B94*$F$93-$C$93*$C$93)</f>
        <v>0</v>
      </c>
      <c r="C97" s="19">
        <f>+($D$93*$F$93-$C$93*$E$93)/(C94*$F$93-$C$93*$C$93)</f>
        <v>0</v>
      </c>
      <c r="E97" t="s">
        <v>63</v>
      </c>
    </row>
    <row r="98" spans="1:5" ht="17.25" x14ac:dyDescent="0.25">
      <c r="A98" s="9" t="s">
        <v>58</v>
      </c>
      <c r="B98" s="2" t="e">
        <f>+(((B94*$E$93)-($C$93*$D$93))^2)/((B94*($C$93^2))*((B94*$G$93)-($D$93^2)))</f>
        <v>#DIV/0!</v>
      </c>
      <c r="C98" s="2" t="e">
        <f>+(((C94*$E$93)-($C$93*$D$93))^2)/((C94*($C$93^2))*((C94*$G$93)-($D$93^2)))</f>
        <v>#DIV/0!</v>
      </c>
    </row>
    <row r="99" spans="1:5" x14ac:dyDescent="0.25">
      <c r="A99" s="12"/>
      <c r="B99" s="13">
        <f>+B95/((B94)^0.5)</f>
        <v>0.28024127324970277</v>
      </c>
      <c r="C99" s="13">
        <f>+C95/((C94)^0.5)</f>
        <v>3.1676596117213047</v>
      </c>
    </row>
    <row r="100" spans="1:5" x14ac:dyDescent="0.25">
      <c r="A100" s="9" t="s">
        <v>51</v>
      </c>
      <c r="B100" s="13">
        <v>95</v>
      </c>
      <c r="C100" s="13">
        <v>95</v>
      </c>
    </row>
    <row r="101" spans="1:5" ht="16.5" x14ac:dyDescent="0.3">
      <c r="A101" s="9" t="s">
        <v>54</v>
      </c>
      <c r="B101" s="1">
        <v>5</v>
      </c>
      <c r="C101" s="1">
        <v>5</v>
      </c>
    </row>
    <row r="102" spans="1:5" x14ac:dyDescent="0.25">
      <c r="A102" s="1"/>
    </row>
    <row r="103" spans="1:5" x14ac:dyDescent="0.25">
      <c r="A103" s="9" t="s">
        <v>50</v>
      </c>
      <c r="B103" s="4">
        <f>+_xlfn.NORM.S.INV(1-(B101/100)/2)</f>
        <v>1.9599639845400536</v>
      </c>
      <c r="C103" s="4">
        <f>+_xlfn.NORM.S.INV(1-(C101/100)/2)</f>
        <v>1.9599639845400536</v>
      </c>
      <c r="D103" s="6"/>
    </row>
    <row r="104" spans="1:5" x14ac:dyDescent="0.25">
      <c r="A104" s="17" t="s">
        <v>52</v>
      </c>
      <c r="B104" s="5">
        <f>+B93-B103*B99</f>
        <v>13.128450758736923</v>
      </c>
      <c r="C104" s="5">
        <f>+C93-C103*C99</f>
        <v>70.658167912410761</v>
      </c>
      <c r="D104" s="18" t="s">
        <v>60</v>
      </c>
      <c r="E104" s="16">
        <f>+C96*-B104+C104</f>
        <v>70.658167912410761</v>
      </c>
    </row>
    <row r="105" spans="1:5" x14ac:dyDescent="0.25">
      <c r="B105" s="5">
        <v>0</v>
      </c>
      <c r="C105" s="2">
        <v>97.005085539253344</v>
      </c>
    </row>
    <row r="106" spans="1:5" x14ac:dyDescent="0.25">
      <c r="B106" s="2">
        <v>48</v>
      </c>
      <c r="C106" s="2">
        <f>+B106*C96+E104</f>
        <v>70.658167912410761</v>
      </c>
    </row>
    <row r="107" spans="1:5" x14ac:dyDescent="0.25">
      <c r="A107" s="9" t="s">
        <v>53</v>
      </c>
      <c r="B107" s="5">
        <f>+B93+B103*B99</f>
        <v>14.226976363839055</v>
      </c>
      <c r="C107" s="5">
        <f>+C93+C103*C99</f>
        <v>83.075165420922531</v>
      </c>
      <c r="D107" s="16" t="s">
        <v>61</v>
      </c>
      <c r="E107" s="16">
        <f>+C96*-B107+C107</f>
        <v>83.075165420922531</v>
      </c>
    </row>
    <row r="108" spans="1:5" x14ac:dyDescent="0.25">
      <c r="A108" s="1"/>
      <c r="B108" s="5">
        <v>0</v>
      </c>
      <c r="C108" s="2">
        <v>111.62666637297903</v>
      </c>
    </row>
    <row r="109" spans="1:5" x14ac:dyDescent="0.25">
      <c r="A109" s="1"/>
      <c r="B109" s="2">
        <v>55</v>
      </c>
      <c r="C109" s="2">
        <f>+B109*C96+E107</f>
        <v>83.075165420922531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37"/>
  <sheetViews>
    <sheetView showGridLines="0" tabSelected="1" zoomScale="145" zoomScaleNormal="145" workbookViewId="0">
      <selection activeCell="F7" sqref="F7"/>
    </sheetView>
  </sheetViews>
  <sheetFormatPr baseColWidth="10" defaultColWidth="11.42578125" defaultRowHeight="15" x14ac:dyDescent="0.25"/>
  <cols>
    <col min="1" max="1" width="1.7109375" customWidth="1"/>
    <col min="2" max="2" width="20.5703125" customWidth="1"/>
    <col min="5" max="5" width="16.140625" customWidth="1"/>
    <col min="6" max="6" width="15.28515625" customWidth="1"/>
    <col min="7" max="7" width="12.140625" customWidth="1"/>
    <col min="8" max="8" width="14.140625" customWidth="1"/>
    <col min="11" max="11" width="17" customWidth="1"/>
    <col min="12" max="12" width="16" customWidth="1"/>
    <col min="13" max="13" width="14.140625" customWidth="1"/>
    <col min="14" max="14" width="14.85546875" customWidth="1"/>
    <col min="15" max="15" width="14.28515625" customWidth="1"/>
    <col min="16" max="16" width="13.7109375" customWidth="1"/>
    <col min="17" max="17" width="17.140625" customWidth="1"/>
  </cols>
  <sheetData>
    <row r="1" spans="2:22" ht="31.5" x14ac:dyDescent="0.5">
      <c r="B1" s="32" t="s">
        <v>83</v>
      </c>
      <c r="C1" s="33"/>
      <c r="D1" s="33"/>
      <c r="H1" s="42"/>
      <c r="I1" s="42"/>
      <c r="J1" s="42"/>
      <c r="K1" s="42"/>
      <c r="L1" s="42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2:22" x14ac:dyDescent="0.25">
      <c r="B2" s="22" t="s">
        <v>64</v>
      </c>
      <c r="F2" s="22"/>
      <c r="G2" s="1"/>
      <c r="H2" s="43"/>
      <c r="I2" s="43"/>
      <c r="J2" s="43"/>
      <c r="K2" s="43"/>
      <c r="L2" s="43"/>
      <c r="M2" s="38"/>
      <c r="N2" s="38"/>
      <c r="O2" s="38"/>
      <c r="P2" s="38"/>
      <c r="Q2" s="38"/>
      <c r="R2" s="38"/>
      <c r="S2" s="38"/>
      <c r="T2" s="38"/>
      <c r="U2" s="38"/>
      <c r="V2" s="37"/>
    </row>
    <row r="3" spans="2:22" x14ac:dyDescent="0.25">
      <c r="B3" s="20" t="s">
        <v>65</v>
      </c>
      <c r="C3" s="21">
        <v>108000000</v>
      </c>
      <c r="D3" s="2" t="s">
        <v>66</v>
      </c>
      <c r="G3" s="4"/>
      <c r="H3" s="44"/>
      <c r="I3" s="44"/>
      <c r="J3" s="44"/>
      <c r="K3" s="44"/>
      <c r="L3" s="44"/>
      <c r="M3" s="39"/>
      <c r="N3" s="39"/>
      <c r="O3" s="39"/>
      <c r="P3" s="37"/>
      <c r="Q3" s="37"/>
      <c r="R3" s="37"/>
      <c r="S3" s="37"/>
      <c r="T3" s="37"/>
      <c r="U3" s="37"/>
      <c r="V3" s="37"/>
    </row>
    <row r="4" spans="2:22" x14ac:dyDescent="0.25">
      <c r="B4" s="20" t="s">
        <v>67</v>
      </c>
      <c r="C4" s="21">
        <v>20000</v>
      </c>
      <c r="D4" s="2" t="s">
        <v>68</v>
      </c>
      <c r="G4" s="1"/>
      <c r="H4" s="45"/>
      <c r="I4" s="45"/>
      <c r="J4" s="45"/>
      <c r="K4" s="45"/>
      <c r="L4" s="45"/>
      <c r="M4" s="40"/>
      <c r="N4" s="40"/>
      <c r="O4" s="40"/>
      <c r="P4" s="37"/>
      <c r="Q4" s="37"/>
      <c r="R4" s="37"/>
      <c r="S4" s="37"/>
      <c r="T4" s="37"/>
      <c r="U4" s="37"/>
      <c r="V4" s="37"/>
    </row>
    <row r="5" spans="2:22" x14ac:dyDescent="0.25">
      <c r="B5" s="20" t="s">
        <v>69</v>
      </c>
      <c r="C5" s="21">
        <v>360</v>
      </c>
      <c r="D5" s="2" t="s">
        <v>70</v>
      </c>
      <c r="G5" s="28"/>
      <c r="H5" s="43"/>
      <c r="I5" s="43"/>
      <c r="J5" s="43"/>
      <c r="K5" s="43"/>
      <c r="L5" s="43"/>
      <c r="M5" s="38"/>
      <c r="N5" s="38"/>
      <c r="O5" s="38"/>
      <c r="P5" s="37"/>
      <c r="Q5" s="37"/>
      <c r="R5" s="37"/>
      <c r="S5" s="37"/>
      <c r="T5" s="37"/>
      <c r="U5" s="37"/>
      <c r="V5" s="37"/>
    </row>
    <row r="6" spans="2:22" x14ac:dyDescent="0.25">
      <c r="B6" s="20" t="s">
        <v>71</v>
      </c>
      <c r="C6" s="23">
        <v>100</v>
      </c>
      <c r="D6" s="2" t="s">
        <v>72</v>
      </c>
      <c r="F6" s="31"/>
      <c r="G6" s="1"/>
      <c r="H6" s="45"/>
      <c r="I6" s="45"/>
      <c r="J6" s="45"/>
      <c r="K6" s="45"/>
      <c r="L6" s="45"/>
      <c r="M6" s="40"/>
      <c r="N6" s="40"/>
      <c r="O6" s="40"/>
      <c r="P6" s="37"/>
      <c r="Q6" s="37"/>
      <c r="R6" s="37"/>
      <c r="S6" s="37"/>
      <c r="T6" s="37"/>
      <c r="U6" s="37"/>
      <c r="V6" s="37"/>
    </row>
    <row r="7" spans="2:22" x14ac:dyDescent="0.25">
      <c r="B7" s="20" t="s">
        <v>73</v>
      </c>
      <c r="C7" s="21">
        <v>45</v>
      </c>
      <c r="D7" s="2" t="s">
        <v>72</v>
      </c>
      <c r="G7" s="1"/>
      <c r="H7" s="45"/>
      <c r="I7" s="45"/>
      <c r="J7" s="45"/>
      <c r="K7" s="45"/>
      <c r="L7" s="45"/>
      <c r="M7" s="40"/>
      <c r="N7" s="40"/>
      <c r="O7" s="40"/>
      <c r="P7" s="37"/>
      <c r="Q7" s="37"/>
      <c r="R7" s="37"/>
      <c r="S7" s="37"/>
      <c r="T7" s="37"/>
      <c r="U7" s="37"/>
      <c r="V7" s="37"/>
    </row>
    <row r="8" spans="2:22" x14ac:dyDescent="0.25">
      <c r="B8" s="20" t="s">
        <v>74</v>
      </c>
      <c r="C8" s="21">
        <v>800000000</v>
      </c>
      <c r="D8" s="2" t="s">
        <v>75</v>
      </c>
      <c r="F8" s="29"/>
      <c r="G8" s="28"/>
      <c r="H8" s="43"/>
      <c r="I8" s="43"/>
      <c r="J8" s="43"/>
      <c r="K8" s="43"/>
      <c r="L8" s="43"/>
      <c r="M8" s="38"/>
      <c r="N8" s="38"/>
      <c r="O8" s="38"/>
      <c r="P8" s="37"/>
      <c r="Q8" s="37"/>
      <c r="R8" s="37"/>
      <c r="S8" s="37"/>
      <c r="T8" s="37"/>
      <c r="U8" s="37"/>
      <c r="V8" s="37"/>
    </row>
    <row r="9" spans="2:22" x14ac:dyDescent="0.25">
      <c r="B9" s="20" t="s">
        <v>74</v>
      </c>
      <c r="C9" s="21">
        <v>30000000</v>
      </c>
      <c r="D9" s="2" t="s">
        <v>76</v>
      </c>
      <c r="H9" s="42"/>
      <c r="I9" s="42"/>
      <c r="J9" s="42"/>
      <c r="K9" s="42"/>
      <c r="L9" s="42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2:22" x14ac:dyDescent="0.25">
      <c r="B10" s="20" t="s">
        <v>74</v>
      </c>
      <c r="C10" s="21">
        <v>160000000</v>
      </c>
      <c r="D10" s="2" t="s">
        <v>75</v>
      </c>
      <c r="G10" s="30"/>
      <c r="H10" s="42"/>
      <c r="I10" s="42"/>
      <c r="J10" s="42"/>
      <c r="K10" s="42"/>
      <c r="L10" s="42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2:22" x14ac:dyDescent="0.25">
      <c r="B11" s="20" t="s">
        <v>77</v>
      </c>
      <c r="C11" s="21">
        <v>40</v>
      </c>
      <c r="D11" s="2" t="s">
        <v>78</v>
      </c>
      <c r="H11" s="42"/>
      <c r="I11" s="42"/>
      <c r="J11" s="42"/>
      <c r="K11" s="42"/>
      <c r="L11" s="42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2:22" x14ac:dyDescent="0.25">
      <c r="B12" s="20" t="s">
        <v>79</v>
      </c>
      <c r="C12" s="21">
        <v>30</v>
      </c>
      <c r="D12" s="2" t="s">
        <v>78</v>
      </c>
      <c r="H12" s="42"/>
      <c r="I12" s="42"/>
      <c r="J12" s="42"/>
      <c r="K12" s="42"/>
      <c r="L12" s="42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2:22" x14ac:dyDescent="0.25">
      <c r="B13" s="20" t="s">
        <v>80</v>
      </c>
      <c r="C13" s="2">
        <f>+C3/C4/C5</f>
        <v>15</v>
      </c>
      <c r="D13" s="2" t="s">
        <v>81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2:22" x14ac:dyDescent="0.25"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2:22" ht="31.5" x14ac:dyDescent="0.5">
      <c r="B15" s="34" t="s">
        <v>90</v>
      </c>
      <c r="C15" s="35"/>
      <c r="D15" s="36"/>
      <c r="E15" s="36"/>
      <c r="F15" s="28"/>
      <c r="G15" s="2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7"/>
    </row>
    <row r="16" spans="2:22" x14ac:dyDescent="0.25">
      <c r="B16" s="37"/>
      <c r="C16" s="37"/>
      <c r="D16" s="37"/>
      <c r="E16" s="37"/>
      <c r="F16" s="37"/>
      <c r="G16" s="37"/>
      <c r="H16" s="37"/>
      <c r="I16" s="40"/>
      <c r="J16" s="40"/>
      <c r="K16" s="46"/>
      <c r="L16" s="47" t="s">
        <v>84</v>
      </c>
      <c r="M16" s="47" t="s">
        <v>85</v>
      </c>
      <c r="N16" s="47" t="s">
        <v>86</v>
      </c>
      <c r="O16" s="48" t="s">
        <v>87</v>
      </c>
      <c r="P16" s="47" t="s">
        <v>88</v>
      </c>
      <c r="Q16" s="49" t="s">
        <v>89</v>
      </c>
      <c r="R16" s="40"/>
      <c r="S16" s="37"/>
      <c r="T16" s="37"/>
      <c r="U16" s="37"/>
      <c r="V16" s="37"/>
    </row>
    <row r="17" spans="2:28" x14ac:dyDescent="0.25">
      <c r="B17" s="46">
        <v>0</v>
      </c>
      <c r="C17" s="46">
        <v>0</v>
      </c>
      <c r="D17" s="46">
        <f>+$C$4*$C$5*$C$7</f>
        <v>324000000</v>
      </c>
      <c r="E17" s="46">
        <f t="shared" ref="E17:E33" si="0">$C$9</f>
        <v>30000000</v>
      </c>
      <c r="F17" s="46">
        <f t="shared" ref="F17:F33" si="1">(C17-D17-E17)*$C$11/100</f>
        <v>-141600000</v>
      </c>
      <c r="G17" s="46">
        <f>+C8</f>
        <v>800000000</v>
      </c>
      <c r="H17" s="46">
        <v>0</v>
      </c>
      <c r="I17" s="40"/>
      <c r="J17" s="40"/>
      <c r="K17" s="46">
        <v>1</v>
      </c>
      <c r="L17" s="46">
        <f>+'BD Leyes'!$C$5</f>
        <v>0.66</v>
      </c>
      <c r="M17" s="46">
        <v>2.5</v>
      </c>
      <c r="N17" s="46">
        <f>+L17*'BD Leyes'!$C$97+'BD Leyes'!$C$98</f>
        <v>84.221713552487969</v>
      </c>
      <c r="O17" s="46">
        <v>95</v>
      </c>
      <c r="P17" s="46">
        <v>80</v>
      </c>
      <c r="Q17" s="46">
        <f t="shared" ref="Q17:Q25" si="2">+L17*M17*(N17/100)*(O17/100)*(P17/100)*2204.623/100</f>
        <v>23.283911700372229</v>
      </c>
      <c r="R17" s="40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2:28" x14ac:dyDescent="0.25">
      <c r="B18" s="46">
        <v>1</v>
      </c>
      <c r="C18" s="46">
        <f t="shared" ref="C18:C33" si="3">$C$4*$C$5*Q17</f>
        <v>167644164.24268004</v>
      </c>
      <c r="D18" s="46">
        <f t="shared" ref="D18:D33" si="4">+$C$4*$C$5*$C$7</f>
        <v>324000000</v>
      </c>
      <c r="E18" s="46">
        <f t="shared" si="0"/>
        <v>30000000</v>
      </c>
      <c r="F18" s="46">
        <f t="shared" si="1"/>
        <v>-74542334.302927986</v>
      </c>
      <c r="G18" s="46"/>
      <c r="H18" s="46">
        <f t="shared" ref="H18:H33" si="5">C18-D18-E18-F18-G18</f>
        <v>-111813501.45439197</v>
      </c>
      <c r="I18" s="38"/>
      <c r="J18" s="38"/>
      <c r="K18" s="46">
        <f t="shared" ref="K18:K31" si="6">+K17+1</f>
        <v>2</v>
      </c>
      <c r="L18" s="46">
        <f>+'BD Leyes'!$C$6</f>
        <v>1.66</v>
      </c>
      <c r="M18" s="46">
        <v>2.5</v>
      </c>
      <c r="N18" s="46">
        <f>+L18*'BD Leyes'!$C$97+'BD Leyes'!$C$98</f>
        <v>83.486492039820035</v>
      </c>
      <c r="O18" s="46">
        <v>95</v>
      </c>
      <c r="P18" s="46">
        <v>80</v>
      </c>
      <c r="Q18" s="46">
        <f t="shared" si="2"/>
        <v>58.051338266411939</v>
      </c>
      <c r="R18" s="38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2:28" x14ac:dyDescent="0.25">
      <c r="B19" s="46">
        <v>2</v>
      </c>
      <c r="C19" s="46">
        <f t="shared" si="3"/>
        <v>417969635.51816595</v>
      </c>
      <c r="D19" s="46">
        <f t="shared" si="4"/>
        <v>324000000</v>
      </c>
      <c r="E19" s="46">
        <f t="shared" si="0"/>
        <v>30000000</v>
      </c>
      <c r="F19" s="46">
        <f t="shared" si="1"/>
        <v>25587854.207266379</v>
      </c>
      <c r="G19" s="46"/>
      <c r="H19" s="46">
        <f t="shared" si="5"/>
        <v>38381781.310899571</v>
      </c>
      <c r="I19" s="40"/>
      <c r="J19" s="40"/>
      <c r="K19" s="46">
        <f t="shared" si="6"/>
        <v>3</v>
      </c>
      <c r="L19" s="46">
        <f>+'BD Leyes'!$C$8</f>
        <v>1.99</v>
      </c>
      <c r="M19" s="46">
        <v>2.5</v>
      </c>
      <c r="N19" s="46">
        <f>+L19*'BD Leyes'!$C$97+'BD Leyes'!$C$98</f>
        <v>83.243868940639615</v>
      </c>
      <c r="O19" s="46">
        <v>95</v>
      </c>
      <c r="P19" s="46">
        <v>80</v>
      </c>
      <c r="Q19" s="46">
        <f t="shared" si="2"/>
        <v>69.389421707354018</v>
      </c>
      <c r="R19" s="40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2:28" x14ac:dyDescent="0.25">
      <c r="B20" s="46">
        <v>3</v>
      </c>
      <c r="C20" s="46">
        <f t="shared" si="3"/>
        <v>499603836.2929489</v>
      </c>
      <c r="D20" s="46">
        <f t="shared" si="4"/>
        <v>324000000</v>
      </c>
      <c r="E20" s="46">
        <f t="shared" si="0"/>
        <v>30000000</v>
      </c>
      <c r="F20" s="46">
        <f t="shared" si="1"/>
        <v>58241534.517179564</v>
      </c>
      <c r="G20" s="46"/>
      <c r="H20" s="46">
        <f t="shared" si="5"/>
        <v>87362301.775769338</v>
      </c>
      <c r="I20" s="40"/>
      <c r="J20" s="40"/>
      <c r="K20" s="46">
        <f t="shared" si="6"/>
        <v>4</v>
      </c>
      <c r="L20" s="46">
        <f>+'BD Leyes'!$C$10</f>
        <v>1.83</v>
      </c>
      <c r="M20" s="46">
        <v>2.5</v>
      </c>
      <c r="N20" s="46">
        <f>+L20*'BD Leyes'!$C$97+'BD Leyes'!$C$98</f>
        <v>83.361504382666496</v>
      </c>
      <c r="O20" s="46">
        <v>95</v>
      </c>
      <c r="P20" s="46">
        <v>80</v>
      </c>
      <c r="Q20" s="46">
        <f t="shared" si="2"/>
        <v>63.900545870103343</v>
      </c>
      <c r="R20" s="40"/>
      <c r="S20" s="41"/>
      <c r="T20" s="37"/>
      <c r="U20" s="37"/>
      <c r="V20" s="37"/>
      <c r="W20" s="37"/>
      <c r="X20" s="37"/>
      <c r="Y20" s="37"/>
      <c r="Z20" s="37"/>
      <c r="AA20" s="37"/>
      <c r="AB20" s="37"/>
    </row>
    <row r="21" spans="2:28" x14ac:dyDescent="0.25">
      <c r="B21" s="46">
        <v>4</v>
      </c>
      <c r="C21" s="46">
        <f t="shared" si="3"/>
        <v>460083930.26474404</v>
      </c>
      <c r="D21" s="46">
        <f t="shared" si="4"/>
        <v>324000000</v>
      </c>
      <c r="E21" s="46">
        <f t="shared" si="0"/>
        <v>30000000</v>
      </c>
      <c r="F21" s="46">
        <f t="shared" si="1"/>
        <v>42433572.10589762</v>
      </c>
      <c r="G21" s="46"/>
      <c r="H21" s="46">
        <f t="shared" si="5"/>
        <v>63650358.158846423</v>
      </c>
      <c r="I21" s="41"/>
      <c r="J21" s="41"/>
      <c r="K21" s="46">
        <f t="shared" si="6"/>
        <v>5</v>
      </c>
      <c r="L21" s="46">
        <f>+'BD Leyes'!$C$11</f>
        <v>1.83</v>
      </c>
      <c r="M21" s="46">
        <v>2.5</v>
      </c>
      <c r="N21" s="46">
        <f>+L21*'BD Leyes'!$C$97+'BD Leyes'!$C$98</f>
        <v>83.361504382666496</v>
      </c>
      <c r="O21" s="46">
        <v>95</v>
      </c>
      <c r="P21" s="46">
        <v>80</v>
      </c>
      <c r="Q21" s="46">
        <f t="shared" si="2"/>
        <v>63.900545870103343</v>
      </c>
      <c r="R21" s="41"/>
      <c r="S21" s="41"/>
      <c r="T21" s="37"/>
      <c r="U21" s="37"/>
      <c r="V21" s="37"/>
      <c r="W21" s="37"/>
      <c r="X21" s="37"/>
      <c r="Y21" s="37"/>
      <c r="Z21" s="37"/>
      <c r="AA21" s="37"/>
      <c r="AB21" s="37"/>
    </row>
    <row r="22" spans="2:28" x14ac:dyDescent="0.25">
      <c r="B22" s="46">
        <v>5</v>
      </c>
      <c r="C22" s="46">
        <f t="shared" si="3"/>
        <v>460083930.26474404</v>
      </c>
      <c r="D22" s="46">
        <f t="shared" si="4"/>
        <v>324000000</v>
      </c>
      <c r="E22" s="46">
        <f t="shared" si="0"/>
        <v>30000000</v>
      </c>
      <c r="F22" s="46">
        <f t="shared" si="1"/>
        <v>42433572.10589762</v>
      </c>
      <c r="G22" s="46"/>
      <c r="H22" s="46">
        <f t="shared" si="5"/>
        <v>63650358.158846423</v>
      </c>
      <c r="I22" s="37"/>
      <c r="J22" s="37"/>
      <c r="K22" s="46">
        <f t="shared" si="6"/>
        <v>6</v>
      </c>
      <c r="L22" s="46">
        <f>+'BD Leyes'!$C$12</f>
        <v>1.63</v>
      </c>
      <c r="M22" s="46">
        <v>2.5</v>
      </c>
      <c r="N22" s="46">
        <f>+L22*'BD Leyes'!$C$97+'BD Leyes'!$C$98</f>
        <v>83.508548685200083</v>
      </c>
      <c r="O22" s="46">
        <v>95</v>
      </c>
      <c r="P22" s="46">
        <v>80</v>
      </c>
      <c r="Q22" s="46">
        <f t="shared" si="2"/>
        <v>57.017277349545267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2:28" x14ac:dyDescent="0.25">
      <c r="B23" s="46">
        <v>6</v>
      </c>
      <c r="C23" s="46">
        <f t="shared" si="3"/>
        <v>410524396.91672593</v>
      </c>
      <c r="D23" s="46">
        <f t="shared" si="4"/>
        <v>324000000</v>
      </c>
      <c r="E23" s="46">
        <f t="shared" si="0"/>
        <v>30000000</v>
      </c>
      <c r="F23" s="46">
        <f t="shared" si="1"/>
        <v>22609758.766690373</v>
      </c>
      <c r="G23" s="46"/>
      <c r="H23" s="46">
        <f t="shared" si="5"/>
        <v>33914638.15003556</v>
      </c>
      <c r="I23" s="37"/>
      <c r="J23" s="37"/>
      <c r="K23" s="46">
        <f t="shared" si="6"/>
        <v>7</v>
      </c>
      <c r="L23" s="46">
        <f>+'BD Leyes'!$C$13</f>
        <v>2.2599999999999998</v>
      </c>
      <c r="M23" s="46">
        <v>2.5</v>
      </c>
      <c r="N23" s="46">
        <f>+L23*'BD Leyes'!$C$97+'BD Leyes'!$C$98</f>
        <v>83.045359132219275</v>
      </c>
      <c r="O23" s="46">
        <v>95</v>
      </c>
      <c r="P23" s="46">
        <v>80</v>
      </c>
      <c r="Q23" s="46">
        <f t="shared" si="2"/>
        <v>78.616144552773093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2:28" x14ac:dyDescent="0.25">
      <c r="B24" s="46">
        <v>7</v>
      </c>
      <c r="C24" s="46">
        <f t="shared" si="3"/>
        <v>566036240.77996624</v>
      </c>
      <c r="D24" s="46">
        <f t="shared" si="4"/>
        <v>324000000</v>
      </c>
      <c r="E24" s="50">
        <f>$C$9</f>
        <v>30000000</v>
      </c>
      <c r="F24" s="46">
        <f t="shared" si="1"/>
        <v>84814496.311986491</v>
      </c>
      <c r="G24" s="46"/>
      <c r="H24" s="46">
        <f t="shared" si="5"/>
        <v>127221744.46797974</v>
      </c>
      <c r="I24" s="37"/>
      <c r="J24" s="37"/>
      <c r="K24" s="46">
        <f t="shared" si="6"/>
        <v>8</v>
      </c>
      <c r="L24" s="46">
        <f>+'BD Leyes'!$C$14</f>
        <v>1.85</v>
      </c>
      <c r="M24" s="46">
        <v>2.5</v>
      </c>
      <c r="N24" s="46">
        <f>+L24*'BD Leyes'!$C$97+'BD Leyes'!$C$98</f>
        <v>83.346799952413136</v>
      </c>
      <c r="O24" s="46">
        <v>95</v>
      </c>
      <c r="P24" s="46">
        <v>80</v>
      </c>
      <c r="Q24" s="46">
        <f t="shared" si="2"/>
        <v>64.587517661248356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2:28" x14ac:dyDescent="0.25">
      <c r="B25" s="46">
        <v>8</v>
      </c>
      <c r="C25" s="46">
        <f t="shared" si="3"/>
        <v>465030127.16098815</v>
      </c>
      <c r="D25" s="46">
        <f t="shared" si="4"/>
        <v>324000000</v>
      </c>
      <c r="E25" s="46">
        <f t="shared" si="0"/>
        <v>30000000</v>
      </c>
      <c r="F25" s="46">
        <f t="shared" si="1"/>
        <v>44412050.864395253</v>
      </c>
      <c r="G25" s="46"/>
      <c r="H25" s="46">
        <f t="shared" si="5"/>
        <v>66618076.296592899</v>
      </c>
      <c r="I25" s="37"/>
      <c r="J25" s="37"/>
      <c r="K25" s="46">
        <f t="shared" si="6"/>
        <v>9</v>
      </c>
      <c r="L25" s="46">
        <f>+'BD Leyes'!$C$15</f>
        <v>2.4500000000000002</v>
      </c>
      <c r="M25" s="46">
        <v>2.5</v>
      </c>
      <c r="N25" s="46">
        <f>+L25*'BD Leyes'!$C$97+'BD Leyes'!$C$98</f>
        <v>82.905667044812375</v>
      </c>
      <c r="O25" s="46">
        <v>95</v>
      </c>
      <c r="P25" s="46">
        <v>80</v>
      </c>
      <c r="Q25" s="46">
        <f t="shared" si="2"/>
        <v>85.082107154959616</v>
      </c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2:28" x14ac:dyDescent="0.25">
      <c r="B26" s="46">
        <v>9</v>
      </c>
      <c r="C26" s="46">
        <f t="shared" si="3"/>
        <v>612591171.51570928</v>
      </c>
      <c r="D26" s="46">
        <f t="shared" si="4"/>
        <v>324000000</v>
      </c>
      <c r="E26" s="46">
        <f t="shared" si="0"/>
        <v>30000000</v>
      </c>
      <c r="F26" s="46">
        <f t="shared" si="1"/>
        <v>103436468.60628372</v>
      </c>
      <c r="G26" s="46"/>
      <c r="H26" s="46">
        <f t="shared" si="5"/>
        <v>155154702.90942556</v>
      </c>
      <c r="I26" s="37"/>
      <c r="J26" s="37"/>
      <c r="K26" s="46">
        <f t="shared" si="6"/>
        <v>10</v>
      </c>
      <c r="L26" s="46"/>
      <c r="M26" s="46"/>
      <c r="N26" s="46"/>
      <c r="O26" s="46"/>
      <c r="P26" s="46"/>
      <c r="Q26" s="46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2:28" x14ac:dyDescent="0.25">
      <c r="B27" s="46">
        <v>10</v>
      </c>
      <c r="C27" s="46">
        <f t="shared" si="3"/>
        <v>0</v>
      </c>
      <c r="D27" s="46">
        <f t="shared" si="4"/>
        <v>324000000</v>
      </c>
      <c r="E27" s="46">
        <f t="shared" si="0"/>
        <v>30000000</v>
      </c>
      <c r="F27" s="46">
        <f t="shared" si="1"/>
        <v>-141600000</v>
      </c>
      <c r="G27" s="46"/>
      <c r="H27" s="46">
        <f t="shared" si="5"/>
        <v>-212400000</v>
      </c>
      <c r="I27" s="37"/>
      <c r="J27" s="37"/>
      <c r="K27" s="46">
        <f t="shared" si="6"/>
        <v>11</v>
      </c>
      <c r="L27" s="46"/>
      <c r="M27" s="46"/>
      <c r="N27" s="46"/>
      <c r="O27" s="46"/>
      <c r="P27" s="46"/>
      <c r="Q27" s="46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2:28" x14ac:dyDescent="0.25">
      <c r="B28" s="46">
        <v>11</v>
      </c>
      <c r="C28" s="46">
        <f t="shared" si="3"/>
        <v>0</v>
      </c>
      <c r="D28" s="46">
        <f t="shared" si="4"/>
        <v>324000000</v>
      </c>
      <c r="E28" s="46">
        <f t="shared" si="0"/>
        <v>30000000</v>
      </c>
      <c r="F28" s="46">
        <f t="shared" si="1"/>
        <v>-141600000</v>
      </c>
      <c r="G28" s="46"/>
      <c r="H28" s="46">
        <f t="shared" si="5"/>
        <v>-212400000</v>
      </c>
      <c r="I28" s="37"/>
      <c r="J28" s="37"/>
      <c r="K28" s="46">
        <f t="shared" si="6"/>
        <v>12</v>
      </c>
      <c r="L28" s="46"/>
      <c r="M28" s="46"/>
      <c r="N28" s="46"/>
      <c r="O28" s="46"/>
      <c r="P28" s="46"/>
      <c r="Q28" s="46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2:28" x14ac:dyDescent="0.25">
      <c r="B29" s="46">
        <v>12</v>
      </c>
      <c r="C29" s="46">
        <f t="shared" si="3"/>
        <v>0</v>
      </c>
      <c r="D29" s="46">
        <f t="shared" si="4"/>
        <v>324000000</v>
      </c>
      <c r="E29" s="46">
        <f t="shared" si="0"/>
        <v>30000000</v>
      </c>
      <c r="F29" s="46">
        <f t="shared" si="1"/>
        <v>-141600000</v>
      </c>
      <c r="G29" s="46"/>
      <c r="H29" s="46">
        <f t="shared" si="5"/>
        <v>-212400000</v>
      </c>
      <c r="I29" s="37"/>
      <c r="J29" s="37"/>
      <c r="K29" s="46">
        <f t="shared" si="6"/>
        <v>13</v>
      </c>
      <c r="L29" s="46"/>
      <c r="M29" s="46"/>
      <c r="N29" s="46"/>
      <c r="O29" s="46"/>
      <c r="P29" s="46"/>
      <c r="Q29" s="46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2:28" x14ac:dyDescent="0.25">
      <c r="B30" s="46">
        <v>13</v>
      </c>
      <c r="C30" s="46">
        <f t="shared" si="3"/>
        <v>0</v>
      </c>
      <c r="D30" s="46">
        <f t="shared" si="4"/>
        <v>324000000</v>
      </c>
      <c r="E30" s="46">
        <f t="shared" si="0"/>
        <v>30000000</v>
      </c>
      <c r="F30" s="46">
        <f t="shared" si="1"/>
        <v>-141600000</v>
      </c>
      <c r="G30" s="46"/>
      <c r="H30" s="46">
        <f t="shared" si="5"/>
        <v>-212400000</v>
      </c>
      <c r="I30" s="37"/>
      <c r="J30" s="37"/>
      <c r="K30" s="46">
        <f t="shared" si="6"/>
        <v>14</v>
      </c>
      <c r="L30" s="46"/>
      <c r="M30" s="46"/>
      <c r="N30" s="46"/>
      <c r="O30" s="46"/>
      <c r="P30" s="46"/>
      <c r="Q30" s="46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2:28" x14ac:dyDescent="0.25">
      <c r="B31" s="46">
        <v>14</v>
      </c>
      <c r="C31" s="46">
        <f t="shared" si="3"/>
        <v>0</v>
      </c>
      <c r="D31" s="46">
        <f t="shared" si="4"/>
        <v>324000000</v>
      </c>
      <c r="E31" s="46">
        <f t="shared" si="0"/>
        <v>30000000</v>
      </c>
      <c r="F31" s="46">
        <f t="shared" si="1"/>
        <v>-141600000</v>
      </c>
      <c r="G31" s="46"/>
      <c r="H31" s="46">
        <f t="shared" si="5"/>
        <v>-212400000</v>
      </c>
      <c r="I31" s="37"/>
      <c r="J31" s="37"/>
      <c r="K31" s="46">
        <f t="shared" si="6"/>
        <v>15</v>
      </c>
      <c r="L31" s="46"/>
      <c r="M31" s="46"/>
      <c r="N31" s="46"/>
      <c r="O31" s="46"/>
      <c r="P31" s="46"/>
      <c r="Q31" s="46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2:28" x14ac:dyDescent="0.25">
      <c r="B32" s="46">
        <v>15</v>
      </c>
      <c r="C32" s="46">
        <f t="shared" si="3"/>
        <v>0</v>
      </c>
      <c r="D32" s="46">
        <f t="shared" si="4"/>
        <v>324000000</v>
      </c>
      <c r="E32" s="46">
        <f t="shared" si="0"/>
        <v>30000000</v>
      </c>
      <c r="F32" s="46">
        <f t="shared" si="1"/>
        <v>-141600000</v>
      </c>
      <c r="G32" s="46"/>
      <c r="H32" s="46">
        <f t="shared" si="5"/>
        <v>-212400000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2:28" x14ac:dyDescent="0.25">
      <c r="B33" s="46">
        <v>16</v>
      </c>
      <c r="C33" s="46">
        <f t="shared" si="3"/>
        <v>0</v>
      </c>
      <c r="D33" s="46">
        <f t="shared" si="4"/>
        <v>324000000</v>
      </c>
      <c r="E33" s="46">
        <f t="shared" si="0"/>
        <v>30000000</v>
      </c>
      <c r="F33" s="46">
        <f t="shared" si="1"/>
        <v>-141600000</v>
      </c>
      <c r="G33" s="46">
        <v>160000000</v>
      </c>
      <c r="H33" s="46">
        <f t="shared" si="5"/>
        <v>-372400000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2:28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2:28" x14ac:dyDescent="0.25">
      <c r="U35" s="37"/>
      <c r="V35" s="37"/>
      <c r="W35" s="37"/>
      <c r="X35" s="37"/>
      <c r="Y35" s="37"/>
      <c r="Z35" s="37"/>
      <c r="AA35" s="37"/>
      <c r="AB35" s="37"/>
    </row>
    <row r="36" spans="2:28" x14ac:dyDescent="0.25">
      <c r="U36" s="37"/>
      <c r="V36" s="37"/>
      <c r="W36" s="37"/>
      <c r="X36" s="37"/>
      <c r="Y36" s="37"/>
      <c r="Z36" s="37"/>
      <c r="AA36" s="37"/>
      <c r="AB36" s="37"/>
    </row>
    <row r="37" spans="2:28" x14ac:dyDescent="0.25">
      <c r="U37" s="37"/>
      <c r="V37" s="37"/>
      <c r="W37" s="37"/>
      <c r="X37" s="37"/>
      <c r="Y37" s="37"/>
      <c r="Z37" s="37"/>
      <c r="AA37" s="37"/>
      <c r="AB37" s="37"/>
    </row>
  </sheetData>
  <pageMargins left="0.7" right="0.7" top="0.75" bottom="0.75" header="0.3" footer="0.3"/>
  <ignoredErrors>
    <ignoredError sqref="F17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Leyes</vt:lpstr>
      <vt:lpstr>BD Wi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Paredes</dc:creator>
  <cp:lastModifiedBy>Juan Burella</cp:lastModifiedBy>
  <dcterms:created xsi:type="dcterms:W3CDTF">2023-07-16T16:13:14Z</dcterms:created>
  <dcterms:modified xsi:type="dcterms:W3CDTF">2023-12-03T17:34:20Z</dcterms:modified>
</cp:coreProperties>
</file>