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"/>
    </mc:Choice>
  </mc:AlternateContent>
  <xr:revisionPtr revIDLastSave="0" documentId="13_ncr:1_{97C0BFC3-746C-8745-A826-C2AF8BEC204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perior" sheetId="1" r:id="rId1"/>
    <sheet name="Inferior" sheetId="2" r:id="rId2"/>
  </sheets>
  <definedNames>
    <definedName name="_xlnm._FilterDatabase" localSheetId="0" hidden="1">Superior!$A$1:$AB$407</definedName>
    <definedName name="_xlnm.Print_Area" localSheetId="0">Superior!$F$1:$AA$151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6" i="1" l="1"/>
  <c r="I404" i="1"/>
  <c r="I402" i="1"/>
  <c r="I400" i="1"/>
  <c r="I397" i="1"/>
  <c r="I395" i="1"/>
  <c r="I393" i="1"/>
  <c r="I388" i="1"/>
  <c r="I386" i="1"/>
  <c r="I383" i="1"/>
  <c r="I380" i="1"/>
  <c r="I378" i="1"/>
  <c r="I377" i="1"/>
  <c r="I375" i="1"/>
  <c r="I374" i="1"/>
  <c r="I372" i="1"/>
  <c r="I369" i="1"/>
  <c r="I370" i="1"/>
  <c r="I366" i="1"/>
  <c r="I364" i="1"/>
  <c r="I362" i="1"/>
  <c r="I336" i="1"/>
  <c r="I332" i="1"/>
  <c r="J372" i="1"/>
  <c r="I359" i="1"/>
  <c r="I333" i="1"/>
  <c r="I329" i="1"/>
  <c r="I323" i="1"/>
  <c r="I318" i="1"/>
  <c r="I315" i="1"/>
  <c r="I313" i="1"/>
  <c r="I311" i="1"/>
  <c r="I309" i="1"/>
  <c r="I307" i="1"/>
  <c r="I305" i="1"/>
  <c r="I303" i="1"/>
  <c r="I302" i="1"/>
  <c r="I300" i="1"/>
  <c r="I298" i="1"/>
  <c r="I296" i="1"/>
  <c r="I294" i="1"/>
  <c r="I291" i="1"/>
  <c r="I289" i="1"/>
  <c r="I287" i="1"/>
  <c r="I281" i="1"/>
  <c r="I284" i="1"/>
  <c r="I279" i="1"/>
  <c r="I277" i="1"/>
  <c r="I275" i="1"/>
  <c r="I272" i="1"/>
  <c r="I270" i="1"/>
  <c r="I268" i="1"/>
  <c r="I266" i="1"/>
  <c r="I264" i="1"/>
  <c r="I262" i="1"/>
  <c r="I248" i="1"/>
  <c r="I244" i="1"/>
  <c r="I241" i="1"/>
  <c r="I239" i="1"/>
  <c r="I229" i="1"/>
  <c r="I225" i="1"/>
  <c r="I223" i="1"/>
  <c r="I218" i="1"/>
  <c r="I216" i="1"/>
  <c r="I214" i="1"/>
  <c r="I208" i="1"/>
  <c r="I206" i="1"/>
  <c r="I203" i="1"/>
  <c r="I201" i="1"/>
  <c r="I197" i="1"/>
  <c r="I195" i="1"/>
  <c r="I192" i="1"/>
  <c r="I190" i="1"/>
  <c r="I188" i="1"/>
  <c r="I186" i="1"/>
  <c r="I184" i="1"/>
  <c r="I148" i="1"/>
  <c r="I144" i="1"/>
  <c r="I140" i="1"/>
  <c r="I129" i="1"/>
  <c r="I124" i="1"/>
  <c r="I122" i="1"/>
  <c r="I119" i="1"/>
  <c r="I114" i="1"/>
  <c r="I110" i="1"/>
  <c r="I108" i="1"/>
  <c r="I106" i="1"/>
  <c r="I104" i="1"/>
  <c r="I102" i="1"/>
  <c r="I93" i="1"/>
  <c r="I90" i="1"/>
  <c r="I86" i="1"/>
  <c r="I68" i="1"/>
  <c r="I65" i="1"/>
  <c r="I63" i="1"/>
  <c r="I61" i="1"/>
  <c r="I58" i="1"/>
  <c r="I54" i="1"/>
  <c r="I43" i="1"/>
  <c r="I37" i="1"/>
  <c r="I35" i="1"/>
  <c r="I33" i="1"/>
  <c r="I31" i="1"/>
  <c r="I29" i="1"/>
  <c r="I88" i="1" l="1"/>
  <c r="I97" i="1"/>
  <c r="I99" i="1"/>
  <c r="I157" i="1"/>
  <c r="I159" i="1"/>
  <c r="I220" i="1"/>
  <c r="I233" i="1"/>
  <c r="I235" i="1"/>
  <c r="I237" i="1"/>
  <c r="I246" i="1"/>
  <c r="I331" i="1"/>
  <c r="I349" i="1"/>
  <c r="I227" i="1"/>
  <c r="I212" i="1"/>
  <c r="I210" i="1"/>
  <c r="I199" i="1"/>
  <c r="I168" i="1"/>
  <c r="I165" i="1"/>
  <c r="I164" i="1"/>
  <c r="I163" i="1"/>
  <c r="I156" i="1"/>
  <c r="I155" i="1"/>
  <c r="I154" i="1"/>
  <c r="I153" i="1"/>
  <c r="J86" i="1"/>
  <c r="I56" i="1" l="1"/>
  <c r="I95" i="1"/>
  <c r="I80" i="1"/>
  <c r="I76" i="1"/>
  <c r="I72" i="1"/>
  <c r="I70" i="1"/>
  <c r="I23" i="1"/>
  <c r="S406" i="1"/>
  <c r="S404" i="1"/>
  <c r="S402" i="1"/>
  <c r="S400" i="1"/>
  <c r="S397" i="1"/>
  <c r="S395" i="1"/>
  <c r="S393" i="1"/>
  <c r="S391" i="1"/>
  <c r="S388" i="1"/>
  <c r="S386" i="1"/>
  <c r="S387" i="1" s="1"/>
  <c r="S383" i="1"/>
  <c r="S384" i="1" s="1"/>
  <c r="S380" i="1"/>
  <c r="S378" i="1"/>
  <c r="S379" i="1" s="1"/>
  <c r="S377" i="1"/>
  <c r="S375" i="1"/>
  <c r="S376" i="1" s="1"/>
  <c r="S374" i="1"/>
  <c r="S372" i="1"/>
  <c r="S373" i="1" s="1"/>
  <c r="S370" i="1"/>
  <c r="S369" i="1"/>
  <c r="S366" i="1"/>
  <c r="S364" i="1"/>
  <c r="S362" i="1"/>
  <c r="S359" i="1"/>
  <c r="S360" i="1" s="1"/>
  <c r="S356" i="1"/>
  <c r="S357" i="1" s="1"/>
  <c r="S354" i="1"/>
  <c r="S351" i="1"/>
  <c r="S352" i="1" s="1"/>
  <c r="S349" i="1"/>
  <c r="S340" i="1"/>
  <c r="S336" i="1"/>
  <c r="S337" i="1" s="1"/>
  <c r="S334" i="1"/>
  <c r="S333" i="1"/>
  <c r="S332" i="1"/>
  <c r="J330" i="1"/>
  <c r="S329" i="1"/>
  <c r="S323" i="1"/>
  <c r="S318" i="1"/>
  <c r="S315" i="1"/>
  <c r="K314" i="1"/>
  <c r="S313" i="1"/>
  <c r="K312" i="1"/>
  <c r="S311" i="1"/>
  <c r="K310" i="1"/>
  <c r="S309" i="1"/>
  <c r="K308" i="1"/>
  <c r="S307" i="1"/>
  <c r="S308" i="1" s="1"/>
  <c r="K306" i="1"/>
  <c r="S305" i="1"/>
  <c r="S303" i="1"/>
  <c r="S298" i="1"/>
  <c r="S299" i="1" s="1"/>
  <c r="S296" i="1"/>
  <c r="S294" i="1"/>
  <c r="S291" i="1"/>
  <c r="S289" i="1"/>
  <c r="S287" i="1"/>
  <c r="S285" i="1"/>
  <c r="S284" i="1"/>
  <c r="S281" i="1"/>
  <c r="S279" i="1"/>
  <c r="K278" i="1"/>
  <c r="S277" i="1"/>
  <c r="S278" i="1" s="1"/>
  <c r="K276" i="1"/>
  <c r="S275" i="1"/>
  <c r="S276" i="1" s="1"/>
  <c r="S272" i="1"/>
  <c r="S273" i="1" s="1"/>
  <c r="S270" i="1"/>
  <c r="S268" i="1"/>
  <c r="K267" i="1"/>
  <c r="S266" i="1"/>
  <c r="S267" i="1" s="1"/>
  <c r="K265" i="1"/>
  <c r="S264" i="1"/>
  <c r="S265" i="1" s="1"/>
  <c r="K263" i="1"/>
  <c r="S262" i="1"/>
  <c r="S263" i="1" s="1"/>
  <c r="N261" i="1"/>
  <c r="I256" i="1" s="1"/>
  <c r="S256" i="1"/>
  <c r="N255" i="1"/>
  <c r="I250" i="1" s="1"/>
  <c r="S250" i="1"/>
  <c r="S248" i="1"/>
  <c r="S246" i="1"/>
  <c r="S244" i="1"/>
  <c r="S241" i="1"/>
  <c r="S242" i="1" s="1"/>
  <c r="S239" i="1"/>
  <c r="S237" i="1"/>
  <c r="S235" i="1"/>
  <c r="S236" i="1" s="1"/>
  <c r="S233" i="1"/>
  <c r="S234" i="1" s="1"/>
  <c r="S229" i="1"/>
  <c r="S230" i="1" s="1"/>
  <c r="S227" i="1"/>
  <c r="S228" i="1" s="1"/>
  <c r="S225" i="1"/>
  <c r="S223" i="1"/>
  <c r="S220" i="1"/>
  <c r="S221" i="1" s="1"/>
  <c r="S222" i="1" s="1"/>
  <c r="S219" i="1"/>
  <c r="S218" i="1"/>
  <c r="S216" i="1"/>
  <c r="S217" i="1" s="1"/>
  <c r="S214" i="1"/>
  <c r="S215" i="1" s="1"/>
  <c r="S212" i="1"/>
  <c r="S213" i="1" s="1"/>
  <c r="S210" i="1"/>
  <c r="S211" i="1" s="1"/>
  <c r="S209" i="1"/>
  <c r="S208" i="1"/>
  <c r="S206" i="1"/>
  <c r="S207" i="1" s="1"/>
  <c r="S203" i="1"/>
  <c r="S204" i="1" s="1"/>
  <c r="S201" i="1"/>
  <c r="S202" i="1" s="1"/>
  <c r="S199" i="1"/>
  <c r="S195" i="1"/>
  <c r="S193" i="1"/>
  <c r="S192" i="1"/>
  <c r="S181" i="1"/>
  <c r="S177" i="1"/>
  <c r="S174" i="1"/>
  <c r="S168" i="1"/>
  <c r="S169" i="1" s="1"/>
  <c r="S170" i="1" s="1"/>
  <c r="S165" i="1"/>
  <c r="S164" i="1"/>
  <c r="S163" i="1"/>
  <c r="S161" i="1"/>
  <c r="S162" i="1" s="1"/>
  <c r="S159" i="1"/>
  <c r="S160" i="1" s="1"/>
  <c r="S157" i="1"/>
  <c r="S156" i="1"/>
  <c r="S155" i="1"/>
  <c r="S154" i="1"/>
  <c r="S153" i="1"/>
  <c r="S152" i="1"/>
  <c r="H206" i="2" l="1"/>
  <c r="H222" i="2"/>
  <c r="H219" i="2"/>
  <c r="H203" i="2"/>
  <c r="H200" i="2"/>
  <c r="H283" i="2"/>
  <c r="H280" i="2"/>
  <c r="H277" i="2"/>
  <c r="H274" i="2"/>
  <c r="H271" i="2"/>
  <c r="N101" i="2" l="1"/>
  <c r="N102" i="2" s="1"/>
  <c r="S149" i="1"/>
  <c r="S148" i="1"/>
  <c r="N465" i="2"/>
  <c r="N462" i="2"/>
  <c r="N459" i="2"/>
  <c r="S144" i="1"/>
  <c r="S142" i="1"/>
  <c r="S143" i="1" s="1"/>
  <c r="N451" i="2"/>
  <c r="N448" i="2"/>
  <c r="N445" i="2"/>
  <c r="N442" i="2"/>
  <c r="S140" i="1"/>
  <c r="S137" i="1"/>
  <c r="N435" i="2"/>
  <c r="N432" i="2"/>
  <c r="N429" i="2"/>
  <c r="N430" i="2" s="1"/>
  <c r="N426" i="2"/>
  <c r="N427" i="2" s="1"/>
  <c r="S135" i="1"/>
  <c r="S132" i="1"/>
  <c r="S133" i="1" s="1"/>
  <c r="N418" i="2"/>
  <c r="S129" i="1"/>
  <c r="S130" i="1" s="1"/>
  <c r="S131" i="1" s="1"/>
  <c r="N412" i="2"/>
  <c r="N410" i="2"/>
  <c r="N411" i="2" s="1"/>
  <c r="N407" i="2"/>
  <c r="N404" i="2"/>
  <c r="N405" i="2" s="1"/>
  <c r="S126" i="1"/>
  <c r="S127" i="1" s="1"/>
  <c r="N396" i="2"/>
  <c r="N391" i="2"/>
  <c r="N392" i="2" s="1"/>
  <c r="N383" i="2"/>
  <c r="N380" i="2"/>
  <c r="N377" i="2"/>
  <c r="N374" i="2"/>
  <c r="N371" i="2"/>
  <c r="N368" i="2"/>
  <c r="N369" i="2" s="1"/>
  <c r="N365" i="2"/>
  <c r="N366" i="2" s="1"/>
  <c r="S124" i="1"/>
  <c r="S122" i="1"/>
  <c r="S123" i="1" s="1"/>
  <c r="S119" i="1"/>
  <c r="N357" i="2"/>
  <c r="N354" i="2"/>
  <c r="N355" i="2" s="1"/>
  <c r="N346" i="2"/>
  <c r="N329" i="2"/>
  <c r="N325" i="2"/>
  <c r="N326" i="2" s="1"/>
  <c r="N323" i="2"/>
  <c r="N322" i="2"/>
  <c r="N319" i="2"/>
  <c r="F309" i="2"/>
  <c r="N308" i="2"/>
  <c r="N299" i="2"/>
  <c r="N293" i="2"/>
  <c r="N290" i="2"/>
  <c r="S114" i="1"/>
  <c r="S110" i="1"/>
  <c r="J109" i="1"/>
  <c r="S108" i="1"/>
  <c r="N282" i="2"/>
  <c r="N279" i="2"/>
  <c r="N276" i="2"/>
  <c r="N273" i="2"/>
  <c r="N274" i="2" s="1"/>
  <c r="N270" i="2"/>
  <c r="N267" i="2"/>
  <c r="K107" i="1"/>
  <c r="S106" i="1"/>
  <c r="S104" i="1"/>
  <c r="K103" i="1"/>
  <c r="S102" i="1"/>
  <c r="S99" i="1"/>
  <c r="K98" i="1"/>
  <c r="S97" i="1"/>
  <c r="S96" i="1"/>
  <c r="K96" i="1"/>
  <c r="S95" i="1"/>
  <c r="K94" i="1"/>
  <c r="S93" i="1"/>
  <c r="S94" i="1" s="1"/>
  <c r="N253" i="2"/>
  <c r="N254" i="2" s="1"/>
  <c r="N250" i="2"/>
  <c r="N247" i="2"/>
  <c r="N244" i="2"/>
  <c r="N241" i="2"/>
  <c r="N238" i="2"/>
  <c r="S90" i="1"/>
  <c r="S91" i="1" s="1"/>
  <c r="S88" i="1"/>
  <c r="S89" i="1" s="1"/>
  <c r="N231" i="2"/>
  <c r="N230" i="2"/>
  <c r="N227" i="2"/>
  <c r="N224" i="2"/>
  <c r="N221" i="2"/>
  <c r="N222" i="2" s="1"/>
  <c r="N218" i="2"/>
  <c r="N219" i="2" s="1"/>
  <c r="N215" i="2"/>
  <c r="N216" i="2" s="1"/>
  <c r="N212" i="2"/>
  <c r="N209" i="2"/>
  <c r="N205" i="2"/>
  <c r="N206" i="2" s="1"/>
  <c r="N202" i="2"/>
  <c r="N203" i="2" s="1"/>
  <c r="N199" i="2"/>
  <c r="N200" i="2" s="1"/>
  <c r="R197" i="2"/>
  <c r="N192" i="2"/>
  <c r="R191" i="2"/>
  <c r="N186" i="2"/>
  <c r="S86" i="1"/>
  <c r="S83" i="1"/>
  <c r="S82" i="1"/>
  <c r="S81" i="1"/>
  <c r="S80" i="1"/>
  <c r="S77" i="1"/>
  <c r="S76" i="1"/>
  <c r="S75" i="1"/>
  <c r="S74" i="1"/>
  <c r="S72" i="1"/>
  <c r="S70" i="1"/>
  <c r="S71" i="1" s="1"/>
  <c r="S68" i="1"/>
  <c r="S65" i="1"/>
  <c r="S66" i="1" s="1"/>
  <c r="N178" i="2"/>
  <c r="N175" i="2"/>
  <c r="N172" i="2"/>
  <c r="N169" i="2"/>
  <c r="N170" i="2" s="1"/>
  <c r="N166" i="2"/>
  <c r="N163" i="2"/>
  <c r="N160" i="2"/>
  <c r="N161" i="2" s="1"/>
  <c r="N157" i="2"/>
  <c r="N158" i="2" s="1"/>
  <c r="S63" i="1"/>
  <c r="S61" i="1"/>
  <c r="S58" i="1"/>
  <c r="S59" i="1" s="1"/>
  <c r="S60" i="1" s="1"/>
  <c r="N146" i="2"/>
  <c r="N147" i="2" s="1"/>
  <c r="N142" i="2"/>
  <c r="N143" i="2" s="1"/>
  <c r="N139" i="2"/>
  <c r="N136" i="2"/>
  <c r="N135" i="2"/>
  <c r="N133" i="2"/>
  <c r="N134" i="2" s="1"/>
  <c r="N132" i="2"/>
  <c r="N128" i="2"/>
  <c r="N127" i="2"/>
  <c r="N125" i="2"/>
  <c r="N124" i="2"/>
  <c r="N121" i="2"/>
  <c r="N122" i="2" s="1"/>
  <c r="N119" i="2"/>
  <c r="N118" i="2"/>
  <c r="N115" i="2"/>
  <c r="N116" i="2" s="1"/>
  <c r="S56" i="1"/>
  <c r="S57" i="1" s="1"/>
  <c r="S54" i="1"/>
  <c r="S55" i="1" s="1"/>
  <c r="S52" i="1"/>
  <c r="S53" i="1" s="1"/>
  <c r="S49" i="1"/>
  <c r="S50" i="1" s="1"/>
  <c r="D109" i="2"/>
  <c r="N108" i="2" s="1"/>
  <c r="N107" i="2"/>
  <c r="N104" i="2"/>
  <c r="N105" i="2" s="1"/>
  <c r="S47" i="1"/>
  <c r="S45" i="1"/>
  <c r="N93" i="2"/>
  <c r="N94" i="2" s="1"/>
  <c r="N90" i="2"/>
  <c r="N84" i="2"/>
  <c r="N82" i="2"/>
  <c r="N81" i="2"/>
  <c r="S43" i="1"/>
  <c r="S41" i="1"/>
  <c r="S39" i="1"/>
  <c r="S37" i="1"/>
  <c r="S38" i="1" s="1"/>
  <c r="S35" i="1"/>
  <c r="S31" i="1"/>
  <c r="S32" i="1" s="1"/>
  <c r="N56" i="2"/>
  <c r="N52" i="2"/>
  <c r="N49" i="2"/>
  <c r="N43" i="2"/>
  <c r="N44" i="2" s="1"/>
  <c r="N45" i="2" s="1"/>
  <c r="N40" i="2"/>
  <c r="N37" i="2"/>
  <c r="N34" i="2"/>
  <c r="N35" i="2" s="1"/>
  <c r="N31" i="2"/>
  <c r="N32" i="2" s="1"/>
  <c r="S21" i="1"/>
  <c r="S18" i="1"/>
  <c r="S19" i="1" s="1"/>
  <c r="S12" i="1"/>
  <c r="S13" i="1" s="1"/>
  <c r="S11" i="1"/>
  <c r="S10" i="1"/>
  <c r="S9" i="1"/>
  <c r="S8" i="1"/>
  <c r="N25" i="2"/>
  <c r="N23" i="2"/>
  <c r="N24" i="2" s="1"/>
  <c r="N20" i="2"/>
  <c r="N17" i="2"/>
  <c r="N14" i="2"/>
  <c r="N11" i="2"/>
  <c r="N8" i="2"/>
  <c r="N5" i="2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<sst xmlns="http://schemas.openxmlformats.org/spreadsheetml/2006/main" count="3319" uniqueCount="570">
  <si>
    <t>Expte</t>
  </si>
  <si>
    <t>Obra</t>
  </si>
  <si>
    <t>Plan</t>
  </si>
  <si>
    <t>Plazo</t>
  </si>
  <si>
    <t>Fecha</t>
  </si>
  <si>
    <t>Resol</t>
  </si>
  <si>
    <t>Resol.</t>
  </si>
  <si>
    <t>Monto</t>
  </si>
  <si>
    <t>Acta</t>
  </si>
  <si>
    <t>Rec.</t>
  </si>
  <si>
    <t>Estado</t>
  </si>
  <si>
    <t>Empresa</t>
  </si>
  <si>
    <t>Longitud</t>
  </si>
  <si>
    <t>Inspección</t>
  </si>
  <si>
    <t>días</t>
  </si>
  <si>
    <t>Licitación</t>
  </si>
  <si>
    <t>Aprob.</t>
  </si>
  <si>
    <t>Adjud.</t>
  </si>
  <si>
    <t>Contrato</t>
  </si>
  <si>
    <t>Repl.</t>
  </si>
  <si>
    <t>Final.</t>
  </si>
  <si>
    <t>Prov.</t>
  </si>
  <si>
    <t>(m)</t>
  </si>
  <si>
    <t>Arroyo Yaucha Aguanda Partidor Riveira</t>
  </si>
  <si>
    <t>555/75</t>
  </si>
  <si>
    <t>R.Definitiva</t>
  </si>
  <si>
    <t>MENVIELLE</t>
  </si>
  <si>
    <t>-</t>
  </si>
  <si>
    <t>TAURO S.A.</t>
  </si>
  <si>
    <t>Canal Matriz Sur Reparación de Losas</t>
  </si>
  <si>
    <t>Terminada</t>
  </si>
  <si>
    <t>Por Administración</t>
  </si>
  <si>
    <t>Canal Matriz Este Reparación de Losas</t>
  </si>
  <si>
    <t>Dique Valle de Uco Mantenimiento Compuertas</t>
  </si>
  <si>
    <t>PPTP</t>
  </si>
  <si>
    <t>MARIO ESNAL</t>
  </si>
  <si>
    <t>Reacondicionamiento Dique Sauce</t>
  </si>
  <si>
    <t>CRA ELECTRIFICACIONES</t>
  </si>
  <si>
    <t>Canales Marginales Electrificación Compuertas</t>
  </si>
  <si>
    <t>Impermeabilización Rama Santa Rosa</t>
  </si>
  <si>
    <t>NACIF DRAH</t>
  </si>
  <si>
    <t>Revestimiento Rama Norte Alto Verde</t>
  </si>
  <si>
    <t>PROSAP</t>
  </si>
  <si>
    <t>R.Provisoria</t>
  </si>
  <si>
    <t>DEMONTE CONSTRUCCIONES</t>
  </si>
  <si>
    <t>Revestimiento Canal Alto Verde Rama Sur</t>
  </si>
  <si>
    <t>BRIZUELA Y VILLAFAÑE</t>
  </si>
  <si>
    <t>Dique Tiburcio Benegas Reparación Compuertas</t>
  </si>
  <si>
    <t>MACAR</t>
  </si>
  <si>
    <t>Revestimiento Rama Chimbas</t>
  </si>
  <si>
    <t>AQUAPARK</t>
  </si>
  <si>
    <t>283/98</t>
  </si>
  <si>
    <t>Canal Viejo Retamo Revestimiento Tramo Urbano</t>
  </si>
  <si>
    <t>EMPOP</t>
  </si>
  <si>
    <t>(Suspensión 19/03/99 - Reinicio 25/04/99)</t>
  </si>
  <si>
    <t>BID</t>
  </si>
  <si>
    <t>Sist.</t>
  </si>
  <si>
    <t>Licitacion</t>
  </si>
  <si>
    <t>Precal.</t>
  </si>
  <si>
    <t>Contrat.</t>
  </si>
  <si>
    <t>Colectores Río Tunuyán Superior</t>
  </si>
  <si>
    <t>P.P.T.P.</t>
  </si>
  <si>
    <t>P. Unitario</t>
  </si>
  <si>
    <t>Mantenimiento Compuertas Dique Valle de Uco</t>
  </si>
  <si>
    <t>958/98</t>
  </si>
  <si>
    <t>HIDISA</t>
  </si>
  <si>
    <t>Tipo A</t>
  </si>
  <si>
    <t>Cl. Mtz. Sur-Reparación de Losas</t>
  </si>
  <si>
    <t>Cl. Mtz. Este-Reparación de Losas</t>
  </si>
  <si>
    <t>Construcción tomas-Inspección Yaucha Aguanda</t>
  </si>
  <si>
    <t>E.HIDRICA</t>
  </si>
  <si>
    <t>497</t>
  </si>
  <si>
    <t>U.Medida</t>
  </si>
  <si>
    <t>Cl.Consulta-Modernización de partidores</t>
  </si>
  <si>
    <t>MONSERRAT</t>
  </si>
  <si>
    <t>Cl. Rama de Afuera-Revestimiento de un tramo</t>
  </si>
  <si>
    <t>IVACO</t>
  </si>
  <si>
    <t>Arroyo Claro-Modernización de partidores</t>
  </si>
  <si>
    <t>Arroyo Salas Carocas-Modernización de partidores</t>
  </si>
  <si>
    <t>POZOS</t>
  </si>
  <si>
    <t>Impermeabilización Rama Santa Rosa-2º Tramo</t>
  </si>
  <si>
    <t>MORALES</t>
  </si>
  <si>
    <t>(Suspensión: 7/9/99)</t>
  </si>
  <si>
    <t>Impermeabilizacion Cl. Cobos-Tramo 1</t>
  </si>
  <si>
    <t>Impermeabilizacion Rama Sur Ato Verde-Tramo III</t>
  </si>
  <si>
    <t>MUÑOZ Y FRIGERIO</t>
  </si>
  <si>
    <t>BIRF</t>
  </si>
  <si>
    <t>Impermeabilizacion Rama Chimbas-Tramo IIII</t>
  </si>
  <si>
    <t>A.Alzado</t>
  </si>
  <si>
    <t>(Suspensión: 23/09/99)</t>
  </si>
  <si>
    <t>(Reinicio: 01/07/00)</t>
  </si>
  <si>
    <t>Cl. Chacabuco-Arboles-Revestimiento de un tramo</t>
  </si>
  <si>
    <t>P.Unitarios</t>
  </si>
  <si>
    <t>D. DE PELLEGRIN</t>
  </si>
  <si>
    <t>Cl. La Paz-Ramas Sur y Norte-Revestimiento de un tramo</t>
  </si>
  <si>
    <t>Modernización compartos Santa Rosa y Martillo II</t>
  </si>
  <si>
    <t>(Suspensión: 05/12/99)</t>
  </si>
  <si>
    <t>(Reinicio: 02/05/00)</t>
  </si>
  <si>
    <t>CARDONE</t>
  </si>
  <si>
    <t>744/99</t>
  </si>
  <si>
    <t>ALCOVER</t>
  </si>
  <si>
    <t>TECNICAGUA</t>
  </si>
  <si>
    <t>Canal Uco Revestimiento de un Tramo</t>
  </si>
  <si>
    <t>HORIZONTE</t>
  </si>
  <si>
    <t>Canal Matriz Este - Reparación de Losas</t>
  </si>
  <si>
    <t>163/00</t>
  </si>
  <si>
    <t>Canal Matriz Sur - Reparación de Losas</t>
  </si>
  <si>
    <t>162/00</t>
  </si>
  <si>
    <t>Entubamiento Canal Ancón 2º Etapa</t>
  </si>
  <si>
    <t>Canal Pampa-Entubamiento de un Tramo</t>
  </si>
  <si>
    <t>MCG</t>
  </si>
  <si>
    <t>922/00</t>
  </si>
  <si>
    <t>TEMPPO</t>
  </si>
  <si>
    <t>MAYOP</t>
  </si>
  <si>
    <t>Entubamiento Canal Ancón 1º Etapa</t>
  </si>
  <si>
    <t>608/00</t>
  </si>
  <si>
    <t>Impermeabilización Canal Nuevo Gil 1º Tramo</t>
  </si>
  <si>
    <t>397/00</t>
  </si>
  <si>
    <t>LAUGERO</t>
  </si>
  <si>
    <t>Electrificación Comparto Martillo II</t>
  </si>
  <si>
    <t>376/00</t>
  </si>
  <si>
    <t>Impermeabilizacion Rama Sur Ato Verde IV Tramo</t>
  </si>
  <si>
    <t>Impermeabilizacion Rama Norte Ato Verde V Tramo</t>
  </si>
  <si>
    <t>Mantenimiento de Canales de Tupungato I Etapa</t>
  </si>
  <si>
    <t>(Monto Total)</t>
  </si>
  <si>
    <t>Mantenimiento de Canales de Tupungato II Etapa</t>
  </si>
  <si>
    <t>Convenio</t>
  </si>
  <si>
    <t>Entubamiento Canal Ancón 3º Etapa</t>
  </si>
  <si>
    <t>(Monto Obra)</t>
  </si>
  <si>
    <t>Obras en Canal Marginal Río Tunuyán Inferior</t>
  </si>
  <si>
    <t>SALVATELLA</t>
  </si>
  <si>
    <t>Reinicio 05/07/02</t>
  </si>
  <si>
    <t>Revestimiento Canal Chacabuco Árboles 2º Tramo</t>
  </si>
  <si>
    <t>RIPIERA SAN JOSÉ</t>
  </si>
  <si>
    <t>Revestimiento Canal Nueva California - Hijuela Norte</t>
  </si>
  <si>
    <t>Impermeabilizacción Canal Nuevo Retamo 2º Etapa</t>
  </si>
  <si>
    <t>DEMONTE</t>
  </si>
  <si>
    <t>Impermeabilización Canal Santa Rosa 3º Etapa</t>
  </si>
  <si>
    <t>FIP</t>
  </si>
  <si>
    <t>CEOSA</t>
  </si>
  <si>
    <t>Imprevistos</t>
  </si>
  <si>
    <t>RENNA</t>
  </si>
  <si>
    <t>Reparación Compuertas  Tomas Canales Marginales y</t>
  </si>
  <si>
    <t>JURADO</t>
  </si>
  <si>
    <t>Cámara Desripiadora Dique Tiburcio Benegas 1º Etapa</t>
  </si>
  <si>
    <t>Revestimiento Canal Norte Hijuela Guevara</t>
  </si>
  <si>
    <t>STORNINI</t>
  </si>
  <si>
    <t>P.Unitarrios</t>
  </si>
  <si>
    <t>MACAR S.R.L.</t>
  </si>
  <si>
    <t>PROSAP (m)</t>
  </si>
  <si>
    <t>IN.NA.SA</t>
  </si>
  <si>
    <t>L.Privada</t>
  </si>
  <si>
    <t>Canal Consulta Sur Tramo Intermedio</t>
  </si>
  <si>
    <t>(Paralización 31/10/03 - Reinicio 12/12/03)</t>
  </si>
  <si>
    <t xml:space="preserve"> Reparación Compuertas Dique Tiburcio Benegas</t>
  </si>
  <si>
    <t>(Suspensión 04/08/03 hasta Corta 2004)</t>
  </si>
  <si>
    <t>Construcción Secciones de Aforo Ing. D. Sardina</t>
  </si>
  <si>
    <t>ING. RUBIALES</t>
  </si>
  <si>
    <t>(Suspensión 31/07/03 - Reinicio 08/11/03)</t>
  </si>
  <si>
    <t>CONSTRUCCIONES</t>
  </si>
  <si>
    <t>Impermeabilización Rama Costa</t>
  </si>
  <si>
    <t>INNASA</t>
  </si>
  <si>
    <t>Revestimiento Tramo Chacabuco en Calle Falucho</t>
  </si>
  <si>
    <t>Revestimiento Canal San Martín 1º Etapa</t>
  </si>
  <si>
    <t>351/03</t>
  </si>
  <si>
    <t>481/03</t>
  </si>
  <si>
    <t>GENCO</t>
  </si>
  <si>
    <t>MONTECASEROS: Modernización Sistema de Riego Etapa 1</t>
  </si>
  <si>
    <t xml:space="preserve"> Impermeabilización 2º Etapa Canal Nuevo Gil</t>
  </si>
  <si>
    <t xml:space="preserve">Entubamiento Canal Chacabuco </t>
  </si>
  <si>
    <t>Mantenimiento y Reparación Canal La Paz</t>
  </si>
  <si>
    <t>Entubamiento Hijuela del Medio Rama Nuevo Mundo</t>
  </si>
  <si>
    <t>Revestimiento Hijuela Román Canal Santa Rosa</t>
  </si>
  <si>
    <t>Administración</t>
  </si>
  <si>
    <t>Canal Manzano Revestimiento de un Tramo</t>
  </si>
  <si>
    <t>(Suspensión 25/08 - Reinicio 13/09)</t>
  </si>
  <si>
    <t>(R.Definitiva 15/04/2006)</t>
  </si>
  <si>
    <t>UNIVERSO</t>
  </si>
  <si>
    <t>Canal Consulta Revestimiento de un Tramo</t>
  </si>
  <si>
    <t xml:space="preserve">Dique Tiburcio Benegas Reparación Dique Móvil Hoja </t>
  </si>
  <si>
    <t>CONSTRUCTORA</t>
  </si>
  <si>
    <t>Partidora Martillo I</t>
  </si>
  <si>
    <t>SAN JOSÉ</t>
  </si>
  <si>
    <t xml:space="preserve">Gran Matriz San Martín Modernización Hidromecánica </t>
  </si>
  <si>
    <t>Dársena</t>
  </si>
  <si>
    <t>Reparación Losas de fondo Canal Gran Matriz San Martín</t>
  </si>
  <si>
    <t>UYATEÑOS</t>
  </si>
  <si>
    <t>521/04</t>
  </si>
  <si>
    <t xml:space="preserve">Impermeabilización Canal Chacabuco Tramo </t>
  </si>
  <si>
    <t>IN.NA.SA.</t>
  </si>
  <si>
    <t>Calle Falucho II Etapa</t>
  </si>
  <si>
    <t>Impermeabilización Canal Santa Rosa IV Etapa</t>
  </si>
  <si>
    <t>Impermeabilización Rama Chimba Etapa IV</t>
  </si>
  <si>
    <t>Reparación Losas Canal Santa Rosa-La Paz 2º Etapa</t>
  </si>
  <si>
    <t>MUÑOZ Y</t>
  </si>
  <si>
    <t>FRIGERIO</t>
  </si>
  <si>
    <t>Aquapark S.A.</t>
  </si>
  <si>
    <t>Yaucha 1º Etapa</t>
  </si>
  <si>
    <t>S.A Muñoz Frigerio</t>
  </si>
  <si>
    <t>Automatización Dique Valle de Uco</t>
  </si>
  <si>
    <t>Solutium S.A.</t>
  </si>
  <si>
    <t>Arroyo Yaucha Aguanda Trasvase de Caudales</t>
  </si>
  <si>
    <t>Constructora</t>
  </si>
  <si>
    <t>Horizonte S.A.</t>
  </si>
  <si>
    <t>Arroyo Las Pircas Construcción Toma</t>
  </si>
  <si>
    <t>IN.NA.SA. S.R.L.</t>
  </si>
  <si>
    <t>(Suspensión 08/08/05 - Reinicio 28/09/05)</t>
  </si>
  <si>
    <t>Evaluacion preliminar de Impacto Ambiental para el</t>
  </si>
  <si>
    <t>Fondo</t>
  </si>
  <si>
    <t xml:space="preserve">AWS Consultores </t>
  </si>
  <si>
    <t>Especial</t>
  </si>
  <si>
    <t>Ingeniería S.R.L.</t>
  </si>
  <si>
    <t>(Suspensión 15/09/06 - Reinicio 15/10/06)</t>
  </si>
  <si>
    <t>(Suspensión 11/11/05 - Reinicio 29/11/06)</t>
  </si>
  <si>
    <t>(Suspensión 30/12/06 - Reinicio 15/02/07)</t>
  </si>
  <si>
    <t>(Suspensión 19/02/07 - Reinicio 07/03/07)</t>
  </si>
  <si>
    <t>(Suspensión 20/04/07 - Reinicio 30/08/07)</t>
  </si>
  <si>
    <t>Revestimiento Hijuela Palomares Tupungato</t>
  </si>
  <si>
    <t>Proyecto Integral Reducción Los Andes Sector 1</t>
  </si>
  <si>
    <t>Carta Aceptación 28/12/2004</t>
  </si>
  <si>
    <t>Monto Redeterminación</t>
  </si>
  <si>
    <t>Monto 2005</t>
  </si>
  <si>
    <t>Monto 2006</t>
  </si>
  <si>
    <t>Monto 2007</t>
  </si>
  <si>
    <t>Monto Total (C+A+R)</t>
  </si>
  <si>
    <t>Proyecto Integral Reducción Los Andes Sector 2</t>
  </si>
  <si>
    <t>CIMSA</t>
  </si>
  <si>
    <t>Impermeabilización Canal Santa Rosa 5º Etapa</t>
  </si>
  <si>
    <t>Emp. de Ing. y Arq.</t>
  </si>
  <si>
    <t>Revestimiento Rama Costa 2º Tramo</t>
  </si>
  <si>
    <t>Revestimiento 5º Etapa Giagnoni Canal Sur Alto</t>
  </si>
  <si>
    <t>S.A. Muñoz Frigerio</t>
  </si>
  <si>
    <t>Verde</t>
  </si>
  <si>
    <t>Impermeabilización Canal Nuevo Gil 3º Etapa</t>
  </si>
  <si>
    <t>(Revestimiento y Entubamiento)</t>
  </si>
  <si>
    <t>Impermeabilización 1º Etapa Hijuela Sur Rama</t>
  </si>
  <si>
    <t>Nueva California</t>
  </si>
  <si>
    <t>Impermeabilización 1º Etapa Canal Otoyanes</t>
  </si>
  <si>
    <t>Ing. Rubiales</t>
  </si>
  <si>
    <t>Construcciones</t>
  </si>
  <si>
    <t>Impermeabilización 1º Etapa Rama Mundo</t>
  </si>
  <si>
    <t>Hormimac S.A.</t>
  </si>
  <si>
    <t>Nuevo</t>
  </si>
  <si>
    <t>Impermeabilización 5º Etapa Canal Chacabuco</t>
  </si>
  <si>
    <t>Árboles</t>
  </si>
  <si>
    <t>Estudio Batimétrico en Embalse El Carrizal</t>
  </si>
  <si>
    <t>EVARSA</t>
  </si>
  <si>
    <t>(Suspendida hasta Febrero 2006)</t>
  </si>
  <si>
    <t>Proyecto Montecaseros Rehabilitación</t>
  </si>
  <si>
    <t>Sistema de Drenajes</t>
  </si>
  <si>
    <t>Costa Anzorena Construcción Sección de Aforo</t>
  </si>
  <si>
    <t>Constructora Horizonte</t>
  </si>
  <si>
    <t>(Suspensión 30/03/06 - Reinicio 24/04/06)</t>
  </si>
  <si>
    <t>S.A.</t>
  </si>
  <si>
    <t>(Ejecución Año 2006)</t>
  </si>
  <si>
    <t>Toma Canal Capacho</t>
  </si>
  <si>
    <t>Carlos Martínez</t>
  </si>
  <si>
    <t>Guerrero</t>
  </si>
  <si>
    <t>Cáucaso S.A.</t>
  </si>
  <si>
    <t>(Ref. partida $ 47.459,73)</t>
  </si>
  <si>
    <t>Rama Sur Alto Verde</t>
  </si>
  <si>
    <t>U.T.E. CEOSA</t>
  </si>
  <si>
    <t>Brizuela y Villafañe</t>
  </si>
  <si>
    <t>Rama Norte Alto Verde</t>
  </si>
  <si>
    <t xml:space="preserve">Canal San Isidro Rama Costa Impermeabilización </t>
  </si>
  <si>
    <t>IN.NA.SA.S.R.L.</t>
  </si>
  <si>
    <t>III Etapa</t>
  </si>
  <si>
    <t>(Ref. partida)</t>
  </si>
  <si>
    <t>Canal Chacabuco Árboles Revestimiento 6º Etapa</t>
  </si>
  <si>
    <t>Reparaciones en Compartos Chacabuco Árboles, San</t>
  </si>
  <si>
    <t>FDH</t>
  </si>
  <si>
    <t>Ing. Fabián Serna</t>
  </si>
  <si>
    <t>Isidro y Martillo II</t>
  </si>
  <si>
    <t>Impermeabilización Canal Santa Rosa 6º Etapa</t>
  </si>
  <si>
    <t>Universo S.A.</t>
  </si>
  <si>
    <t>Construcción Losas de Hormigón Canal Santa Rosa</t>
  </si>
  <si>
    <t>La Paz</t>
  </si>
  <si>
    <t>Reconstrucción Losas Canal Santa Rosa La Paz</t>
  </si>
  <si>
    <t>Revestimiento Canal Vista Flores</t>
  </si>
  <si>
    <t>Ayfra S.R.L.</t>
  </si>
  <si>
    <t>Trasvase Aguanda Yaucha</t>
  </si>
  <si>
    <t>(Suspensión 03/08/07 - Reinicio 15/08/07)</t>
  </si>
  <si>
    <t>Arroyo Guiñazú Construcción Toma</t>
  </si>
  <si>
    <t>Ubajay S.A.</t>
  </si>
  <si>
    <t>No</t>
  </si>
  <si>
    <t>Prevista</t>
  </si>
  <si>
    <t>Toma Canal Capacho 2º Etapa</t>
  </si>
  <si>
    <t>(Suspensión 14/09/07 - Reinicio 09/06/08)</t>
  </si>
  <si>
    <t>(Monto Redeterminación $ 25.315.00)</t>
  </si>
  <si>
    <t>FE</t>
  </si>
  <si>
    <t>Consultora</t>
  </si>
  <si>
    <t>Demison S.A.</t>
  </si>
  <si>
    <t>Revestimiento Canal Vista Flores II Etapa</t>
  </si>
  <si>
    <t>Brizuela y</t>
  </si>
  <si>
    <t>Villafañe S.R.L.</t>
  </si>
  <si>
    <t>Revestimiento Rama Sur Alto Verde</t>
  </si>
  <si>
    <t>S.R.L.</t>
  </si>
  <si>
    <t>Impermeabilización 5º Etapa Rama Chimba</t>
  </si>
  <si>
    <t>Canal Chacabuco Árboles Revestimiento 7º Etapa</t>
  </si>
  <si>
    <t>Julio C. García</t>
  </si>
  <si>
    <t>Impermeabilización Rama Mundo Nuevo Tramo Calle</t>
  </si>
  <si>
    <t>Hormiservis S.R.L.</t>
  </si>
  <si>
    <t>Isaac Estrella</t>
  </si>
  <si>
    <t xml:space="preserve">Canal Nuevo Gil Impermeabilización Hijuela Nº2 1º </t>
  </si>
  <si>
    <t>Etapa</t>
  </si>
  <si>
    <t>Impermeabilización 2º Etapa Canal Otoyanes</t>
  </si>
  <si>
    <t>Revestimiento Canal Consulta Rama Norte</t>
  </si>
  <si>
    <t>Modernización Sistema de Riego Arroyo Grande</t>
  </si>
  <si>
    <t>(Precalificación 13/04/07 11:00hs)</t>
  </si>
  <si>
    <t>(Acta Inicio 26/12/07)</t>
  </si>
  <si>
    <t>1192(I.Amb)</t>
  </si>
  <si>
    <t>(Adecuación $ 289.399,39)</t>
  </si>
  <si>
    <t>Modernización Sistema de Riego Las Tunas</t>
  </si>
  <si>
    <t>1201(I.Amb)</t>
  </si>
  <si>
    <t>(Adecuación Provisoria $ 2.581.192,41)</t>
  </si>
  <si>
    <t>(Adecuación Definitiva $ 1.046.171.16)</t>
  </si>
  <si>
    <t>Revestimiento Rama Norte Alto Verde 8º Etapa</t>
  </si>
  <si>
    <t>Modernización Sistema de Riego Área</t>
  </si>
  <si>
    <t>Independencia Cobos</t>
  </si>
  <si>
    <t>1093(I.Amb)</t>
  </si>
  <si>
    <t>(Adecuación $3.928.016,63)</t>
  </si>
  <si>
    <t>Constructora San</t>
  </si>
  <si>
    <t>Constitución Medrano</t>
  </si>
  <si>
    <t>José S.A.</t>
  </si>
  <si>
    <t>1100(I.Amb)</t>
  </si>
  <si>
    <t>(Adecuación $5.835.839,39)</t>
  </si>
  <si>
    <t>Ampliación del 7º Tramo Canal Santa Rosa</t>
  </si>
  <si>
    <t>Impermeabilización Canal Santa Rosa 7º Etapa</t>
  </si>
  <si>
    <t>Reconstrucción Losas Canal Santa Rosa La Paz Etapa 2008</t>
  </si>
  <si>
    <t>Revestimiento Tramo Hijuela Suárez Rama Dormida</t>
  </si>
  <si>
    <t>HORMIMAC S.A.</t>
  </si>
  <si>
    <t>(Suspensión 03/08/10 - Reinicio 13/09/10)</t>
  </si>
  <si>
    <t>(Entubamiento PRFV-PEAD)</t>
  </si>
  <si>
    <t>Proyecto Modernización del Sistema de Riego Canal San</t>
  </si>
  <si>
    <t>Martín Canal Norte (Convenio 28/05/10 - Contrato 31/05/10)</t>
  </si>
  <si>
    <t>Adicionales s/exp. acum.</t>
  </si>
  <si>
    <t>(Monto Adec.OB $ 15.830.045,12)</t>
  </si>
  <si>
    <t>711805  713191  715352</t>
  </si>
  <si>
    <t>(Monto Adec.Adic. $ 5.700.371,31)</t>
  </si>
  <si>
    <t>Construcción Obra en Zona Urbana Canal Rama Norte</t>
  </si>
  <si>
    <t>Alto Verde</t>
  </si>
  <si>
    <t>Ejecución Adicionales Proyecto Modernización</t>
  </si>
  <si>
    <t>Sistema de Riego Canal Matriz San Martín Canal Norte</t>
  </si>
  <si>
    <t xml:space="preserve">Acumulada a </t>
  </si>
  <si>
    <t>(Total Adecuación de Precios $ 1.847.817,17)</t>
  </si>
  <si>
    <t>Expte.263859</t>
  </si>
  <si>
    <t>Adicional Obra Canal Norte y Sur Alto Verde</t>
  </si>
  <si>
    <t>Cierre Montos Finales de Obra Proyecto Modernización</t>
  </si>
  <si>
    <t>Canal San Martín Canal Norte</t>
  </si>
  <si>
    <t>(Total Adecuación de Precios $ 2.325.212,53)</t>
  </si>
  <si>
    <t>Reparaciones Hidromecánicas en Descargador Canal</t>
  </si>
  <si>
    <t>Estudio de Ingeniería</t>
  </si>
  <si>
    <t>Santa Rosa La Paz</t>
  </si>
  <si>
    <t>Claudio M. Migliorisi</t>
  </si>
  <si>
    <t>Reparaciones en Compuertas Dique Tiburcio Benegas y</t>
  </si>
  <si>
    <t>PO2012</t>
  </si>
  <si>
    <t>T.I.M.S.A.</t>
  </si>
  <si>
    <t>Mecanismo Martillo I</t>
  </si>
  <si>
    <t>Reconstrucción de Losas Canal Santa Rosa La Paz</t>
  </si>
  <si>
    <t>Etapa 2012</t>
  </si>
  <si>
    <t>MAGBA SA</t>
  </si>
  <si>
    <t>Uco</t>
  </si>
  <si>
    <t>A.XII</t>
  </si>
  <si>
    <t>(Multa $ 14.018,50)</t>
  </si>
  <si>
    <t>I.1.9</t>
  </si>
  <si>
    <t>Revestimiento Canal Rincón</t>
  </si>
  <si>
    <t xml:space="preserve">BRIZUELA Y </t>
  </si>
  <si>
    <t>A.X</t>
  </si>
  <si>
    <t>VILLAFAÑE SRL</t>
  </si>
  <si>
    <t>I.1.4</t>
  </si>
  <si>
    <t>Revestimiento Hijuela Montenegro</t>
  </si>
  <si>
    <t>I.1.5</t>
  </si>
  <si>
    <t>Reparación Compuertas Cámara Desripiadora Dique</t>
  </si>
  <si>
    <t>JLR</t>
  </si>
  <si>
    <t>Tiburcio Benegas</t>
  </si>
  <si>
    <t>(Total Obra $ 1.099.768,00)</t>
  </si>
  <si>
    <t>I.1.7</t>
  </si>
  <si>
    <t>Impermeabilización 2º Tramo Canal San Isidro Rama</t>
  </si>
  <si>
    <t>QUIROGA</t>
  </si>
  <si>
    <t>Mundo Nuevo</t>
  </si>
  <si>
    <t>(L.Privada - Resolución nuevo llamado 339/13)</t>
  </si>
  <si>
    <t>I.1.8</t>
  </si>
  <si>
    <t>Impermeabilización Hijuela Nº2 Canal Nuevo Gil</t>
  </si>
  <si>
    <t>LEO VIAL SRL</t>
  </si>
  <si>
    <t>I.1.1</t>
  </si>
  <si>
    <t>Impermeabilización Tramo Canal Chimba 6º Tramo</t>
  </si>
  <si>
    <t>Impermeabilización Tramo Hijuela Nº22 Rama Sur</t>
  </si>
  <si>
    <t>(L.Privada - Resolución nuevo llamado 430/13)</t>
  </si>
  <si>
    <t>Impermeabilización Tramo Rama Dormida</t>
  </si>
  <si>
    <t>HORMIMAC SA</t>
  </si>
  <si>
    <t>I.1.6</t>
  </si>
  <si>
    <t>Estudio batimétrico embalse El Carrizal</t>
  </si>
  <si>
    <t>Impermeabilización VIII Etapa Canal Chacabuco</t>
  </si>
  <si>
    <t>Oeste S.R.L.</t>
  </si>
  <si>
    <t>Ley</t>
  </si>
  <si>
    <t>Reparaciones Varias Dique Valle de Uco</t>
  </si>
  <si>
    <t>INDUSTRIA</t>
  </si>
  <si>
    <t>(Inicio y Paralización 22/06/15 - Reinicio 25/06/15)</t>
  </si>
  <si>
    <t>METALÚRGICA</t>
  </si>
  <si>
    <t>JLR S.R.L.</t>
  </si>
  <si>
    <t>Estudios</t>
  </si>
  <si>
    <t>Modernización Sistemas Eléctricos y Telecomandos</t>
  </si>
  <si>
    <t>Ariel David</t>
  </si>
  <si>
    <t>Dique Tiburcio Benegas</t>
  </si>
  <si>
    <t>Jurado</t>
  </si>
  <si>
    <t>Recrecimiento del Vertedero de la Presa Embalse</t>
  </si>
  <si>
    <t>Camiletti S.A.</t>
  </si>
  <si>
    <t>El Carrizal</t>
  </si>
  <si>
    <t>Epresup</t>
  </si>
  <si>
    <t>(Adecuación $ 6.801.720,46)</t>
  </si>
  <si>
    <t>Modernización Sistemas Electromecánicos en</t>
  </si>
  <si>
    <t>Comac S.A</t>
  </si>
  <si>
    <t>Compartos Martillo I y Martillo II</t>
  </si>
  <si>
    <t>(Total Obra: $ 1.497.439,00)</t>
  </si>
  <si>
    <t>DESING S.A.</t>
  </si>
  <si>
    <t>FUNDACIÓN</t>
  </si>
  <si>
    <t>Auscultación de la Presa El Carrizal</t>
  </si>
  <si>
    <t>UNIVERSIDAD</t>
  </si>
  <si>
    <t>Plan Cegado de Perforaciones en estado de</t>
  </si>
  <si>
    <t>A.Subt.</t>
  </si>
  <si>
    <t>Tin Agua</t>
  </si>
  <si>
    <t>abandono Subcuenca Río Tunuyán Inferior</t>
  </si>
  <si>
    <t>Perforaciones</t>
  </si>
  <si>
    <t>(Suspensión 04/08/17 al 21/08/17)</t>
  </si>
  <si>
    <t>Reparación Toma Canal Matriz Gil (Phillips)</t>
  </si>
  <si>
    <t>Desing S.A.</t>
  </si>
  <si>
    <t>Electrificación Descargador Comparto Andrade y</t>
  </si>
  <si>
    <t>(Multa)</t>
  </si>
  <si>
    <t>Adicional Instalación de Reductor - 2019</t>
  </si>
  <si>
    <t>OTHALA S.A.</t>
  </si>
  <si>
    <t>(Contratación Directa)</t>
  </si>
  <si>
    <t>Revestimiento Canal Uco</t>
  </si>
  <si>
    <t>AYFRA S.R.L.</t>
  </si>
  <si>
    <t>Impermeabilización Tr. Crit. Red Terc. 6º Anzorena</t>
  </si>
  <si>
    <t>EMPRESA DE</t>
  </si>
  <si>
    <t>Etapa I y Etapa II</t>
  </si>
  <si>
    <t>CONSTRUCCIONES BRIZUELA</t>
  </si>
  <si>
    <t>Y VILLAFAÑE S.R.L.</t>
  </si>
  <si>
    <t>Revestimiento Canal Chacabuco Etapas 10º y 11º</t>
  </si>
  <si>
    <t>Mantenimiento Electromecánico Cámara Desarenadora</t>
  </si>
  <si>
    <t>Revestimiento Hijuela Sur Catitas</t>
  </si>
  <si>
    <t>TFT SERVICIOS DE</t>
  </si>
  <si>
    <t>INGENIERÍA S.R.L.</t>
  </si>
  <si>
    <t>Admin.</t>
  </si>
  <si>
    <t>001-19</t>
  </si>
  <si>
    <t>Termianda</t>
  </si>
  <si>
    <t>Freyre Flavia (Materiales)</t>
  </si>
  <si>
    <t>(Concurso Precios)</t>
  </si>
  <si>
    <t>(I.Cauce)</t>
  </si>
  <si>
    <t>Naranjo J.C (Mano Obra)</t>
  </si>
  <si>
    <t>Megafer (Materiales)</t>
  </si>
  <si>
    <t>Dique Tiburcio Benegas Reparación Compuerta Nº1</t>
  </si>
  <si>
    <t>Impermeabilización Rama Moyano</t>
  </si>
  <si>
    <t xml:space="preserve">EMPRESA DE </t>
  </si>
  <si>
    <t>BRIZUELA Y VILLAFAÑE S.R.L.</t>
  </si>
  <si>
    <t>Revestimiento Rama Henríquez</t>
  </si>
  <si>
    <t>En Ejecución</t>
  </si>
  <si>
    <t>Cl. Mtz. Yaucha-San Carlos (1)</t>
  </si>
  <si>
    <t>Cl. Mtz. Aguanda-San Carlos (2)</t>
  </si>
  <si>
    <t>Cl. Calise-San Carlos (6-7)</t>
  </si>
  <si>
    <t>Arroyo Salas Carocas-Tunuyán (3)</t>
  </si>
  <si>
    <t>Cl. Ancón-Tupungato (4-5)</t>
  </si>
  <si>
    <t>Tramo Inferior</t>
  </si>
  <si>
    <t>Consulta Sur Tramo Superior</t>
  </si>
  <si>
    <t xml:space="preserve">Dique Valle de Uco Automatización Compuertas de </t>
  </si>
  <si>
    <t xml:space="preserve">Cámara Desarenadora y Adquisición y Colocación </t>
  </si>
  <si>
    <t>de Compùertas en Canales Primarios</t>
  </si>
  <si>
    <t>Viluco y Sección de Aforo</t>
  </si>
  <si>
    <t xml:space="preserve">Arroyo Yaucha Aguanda Reconstrucción Toma </t>
  </si>
  <si>
    <t>Dumas</t>
  </si>
  <si>
    <t>Santa Clara y Las Tunas</t>
  </si>
  <si>
    <t>Proyecto Aprovechamiento Integral de los Arroyos</t>
  </si>
  <si>
    <t>Las Tunas</t>
  </si>
  <si>
    <t>Relevamiento Topográfico en Arroyos Santa Clara</t>
  </si>
  <si>
    <t xml:space="preserve">Obras Civiles y Eléctricas en Sistema de </t>
  </si>
  <si>
    <t>Provisión e Instalación Acelerómetros en Sistema</t>
  </si>
  <si>
    <t>de Auscultación de la Presa El Carrizal</t>
  </si>
  <si>
    <t>Mantenimiento y Reparación de Compuerta Dique</t>
  </si>
  <si>
    <t>Valle de Uco Azud Móvil</t>
  </si>
  <si>
    <t>Compuertas</t>
  </si>
  <si>
    <t xml:space="preserve">Reacondicionamiento de Hojas Partidoras, </t>
  </si>
  <si>
    <t xml:space="preserve">Compuertas y Compartos en Margen Derecha </t>
  </si>
  <si>
    <t>Canal</t>
  </si>
  <si>
    <t>PRFV</t>
  </si>
  <si>
    <t>PVC</t>
  </si>
  <si>
    <t>Rama Dormida-Las Catitas-Santa Rosa (1-2)</t>
  </si>
  <si>
    <t>Cl. Santa Rosa-La Costa-Santa Rosa (3-4)</t>
  </si>
  <si>
    <t>Cl. Otoyanes-Calle Nº2-Phillips-Rivadavia (7)</t>
  </si>
  <si>
    <t>Rama Nuevo Gil (5)</t>
  </si>
  <si>
    <t>Rama Nuevo Retamo (6)</t>
  </si>
  <si>
    <t>Rama Sauce (14)</t>
  </si>
  <si>
    <t>Rama Cobos (15)</t>
  </si>
  <si>
    <t>Rama Herrera-Cl. Mtz. Reducción-Los Camp.-Riv. (8-9)</t>
  </si>
  <si>
    <t>Rama Los Andes-Cl. Mtz. Reduc.-Los Camp.-Riv. (10-11)</t>
  </si>
  <si>
    <t>Rama Montecaseros-Carril Costa Canal-S. Martin (12-13)</t>
  </si>
  <si>
    <t>Expropiación</t>
  </si>
  <si>
    <t>Tramo</t>
  </si>
  <si>
    <t>Impermeabilización Canal Nuevo Retamo 2º Etapa 1º</t>
  </si>
  <si>
    <t>(R.Definitiva 29-04-04)</t>
  </si>
  <si>
    <t>(Suspensión 13/09/01)</t>
  </si>
  <si>
    <t>(Suspensión 04/09/02 hasta Corta 2003)</t>
  </si>
  <si>
    <t>AÑO 1998 - RÍO TUNUYAN INFERIOR</t>
  </si>
  <si>
    <t>AÑO 1999 - RÍO TUNUYAN INFERIOR</t>
  </si>
  <si>
    <t>AÑO 2000 - RÍO TUNUYAN INFERIOR</t>
  </si>
  <si>
    <t>AÑO 2001 - RÍO TUNUYAN INFERIOR</t>
  </si>
  <si>
    <t>AÑO 2002 - RÍO TUNUYAN INFERIOR</t>
  </si>
  <si>
    <t>AÑO 2003 - RÍO TUNUYAN INFERIOR</t>
  </si>
  <si>
    <t>AÑO 2004 - RÍO TUNUYAN INFERIOR</t>
  </si>
  <si>
    <t>AÑO 2005 - RÍO TUNUYAN INFERIOR</t>
  </si>
  <si>
    <t>AÑO 2006 - RÍO TUNUYAN INFERIOR</t>
  </si>
  <si>
    <t>AÑO 2007 - RÍO TUNUYAN INFERIOR</t>
  </si>
  <si>
    <t>AÑO 2008 - RÍO TUNUYAN INFERIOR</t>
  </si>
  <si>
    <t>AÑO 2010 - RÍO TUNUYÁN INFERIOR</t>
  </si>
  <si>
    <t>AÑO 2011 - RÍO TUNUYAN INFERIOR</t>
  </si>
  <si>
    <t>AÑO 2012 - RÍO TUNUYÁN INFERIOR</t>
  </si>
  <si>
    <t>AÑO 2013 - RÍO TUNUYÁN INFERIOR</t>
  </si>
  <si>
    <t>AÑO 2014 - RÍO TUNUYÁN INFERIOR</t>
  </si>
  <si>
    <t>AÑO 2015 - RÍO TUNUYÁN INFERIOR</t>
  </si>
  <si>
    <t>AÑO 2016 - RÍO TUNUYÁN INFERIOR</t>
  </si>
  <si>
    <t>AÑO 2017 - RÍO TUNUYÁN INFERIOR</t>
  </si>
  <si>
    <t>AÑO 2018 - RÍO TUNUYÁN INFERIOR</t>
  </si>
  <si>
    <t>AÑO 2019 - RÍO TUNUYÁN INFERIOR</t>
  </si>
  <si>
    <t>Canal Matriz Valle de Uco</t>
  </si>
  <si>
    <t>(R.Definitiva 15/07/2005)</t>
  </si>
  <si>
    <t>(Suspensión 14/11/2003 - Reinicio 17/03/2004)</t>
  </si>
  <si>
    <t>(Multa $ 5.760,92)</t>
  </si>
  <si>
    <t>Revestimiento Rama Norte Canal La Paz 2º Tramo 1º Etapa</t>
  </si>
  <si>
    <t>Revestimiento Canal Arroyo Guiñazú (3º Tramo)</t>
  </si>
  <si>
    <t>(Insp.Cauce Aº Guiñazú y Derivados)</t>
  </si>
  <si>
    <t>Ano</t>
  </si>
  <si>
    <t>CodigoCauce</t>
  </si>
  <si>
    <t>Subdelegacion</t>
  </si>
  <si>
    <t>Modalidad</t>
  </si>
  <si>
    <t>CodCauceAlt</t>
  </si>
  <si>
    <t>FechaLicitacion</t>
  </si>
  <si>
    <t>Inversion</t>
  </si>
  <si>
    <t>metros</t>
  </si>
  <si>
    <t>ActaRepl</t>
  </si>
  <si>
    <t>FechaPlaza</t>
  </si>
  <si>
    <t>Expediente</t>
  </si>
  <si>
    <t>InvOriginal</t>
  </si>
  <si>
    <t>Revestimiento Canal Manzano</t>
  </si>
  <si>
    <t>Tun. Superior</t>
  </si>
  <si>
    <t>Tun. Inferior</t>
  </si>
  <si>
    <t>Modernización de los Sistemas de Riego Arroyo Villegas y Canal La Pampa</t>
  </si>
  <si>
    <t>Revestimiento Rama Yaucha en Calle Libertad Tres Esquinas</t>
  </si>
  <si>
    <t>Relevamiento Geológico en los Arroyos Santa Clara y Las Tunas</t>
  </si>
  <si>
    <t>Unificación Yaucha Aguanda Revestimiento Rama Yaucha 2º Etapa</t>
  </si>
  <si>
    <t>Dique Las Tunas Mantenimiento y Reparación de Compuertas</t>
  </si>
  <si>
    <t xml:space="preserve"> (Convenio 28/05/10 - Contrato 31/05/10)</t>
  </si>
  <si>
    <t>Proyecto Modernización del Sistema de Riego Canal San Martín Canal Norte</t>
  </si>
  <si>
    <t>Modernización Sistema de Riego Área Constitución Medrano</t>
  </si>
  <si>
    <t>Unificación Yaucha Aguanda Revestimiento Rama Yaucha 1º Etapa</t>
  </si>
  <si>
    <t>Unificación Yaucha Aguanda Revestimiento Canal Dumas</t>
  </si>
  <si>
    <t>Canal Gualtallary Refacción Toma Canal Matriz Sur Reparación de Losas</t>
  </si>
  <si>
    <t>Impermeabilización Canal Consulta Rama Sur Tramo Inferior</t>
  </si>
  <si>
    <t>Modernización Sistema de Conducción Canal Consulta Sur Tramo Superior</t>
  </si>
  <si>
    <t>Canal Consulta Revestimiento de un Tramo 2º Etapa</t>
  </si>
  <si>
    <t>Hoja Partidora Nueva Partidor Canal Matriz Valle de Uco</t>
  </si>
  <si>
    <t>Inspección Yaucha Aguanda Unificada Rev. Hij. Montenegro</t>
  </si>
  <si>
    <t>Impermeabilización Canal Chacabuco Tramo Calle Falucho II Etapa</t>
  </si>
  <si>
    <t>Impermeabilización 5º Etapa Canal Chacabuco Árboles</t>
  </si>
  <si>
    <t>Canal San Isidro Rama Costa Impermeabilización III Etapa</t>
  </si>
  <si>
    <t>Reparaciones en Compartos Chacabuco Árboles, San Isidro y Martillo II</t>
  </si>
  <si>
    <t>Construcción Losas de Hormigón Canal Santa Rosa La Paz</t>
  </si>
  <si>
    <t>Impermeabilización Rama Mundo Nuevo Tramo Calle Isaac Estrella</t>
  </si>
  <si>
    <t>Modernización Sistema de Riego Área Independencia Cobos</t>
  </si>
  <si>
    <t>Impermeabilización 2º Tramo Canal San Isidro Rama Mundo Nuevo</t>
  </si>
  <si>
    <t>Impermeabilización Tramo Hijuela Nº22 Rama Sur. Alto Verde</t>
  </si>
  <si>
    <t>Impermeabilización Tr. Crit. Red Terc. 6º Anzorena. Etapa I y Etapa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</si>
</sst>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164" formatCode="dd\-mm\-yy;@"/>
    <numFmt numFmtId="165" formatCode="&quot;$&quot;#,##0.00;\-&quot;$&quot;#,##0.00"/>
    <numFmt numFmtId="166" formatCode="#.##0"/>
    <numFmt numFmtId="167" formatCode="_-&quot;$&quot;* #,##0.00_-;\-&quot;$&quot;* #,##0.00_-;_-&quot;$&quot;* &quot;-&quot;??_-;_-@_-"/>
    <numFmt numFmtId="168" formatCode="_ &quot;$&quot;\ * #,##0_ ;_ &quot;$&quot;\ * \-#,##0_ ;_ &quot;$&quot;\ * &quot;-&quot;??_ ;_ @_ "/>
    <numFmt numFmtId="169" formatCode="0_);\(0\)"/>
    <numFmt numFmtId="170" formatCode="0.00_);\(0.00\)"/>
    <numFmt numFmtId="171" formatCode="&quot;$&quot;#,##0.00"/>
    <numFmt numFmtId="172" formatCode="[$$-2C0A]\ #,##0.00"/>
    <numFmt numFmtId="173" formatCode="&quot;$&quot;###0;\-&quot;$&quot;###0"/>
    <numFmt numFmtId="174" formatCode="&quot;$&quot;#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Border="1" applyAlignment="1">
      <alignment horizontal="centerContinuous"/>
    </xf>
    <xf numFmtId="0" fontId="0" fillId="0" borderId="0" xfId="0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 applyAlignment="1">
      <alignment horizontal="center"/>
    </xf>
    <xf numFmtId="0" fontId="0" fillId="0" borderId="0" xfId="0" applyBorder="1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0" xfId="0" applyBorder="1"/>
    <xf numFmtId="164" fontId="0" fillId="0" borderId="8" xfId="0" applyNumberFormat="1" applyBorder="1" applyAlignment="1">
      <alignment horizontal="center"/>
    </xf>
    <xf numFmtId="0" fontId="0" fillId="0" borderId="8" xfId="0" applyBorder="1"/>
    <xf numFmtId="165" fontId="0" fillId="0" borderId="10" xfId="0" applyNumberFormat="1" applyBorder="1" applyAlignment="1">
      <alignment horizontal="right"/>
    </xf>
    <xf numFmtId="0" fontId="0" fillId="0" borderId="12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0" applyNumberFormat="1"/>
    <xf numFmtId="0" fontId="0" fillId="0" borderId="10" xfId="0" applyBorder="1" applyAlignment="1" applyProtection="1">
      <alignment horizontal="center"/>
    </xf>
    <xf numFmtId="0" fontId="0" fillId="0" borderId="10" xfId="0" applyBorder="1" applyProtection="1"/>
    <xf numFmtId="0" fontId="0" fillId="0" borderId="32" xfId="0" applyBorder="1" applyAlignment="1">
      <alignment horizontal="center"/>
    </xf>
    <xf numFmtId="168" fontId="0" fillId="0" borderId="4" xfId="1" applyNumberFormat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38" xfId="0" applyBorder="1" applyAlignment="1">
      <alignment horizontal="center"/>
    </xf>
    <xf numFmtId="168" fontId="0" fillId="0" borderId="10" xfId="1" applyNumberFormat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3" fontId="0" fillId="0" borderId="7" xfId="0" applyNumberFormat="1" applyBorder="1" applyAlignment="1" applyProtection="1">
      <alignment horizontal="center"/>
    </xf>
    <xf numFmtId="165" fontId="0" fillId="0" borderId="10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16" fontId="0" fillId="0" borderId="32" xfId="0" applyNumberFormat="1" applyBorder="1" applyAlignment="1">
      <alignment horizontal="left"/>
    </xf>
    <xf numFmtId="0" fontId="4" fillId="0" borderId="10" xfId="0" applyFont="1" applyBorder="1" applyAlignment="1">
      <alignment horizontal="center"/>
    </xf>
    <xf numFmtId="169" fontId="0" fillId="0" borderId="10" xfId="0" applyNumberFormat="1" applyBorder="1" applyAlignment="1" applyProtection="1">
      <alignment horizontal="center"/>
    </xf>
    <xf numFmtId="171" fontId="0" fillId="0" borderId="26" xfId="1" applyNumberFormat="1" applyFont="1" applyBorder="1" applyAlignment="1">
      <alignment horizontal="center"/>
    </xf>
    <xf numFmtId="171" fontId="0" fillId="0" borderId="10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171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171" fontId="0" fillId="0" borderId="10" xfId="1" applyNumberFormat="1" applyFont="1" applyBorder="1" applyAlignment="1">
      <alignment horizontal="center"/>
    </xf>
    <xf numFmtId="168" fontId="0" fillId="0" borderId="24" xfId="1" applyNumberFormat="1" applyFont="1" applyBorder="1" applyAlignment="1">
      <alignment horizontal="right"/>
    </xf>
    <xf numFmtId="0" fontId="0" fillId="0" borderId="12" xfId="0" applyBorder="1"/>
    <xf numFmtId="165" fontId="0" fillId="0" borderId="0" xfId="0" applyNumberFormat="1" applyAlignment="1">
      <alignment horizontal="center"/>
    </xf>
    <xf numFmtId="0" fontId="0" fillId="0" borderId="39" xfId="0" applyBorder="1" applyAlignment="1">
      <alignment horizontal="center"/>
    </xf>
    <xf numFmtId="168" fontId="0" fillId="0" borderId="16" xfId="1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20" fontId="0" fillId="0" borderId="10" xfId="0" applyNumberFormat="1" applyBorder="1" applyAlignment="1">
      <alignment horizontal="center"/>
    </xf>
    <xf numFmtId="171" fontId="0" fillId="0" borderId="0" xfId="0" applyNumberFormat="1" applyAlignment="1">
      <alignment horizontal="centerContinuous"/>
    </xf>
    <xf numFmtId="167" fontId="0" fillId="0" borderId="10" xfId="0" applyNumberFormat="1" applyBorder="1" applyAlignment="1">
      <alignment horizontal="right"/>
    </xf>
    <xf numFmtId="171" fontId="0" fillId="0" borderId="16" xfId="1" applyNumberFormat="1" applyFont="1" applyBorder="1" applyAlignment="1">
      <alignment horizontal="right"/>
    </xf>
    <xf numFmtId="171" fontId="0" fillId="0" borderId="24" xfId="1" applyNumberFormat="1" applyFont="1" applyBorder="1" applyAlignment="1">
      <alignment horizontal="right"/>
    </xf>
    <xf numFmtId="171" fontId="0" fillId="0" borderId="26" xfId="1" applyNumberFormat="1" applyFont="1" applyBorder="1" applyAlignment="1">
      <alignment horizontal="right"/>
    </xf>
    <xf numFmtId="171" fontId="0" fillId="0" borderId="10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Continuous"/>
    </xf>
    <xf numFmtId="165" fontId="0" fillId="0" borderId="0" xfId="1" applyNumberFormat="1" applyFont="1"/>
    <xf numFmtId="14" fontId="0" fillId="0" borderId="0" xfId="0" applyNumberFormat="1"/>
    <xf numFmtId="44" fontId="0" fillId="0" borderId="24" xfId="1" applyFont="1" applyBorder="1" applyAlignment="1">
      <alignment horizontal="right"/>
    </xf>
    <xf numFmtId="44" fontId="0" fillId="0" borderId="16" xfId="1" applyFont="1" applyBorder="1" applyAlignment="1">
      <alignment horizontal="right"/>
    </xf>
    <xf numFmtId="44" fontId="0" fillId="0" borderId="10" xfId="1" applyFont="1" applyBorder="1" applyAlignment="1">
      <alignment horizontal="right"/>
    </xf>
    <xf numFmtId="171" fontId="0" fillId="0" borderId="4" xfId="1" applyNumberFormat="1" applyFont="1" applyBorder="1" applyAlignment="1">
      <alignment horizontal="right"/>
    </xf>
    <xf numFmtId="171" fontId="0" fillId="0" borderId="4" xfId="1" applyNumberFormat="1" applyFont="1" applyBorder="1" applyAlignment="1"/>
    <xf numFmtId="171" fontId="0" fillId="0" borderId="16" xfId="1" applyNumberFormat="1" applyFont="1" applyBorder="1" applyAlignment="1"/>
    <xf numFmtId="171" fontId="0" fillId="0" borderId="26" xfId="1" applyNumberFormat="1" applyFont="1" applyBorder="1" applyAlignment="1"/>
    <xf numFmtId="44" fontId="0" fillId="0" borderId="24" xfId="1" applyFont="1" applyBorder="1" applyAlignment="1"/>
    <xf numFmtId="0" fontId="4" fillId="0" borderId="10" xfId="0" applyFont="1" applyBorder="1" applyAlignment="1">
      <alignment horizontal="left"/>
    </xf>
    <xf numFmtId="171" fontId="4" fillId="0" borderId="10" xfId="0" applyNumberFormat="1" applyFont="1" applyBorder="1" applyAlignment="1">
      <alignment horizontal="center"/>
    </xf>
    <xf numFmtId="172" fontId="0" fillId="0" borderId="4" xfId="1" applyNumberFormat="1" applyFont="1" applyBorder="1" applyAlignment="1">
      <alignment horizontal="right"/>
    </xf>
    <xf numFmtId="172" fontId="0" fillId="0" borderId="16" xfId="1" applyNumberFormat="1" applyFont="1" applyBorder="1" applyAlignment="1">
      <alignment horizontal="right"/>
    </xf>
    <xf numFmtId="172" fontId="0" fillId="0" borderId="24" xfId="1" applyNumberFormat="1" applyFont="1" applyBorder="1" applyAlignment="1">
      <alignment horizontal="right"/>
    </xf>
    <xf numFmtId="172" fontId="0" fillId="0" borderId="26" xfId="1" applyNumberFormat="1" applyFont="1" applyBorder="1" applyAlignment="1">
      <alignment horizontal="right"/>
    </xf>
    <xf numFmtId="172" fontId="0" fillId="0" borderId="10" xfId="1" applyNumberFormat="1" applyFont="1" applyBorder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168" fontId="0" fillId="0" borderId="10" xfId="1" applyNumberFormat="1" applyFont="1" applyBorder="1" applyAlignment="1">
      <alignment horizontal="right"/>
    </xf>
    <xf numFmtId="16" fontId="0" fillId="0" borderId="32" xfId="0" applyNumberFormat="1" applyBorder="1" applyAlignment="1"/>
    <xf numFmtId="171" fontId="0" fillId="0" borderId="42" xfId="1" applyNumberFormat="1" applyFont="1" applyBorder="1" applyAlignment="1">
      <alignment horizontal="right"/>
    </xf>
    <xf numFmtId="168" fontId="0" fillId="0" borderId="6" xfId="1" applyNumberFormat="1" applyFont="1" applyBorder="1" applyAlignment="1">
      <alignment horizontal="center"/>
    </xf>
    <xf numFmtId="165" fontId="5" fillId="0" borderId="16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0" borderId="10" xfId="0" applyBorder="1" applyAlignment="1">
      <alignment horizontal="right"/>
    </xf>
    <xf numFmtId="168" fontId="0" fillId="0" borderId="4" xfId="1" applyNumberFormat="1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3" fontId="0" fillId="0" borderId="19" xfId="0" applyNumberFormat="1" applyFont="1" applyBorder="1" applyAlignment="1">
      <alignment horizontal="center"/>
    </xf>
    <xf numFmtId="0" fontId="0" fillId="0" borderId="16" xfId="0" applyFont="1" applyBorder="1"/>
    <xf numFmtId="0" fontId="0" fillId="0" borderId="14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65" fontId="0" fillId="0" borderId="17" xfId="0" applyNumberFormat="1" applyFont="1" applyBorder="1" applyAlignment="1">
      <alignment horizontal="right"/>
    </xf>
    <xf numFmtId="0" fontId="0" fillId="0" borderId="20" xfId="0" applyFont="1" applyBorder="1" applyAlignment="1">
      <alignment horizontal="left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left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3" fontId="0" fillId="0" borderId="22" xfId="0" applyNumberFormat="1" applyFont="1" applyBorder="1" applyAlignment="1">
      <alignment horizontal="center"/>
    </xf>
    <xf numFmtId="0" fontId="0" fillId="0" borderId="24" xfId="0" applyFont="1" applyBorder="1"/>
    <xf numFmtId="0" fontId="0" fillId="0" borderId="23" xfId="0" applyFont="1" applyBorder="1"/>
    <xf numFmtId="0" fontId="0" fillId="0" borderId="23" xfId="0" applyFont="1" applyBorder="1" applyAlignment="1">
      <alignment horizontal="center"/>
    </xf>
    <xf numFmtId="164" fontId="0" fillId="0" borderId="23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3" fontId="0" fillId="0" borderId="13" xfId="0" applyNumberFormat="1" applyFont="1" applyBorder="1" applyAlignment="1">
      <alignment horizontal="center"/>
    </xf>
    <xf numFmtId="0" fontId="0" fillId="0" borderId="26" xfId="0" applyFont="1" applyBorder="1"/>
    <xf numFmtId="164" fontId="0" fillId="0" borderId="14" xfId="0" applyNumberFormat="1" applyFont="1" applyBorder="1" applyAlignment="1">
      <alignment horizontal="center"/>
    </xf>
    <xf numFmtId="165" fontId="0" fillId="0" borderId="26" xfId="0" applyNumberFormat="1" applyFont="1" applyBorder="1" applyAlignment="1">
      <alignment horizontal="right"/>
    </xf>
    <xf numFmtId="1" fontId="0" fillId="0" borderId="14" xfId="0" applyNumberFormat="1" applyFont="1" applyBorder="1" applyAlignment="1">
      <alignment horizontal="center"/>
    </xf>
    <xf numFmtId="0" fontId="0" fillId="0" borderId="18" xfId="0" applyFont="1" applyBorder="1" applyAlignment="1">
      <alignment horizontal="left"/>
    </xf>
    <xf numFmtId="0" fontId="0" fillId="0" borderId="27" xfId="0" applyFont="1" applyBorder="1" applyAlignment="1">
      <alignment horizontal="center"/>
    </xf>
    <xf numFmtId="165" fontId="0" fillId="0" borderId="16" xfId="0" applyNumberFormat="1" applyFont="1" applyBorder="1" applyAlignment="1">
      <alignment horizontal="right"/>
    </xf>
    <xf numFmtId="165" fontId="0" fillId="0" borderId="24" xfId="0" applyNumberFormat="1" applyFont="1" applyBorder="1" applyAlignment="1">
      <alignment horizontal="right"/>
    </xf>
    <xf numFmtId="0" fontId="0" fillId="0" borderId="28" xfId="0" applyFont="1" applyBorder="1" applyAlignment="1">
      <alignment horizontal="center"/>
    </xf>
    <xf numFmtId="165" fontId="0" fillId="0" borderId="14" xfId="0" applyNumberFormat="1" applyFont="1" applyBorder="1" applyAlignment="1">
      <alignment horizontal="right"/>
    </xf>
    <xf numFmtId="16" fontId="0" fillId="0" borderId="18" xfId="0" applyNumberFormat="1" applyFont="1" applyBorder="1" applyAlignment="1">
      <alignment horizontal="left"/>
    </xf>
    <xf numFmtId="16" fontId="0" fillId="0" borderId="20" xfId="0" applyNumberFormat="1" applyFont="1" applyBorder="1" applyAlignment="1">
      <alignment horizontal="left"/>
    </xf>
    <xf numFmtId="16" fontId="0" fillId="0" borderId="24" xfId="0" applyNumberFormat="1" applyFont="1" applyBorder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0" fontId="0" fillId="0" borderId="26" xfId="0" applyFont="1" applyBorder="1" applyAlignment="1">
      <alignment horizontal="left"/>
    </xf>
    <xf numFmtId="164" fontId="0" fillId="0" borderId="26" xfId="0" applyNumberFormat="1" applyFont="1" applyBorder="1" applyAlignment="1">
      <alignment horizontal="center"/>
    </xf>
    <xf numFmtId="0" fontId="0" fillId="0" borderId="24" xfId="0" applyFont="1" applyBorder="1" applyAlignment="1">
      <alignment horizontal="left"/>
    </xf>
    <xf numFmtId="16" fontId="0" fillId="0" borderId="23" xfId="0" applyNumberFormat="1" applyFont="1" applyBorder="1" applyAlignment="1">
      <alignment horizontal="center"/>
    </xf>
    <xf numFmtId="16" fontId="0" fillId="0" borderId="25" xfId="0" applyNumberFormat="1" applyFont="1" applyBorder="1" applyAlignment="1">
      <alignment horizontal="left"/>
    </xf>
    <xf numFmtId="165" fontId="0" fillId="0" borderId="23" xfId="0" applyNumberFormat="1" applyFont="1" applyBorder="1" applyAlignment="1">
      <alignment horizontal="right"/>
    </xf>
    <xf numFmtId="3" fontId="0" fillId="0" borderId="7" xfId="0" applyNumberFormat="1" applyFont="1" applyBorder="1" applyAlignment="1">
      <alignment horizontal="center"/>
    </xf>
    <xf numFmtId="0" fontId="0" fillId="0" borderId="10" xfId="0" applyFont="1" applyBorder="1"/>
    <xf numFmtId="0" fontId="0" fillId="0" borderId="8" xfId="0" applyFont="1" applyBorder="1"/>
    <xf numFmtId="164" fontId="0" fillId="0" borderId="8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4" xfId="0" applyFont="1" applyBorder="1"/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right"/>
    </xf>
    <xf numFmtId="165" fontId="0" fillId="0" borderId="4" xfId="0" applyNumberFormat="1" applyFont="1" applyBorder="1" applyAlignment="1">
      <alignment horizontal="right"/>
    </xf>
    <xf numFmtId="0" fontId="0" fillId="0" borderId="5" xfId="0" applyFont="1" applyBorder="1" applyAlignment="1">
      <alignment horizontal="left"/>
    </xf>
    <xf numFmtId="0" fontId="0" fillId="0" borderId="17" xfId="0" applyFont="1" applyBorder="1"/>
    <xf numFmtId="0" fontId="0" fillId="0" borderId="25" xfId="0" applyFont="1" applyBorder="1" applyAlignment="1">
      <alignment horizontal="left"/>
    </xf>
    <xf numFmtId="16" fontId="0" fillId="0" borderId="17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right"/>
    </xf>
    <xf numFmtId="3" fontId="0" fillId="0" borderId="33" xfId="0" applyNumberFormat="1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0" fillId="0" borderId="34" xfId="0" applyFont="1" applyBorder="1"/>
    <xf numFmtId="164" fontId="0" fillId="0" borderId="34" xfId="0" applyNumberFormat="1" applyFont="1" applyBorder="1" applyAlignment="1">
      <alignment horizontal="center"/>
    </xf>
    <xf numFmtId="165" fontId="0" fillId="0" borderId="34" xfId="0" applyNumberFormat="1" applyFont="1" applyBorder="1" applyAlignment="1">
      <alignment horizontal="right"/>
    </xf>
    <xf numFmtId="0" fontId="0" fillId="0" borderId="35" xfId="0" applyFont="1" applyBorder="1" applyAlignment="1">
      <alignment horizontal="center"/>
    </xf>
    <xf numFmtId="165" fontId="0" fillId="0" borderId="8" xfId="0" applyNumberFormat="1" applyFont="1" applyBorder="1" applyAlignment="1">
      <alignment horizontal="right"/>
    </xf>
    <xf numFmtId="0" fontId="0" fillId="0" borderId="2" xfId="0" applyFont="1" applyBorder="1"/>
    <xf numFmtId="0" fontId="0" fillId="0" borderId="23" xfId="0" applyFont="1" applyBorder="1" applyAlignment="1">
      <alignment horizontal="right"/>
    </xf>
    <xf numFmtId="0" fontId="0" fillId="0" borderId="14" xfId="0" applyFont="1" applyBorder="1"/>
    <xf numFmtId="164" fontId="0" fillId="0" borderId="14" xfId="0" applyNumberFormat="1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164" fontId="0" fillId="0" borderId="23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16" fontId="0" fillId="0" borderId="11" xfId="0" applyNumberFormat="1" applyFont="1" applyBorder="1" applyAlignment="1">
      <alignment horizontal="left"/>
    </xf>
    <xf numFmtId="164" fontId="0" fillId="0" borderId="4" xfId="0" applyNumberFormat="1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164" fontId="0" fillId="0" borderId="4" xfId="0" applyNumberFormat="1" applyFont="1" applyFill="1" applyBorder="1" applyAlignment="1">
      <alignment horizontal="center"/>
    </xf>
    <xf numFmtId="16" fontId="0" fillId="0" borderId="4" xfId="0" applyNumberFormat="1" applyFont="1" applyBorder="1" applyAlignment="1">
      <alignment horizontal="center"/>
    </xf>
    <xf numFmtId="16" fontId="0" fillId="0" borderId="38" xfId="0" applyNumberFormat="1" applyFont="1" applyBorder="1" applyAlignment="1">
      <alignment horizontal="left"/>
    </xf>
    <xf numFmtId="0" fontId="0" fillId="0" borderId="16" xfId="0" applyFont="1" applyBorder="1" applyAlignment="1">
      <alignment horizontal="center"/>
    </xf>
    <xf numFmtId="20" fontId="0" fillId="0" borderId="16" xfId="0" applyNumberFormat="1" applyFont="1" applyBorder="1" applyAlignment="1">
      <alignment horizontal="center"/>
    </xf>
    <xf numFmtId="164" fontId="0" fillId="0" borderId="16" xfId="0" applyNumberFormat="1" applyFont="1" applyBorder="1" applyAlignment="1">
      <alignment horizontal="center"/>
    </xf>
    <xf numFmtId="164" fontId="0" fillId="0" borderId="16" xfId="0" applyNumberFormat="1" applyFont="1" applyFill="1" applyBorder="1" applyAlignment="1">
      <alignment horizontal="center"/>
    </xf>
    <xf numFmtId="16" fontId="0" fillId="0" borderId="31" xfId="0" applyNumberFormat="1" applyFont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right"/>
    </xf>
    <xf numFmtId="164" fontId="0" fillId="0" borderId="24" xfId="0" applyNumberFormat="1" applyFont="1" applyFill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1" fontId="0" fillId="0" borderId="26" xfId="0" applyNumberFormat="1" applyFont="1" applyBorder="1" applyAlignment="1">
      <alignment horizontal="center"/>
    </xf>
    <xf numFmtId="164" fontId="0" fillId="0" borderId="26" xfId="0" applyNumberFormat="1" applyFont="1" applyFill="1" applyBorder="1" applyAlignment="1">
      <alignment horizontal="center"/>
    </xf>
    <xf numFmtId="16" fontId="0" fillId="0" borderId="26" xfId="0" applyNumberFormat="1" applyFont="1" applyBorder="1" applyAlignment="1">
      <alignment horizontal="center"/>
    </xf>
    <xf numFmtId="16" fontId="0" fillId="0" borderId="30" xfId="0" applyNumberFormat="1" applyFont="1" applyBorder="1" applyAlignment="1">
      <alignment horizontal="left"/>
    </xf>
    <xf numFmtId="16" fontId="0" fillId="0" borderId="16" xfId="0" applyNumberFormat="1" applyFont="1" applyBorder="1" applyAlignment="1">
      <alignment horizontal="center"/>
    </xf>
    <xf numFmtId="16" fontId="0" fillId="0" borderId="37" xfId="0" applyNumberFormat="1" applyFont="1" applyBorder="1" applyAlignment="1">
      <alignment horizontal="left"/>
    </xf>
    <xf numFmtId="20" fontId="0" fillId="0" borderId="10" xfId="0" applyNumberFormat="1" applyFont="1" applyBorder="1" applyAlignment="1">
      <alignment horizontal="center"/>
    </xf>
    <xf numFmtId="16" fontId="0" fillId="0" borderId="32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170" fontId="0" fillId="0" borderId="24" xfId="0" applyNumberFormat="1" applyFont="1" applyBorder="1" applyAlignment="1">
      <alignment horizontal="right"/>
    </xf>
    <xf numFmtId="20" fontId="0" fillId="0" borderId="24" xfId="0" applyNumberFormat="1" applyFont="1" applyBorder="1" applyAlignment="1">
      <alignment horizontal="center"/>
    </xf>
    <xf numFmtId="165" fontId="0" fillId="0" borderId="24" xfId="0" applyNumberFormat="1" applyFont="1" applyBorder="1" applyAlignment="1">
      <alignment horizontal="center"/>
    </xf>
    <xf numFmtId="169" fontId="0" fillId="0" borderId="10" xfId="0" applyNumberFormat="1" applyFont="1" applyBorder="1" applyAlignment="1">
      <alignment horizontal="center"/>
    </xf>
    <xf numFmtId="16" fontId="0" fillId="0" borderId="10" xfId="0" applyNumberFormat="1" applyFont="1" applyBorder="1" applyAlignment="1">
      <alignment horizontal="center"/>
    </xf>
    <xf numFmtId="171" fontId="0" fillId="0" borderId="4" xfId="0" applyNumberFormat="1" applyFont="1" applyBorder="1" applyAlignment="1">
      <alignment horizontal="right"/>
    </xf>
    <xf numFmtId="171" fontId="0" fillId="0" borderId="16" xfId="0" applyNumberFormat="1" applyFont="1" applyBorder="1" applyAlignment="1">
      <alignment horizontal="right"/>
    </xf>
    <xf numFmtId="1" fontId="0" fillId="0" borderId="16" xfId="0" applyNumberFormat="1" applyFont="1" applyBorder="1" applyAlignment="1">
      <alignment horizontal="center"/>
    </xf>
    <xf numFmtId="171" fontId="0" fillId="0" borderId="26" xfId="0" applyNumberFormat="1" applyFont="1" applyBorder="1" applyAlignment="1">
      <alignment horizontal="right"/>
    </xf>
    <xf numFmtId="16" fontId="0" fillId="0" borderId="16" xfId="0" applyNumberFormat="1" applyFont="1" applyBorder="1" applyAlignment="1">
      <alignment horizontal="left"/>
    </xf>
    <xf numFmtId="0" fontId="0" fillId="0" borderId="16" xfId="0" applyFont="1" applyBorder="1" applyAlignment="1">
      <alignment horizontal="right"/>
    </xf>
    <xf numFmtId="171" fontId="0" fillId="0" borderId="24" xfId="0" applyNumberFormat="1" applyFont="1" applyBorder="1" applyAlignment="1">
      <alignment horizontal="right"/>
    </xf>
    <xf numFmtId="165" fontId="0" fillId="0" borderId="16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left"/>
    </xf>
    <xf numFmtId="165" fontId="0" fillId="0" borderId="24" xfId="0" applyNumberFormat="1" applyFont="1" applyBorder="1" applyAlignment="1">
      <alignment horizontal="left"/>
    </xf>
    <xf numFmtId="16" fontId="0" fillId="0" borderId="24" xfId="0" applyNumberFormat="1" applyFont="1" applyBorder="1" applyAlignment="1">
      <alignment horizontal="left"/>
    </xf>
    <xf numFmtId="171" fontId="0" fillId="0" borderId="10" xfId="0" applyNumberFormat="1" applyFont="1" applyBorder="1" applyAlignment="1">
      <alignment horizontal="right"/>
    </xf>
    <xf numFmtId="16" fontId="0" fillId="0" borderId="38" xfId="0" applyNumberFormat="1" applyFont="1" applyBorder="1" applyAlignment="1"/>
    <xf numFmtId="16" fontId="0" fillId="0" borderId="20" xfId="0" applyNumberFormat="1" applyFont="1" applyBorder="1" applyAlignment="1"/>
    <xf numFmtId="0" fontId="0" fillId="0" borderId="22" xfId="0" applyFont="1" applyBorder="1" applyAlignment="1">
      <alignment horizontal="center"/>
    </xf>
    <xf numFmtId="0" fontId="0" fillId="0" borderId="37" xfId="0" applyFont="1" applyBorder="1" applyAlignment="1"/>
    <xf numFmtId="16" fontId="0" fillId="0" borderId="30" xfId="0" applyNumberFormat="1" applyFont="1" applyBorder="1" applyAlignment="1"/>
    <xf numFmtId="16" fontId="0" fillId="0" borderId="31" xfId="0" applyNumberFormat="1" applyFont="1" applyBorder="1" applyAlignment="1"/>
    <xf numFmtId="16" fontId="0" fillId="0" borderId="37" xfId="0" applyNumberFormat="1" applyFont="1" applyBorder="1" applyAlignment="1"/>
    <xf numFmtId="16" fontId="0" fillId="0" borderId="10" xfId="0" applyNumberFormat="1" applyFont="1" applyFill="1" applyBorder="1" applyAlignment="1">
      <alignment horizontal="center"/>
    </xf>
    <xf numFmtId="16" fontId="0" fillId="0" borderId="10" xfId="0" applyNumberFormat="1" applyFont="1" applyBorder="1" applyAlignment="1">
      <alignment horizontal="left"/>
    </xf>
    <xf numFmtId="0" fontId="0" fillId="0" borderId="0" xfId="0" applyFont="1" applyBorder="1"/>
    <xf numFmtId="0" fontId="0" fillId="0" borderId="0" xfId="0" applyFont="1"/>
    <xf numFmtId="171" fontId="0" fillId="0" borderId="0" xfId="0" applyNumberFormat="1" applyFont="1" applyAlignment="1">
      <alignment horizontal="center"/>
    </xf>
    <xf numFmtId="17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0" borderId="39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16" fontId="0" fillId="0" borderId="31" xfId="0" applyNumberFormat="1" applyFont="1" applyFill="1" applyBorder="1" applyAlignment="1"/>
    <xf numFmtId="169" fontId="0" fillId="0" borderId="16" xfId="0" applyNumberFormat="1" applyFont="1" applyBorder="1" applyAlignment="1">
      <alignment horizontal="center"/>
    </xf>
    <xf numFmtId="165" fontId="0" fillId="0" borderId="16" xfId="0" applyNumberFormat="1" applyFont="1" applyFill="1" applyBorder="1" applyAlignment="1">
      <alignment horizontal="right"/>
    </xf>
    <xf numFmtId="16" fontId="0" fillId="0" borderId="31" xfId="0" applyNumberFormat="1" applyFont="1" applyFill="1" applyBorder="1" applyAlignment="1">
      <alignment horizontal="left"/>
    </xf>
    <xf numFmtId="0" fontId="0" fillId="0" borderId="19" xfId="0" applyFont="1" applyBorder="1" applyAlignment="1">
      <alignment horizontal="center"/>
    </xf>
    <xf numFmtId="0" fontId="0" fillId="0" borderId="31" xfId="0" applyFont="1" applyFill="1" applyBorder="1" applyAlignment="1">
      <alignment horizontal="left"/>
    </xf>
    <xf numFmtId="165" fontId="0" fillId="0" borderId="24" xfId="0" applyNumberFormat="1" applyFont="1" applyBorder="1"/>
    <xf numFmtId="0" fontId="0" fillId="0" borderId="31" xfId="0" applyFont="1" applyBorder="1" applyAlignment="1">
      <alignment horizontal="left"/>
    </xf>
    <xf numFmtId="165" fontId="0" fillId="0" borderId="0" xfId="0" applyNumberFormat="1" applyFont="1"/>
    <xf numFmtId="0" fontId="0" fillId="0" borderId="31" xfId="0" applyFont="1" applyBorder="1" applyAlignment="1"/>
    <xf numFmtId="1" fontId="0" fillId="0" borderId="24" xfId="0" applyNumberFormat="1" applyFont="1" applyBorder="1" applyAlignment="1">
      <alignment horizontal="center"/>
    </xf>
    <xf numFmtId="0" fontId="0" fillId="0" borderId="30" xfId="0" applyFont="1" applyBorder="1" applyAlignment="1">
      <alignment horizontal="left"/>
    </xf>
    <xf numFmtId="49" fontId="0" fillId="0" borderId="24" xfId="0" applyNumberFormat="1" applyFont="1" applyBorder="1" applyAlignment="1">
      <alignment horizontal="center"/>
    </xf>
    <xf numFmtId="0" fontId="0" fillId="0" borderId="37" xfId="0" applyFont="1" applyBorder="1" applyAlignment="1">
      <alignment horizontal="left"/>
    </xf>
    <xf numFmtId="164" fontId="0" fillId="0" borderId="10" xfId="0" applyNumberFormat="1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165" fontId="0" fillId="0" borderId="26" xfId="0" applyNumberFormat="1" applyFont="1" applyBorder="1" applyAlignment="1">
      <alignment horizontal="center"/>
    </xf>
    <xf numFmtId="16" fontId="0" fillId="0" borderId="26" xfId="0" applyNumberFormat="1" applyFont="1" applyFill="1" applyBorder="1" applyAlignment="1">
      <alignment horizontal="center"/>
    </xf>
    <xf numFmtId="3" fontId="0" fillId="0" borderId="45" xfId="0" applyNumberFormat="1" applyFont="1" applyBorder="1" applyAlignment="1">
      <alignment horizontal="center"/>
    </xf>
    <xf numFmtId="0" fontId="0" fillId="0" borderId="42" xfId="0" applyFont="1" applyBorder="1" applyAlignment="1">
      <alignment horizontal="center"/>
    </xf>
    <xf numFmtId="16" fontId="0" fillId="0" borderId="42" xfId="0" applyNumberFormat="1" applyFont="1" applyBorder="1" applyAlignment="1">
      <alignment horizontal="center"/>
    </xf>
    <xf numFmtId="165" fontId="0" fillId="0" borderId="42" xfId="0" applyNumberFormat="1" applyFont="1" applyBorder="1" applyAlignment="1">
      <alignment horizontal="right"/>
    </xf>
    <xf numFmtId="165" fontId="0" fillId="0" borderId="42" xfId="0" applyNumberFormat="1" applyFont="1" applyBorder="1" applyAlignment="1">
      <alignment horizontal="center"/>
    </xf>
    <xf numFmtId="0" fontId="0" fillId="0" borderId="42" xfId="0" applyFont="1" applyBorder="1"/>
    <xf numFmtId="171" fontId="0" fillId="0" borderId="42" xfId="0" applyNumberFormat="1" applyFont="1" applyBorder="1" applyAlignment="1">
      <alignment horizontal="right"/>
    </xf>
    <xf numFmtId="16" fontId="0" fillId="0" borderId="42" xfId="0" applyNumberFormat="1" applyFont="1" applyFill="1" applyBorder="1" applyAlignment="1">
      <alignment horizontal="center"/>
    </xf>
    <xf numFmtId="16" fontId="0" fillId="0" borderId="43" xfId="0" applyNumberFormat="1" applyFont="1" applyBorder="1" applyAlignment="1"/>
    <xf numFmtId="0" fontId="0" fillId="0" borderId="44" xfId="0" applyFont="1" applyBorder="1" applyAlignment="1">
      <alignment horizontal="center"/>
    </xf>
    <xf numFmtId="167" fontId="0" fillId="0" borderId="10" xfId="0" applyNumberFormat="1" applyFont="1" applyBorder="1" applyAlignment="1">
      <alignment horizontal="right"/>
    </xf>
    <xf numFmtId="171" fontId="0" fillId="0" borderId="10" xfId="0" applyNumberFormat="1" applyFont="1" applyBorder="1" applyAlignment="1">
      <alignment horizontal="center"/>
    </xf>
    <xf numFmtId="16" fontId="0" fillId="0" borderId="32" xfId="0" applyNumberFormat="1" applyFont="1" applyBorder="1" applyAlignment="1"/>
    <xf numFmtId="0" fontId="0" fillId="0" borderId="38" xfId="0" applyFont="1" applyBorder="1" applyAlignment="1">
      <alignment horizontal="left"/>
    </xf>
    <xf numFmtId="164" fontId="0" fillId="0" borderId="42" xfId="0" applyNumberFormat="1" applyFont="1" applyBorder="1" applyAlignment="1">
      <alignment horizontal="center"/>
    </xf>
    <xf numFmtId="16" fontId="0" fillId="0" borderId="43" xfId="0" applyNumberFormat="1" applyFont="1" applyBorder="1" applyAlignment="1">
      <alignment horizontal="left"/>
    </xf>
    <xf numFmtId="0" fontId="0" fillId="0" borderId="21" xfId="0" applyFont="1" applyBorder="1"/>
    <xf numFmtId="0" fontId="0" fillId="0" borderId="28" xfId="0" applyFont="1" applyBorder="1"/>
    <xf numFmtId="49" fontId="0" fillId="0" borderId="26" xfId="0" applyNumberFormat="1" applyFont="1" applyBorder="1"/>
    <xf numFmtId="0" fontId="0" fillId="0" borderId="32" xfId="0" applyFont="1" applyBorder="1" applyAlignment="1">
      <alignment horizontal="left"/>
    </xf>
    <xf numFmtId="0" fontId="0" fillId="0" borderId="12" xfId="0" applyFont="1" applyBorder="1"/>
    <xf numFmtId="165" fontId="0" fillId="0" borderId="4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2" fontId="0" fillId="0" borderId="27" xfId="0" applyNumberFormat="1" applyFont="1" applyBorder="1" applyAlignment="1">
      <alignment horizontal="center"/>
    </xf>
    <xf numFmtId="1" fontId="0" fillId="0" borderId="27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0" fillId="0" borderId="21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172" fontId="0" fillId="0" borderId="4" xfId="0" applyNumberFormat="1" applyFont="1" applyBorder="1" applyAlignment="1">
      <alignment horizontal="right"/>
    </xf>
    <xf numFmtId="172" fontId="0" fillId="0" borderId="16" xfId="0" applyNumberFormat="1" applyFont="1" applyBorder="1" applyAlignment="1">
      <alignment horizontal="right"/>
    </xf>
    <xf numFmtId="172" fontId="0" fillId="0" borderId="24" xfId="0" applyNumberFormat="1" applyFont="1" applyBorder="1" applyAlignment="1">
      <alignment horizontal="center"/>
    </xf>
    <xf numFmtId="172" fontId="0" fillId="0" borderId="24" xfId="0" applyNumberFormat="1" applyFont="1" applyBorder="1" applyAlignment="1">
      <alignment horizontal="right"/>
    </xf>
    <xf numFmtId="172" fontId="0" fillId="0" borderId="26" xfId="0" applyNumberFormat="1" applyFont="1" applyBorder="1" applyAlignment="1">
      <alignment horizontal="right"/>
    </xf>
    <xf numFmtId="172" fontId="0" fillId="0" borderId="10" xfId="0" applyNumberFormat="1" applyFont="1" applyBorder="1" applyAlignment="1">
      <alignment horizontal="center"/>
    </xf>
    <xf numFmtId="172" fontId="0" fillId="0" borderId="10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16" xfId="0" applyFont="1" applyBorder="1"/>
    <xf numFmtId="0" fontId="6" fillId="0" borderId="24" xfId="0" applyFont="1" applyBorder="1"/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165" fontId="7" fillId="0" borderId="16" xfId="0" applyNumberFormat="1" applyFont="1" applyBorder="1" applyAlignment="1">
      <alignment horizontal="right"/>
    </xf>
    <xf numFmtId="0" fontId="6" fillId="0" borderId="10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42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172" fontId="6" fillId="0" borderId="3" xfId="1" applyNumberFormat="1" applyFont="1" applyBorder="1" applyAlignment="1">
      <alignment horizontal="right"/>
    </xf>
    <xf numFmtId="172" fontId="6" fillId="0" borderId="15" xfId="1" applyNumberFormat="1" applyFont="1" applyBorder="1" applyAlignment="1">
      <alignment horizontal="right"/>
    </xf>
    <xf numFmtId="172" fontId="6" fillId="0" borderId="0" xfId="1" applyNumberFormat="1" applyFont="1" applyBorder="1" applyAlignment="1">
      <alignment horizontal="right"/>
    </xf>
    <xf numFmtId="165" fontId="7" fillId="0" borderId="10" xfId="0" applyNumberFormat="1" applyFont="1" applyBorder="1" applyAlignment="1">
      <alignment horizontal="right"/>
    </xf>
    <xf numFmtId="20" fontId="6" fillId="0" borderId="16" xfId="0" applyNumberFormat="1" applyFont="1" applyBorder="1" applyAlignment="1">
      <alignment horizontal="center"/>
    </xf>
    <xf numFmtId="20" fontId="6" fillId="0" borderId="10" xfId="0" applyNumberFormat="1" applyFont="1" applyBorder="1" applyAlignment="1">
      <alignment horizontal="center"/>
    </xf>
    <xf numFmtId="0" fontId="6" fillId="0" borderId="31" xfId="0" applyFont="1" applyBorder="1" applyAlignment="1">
      <alignment horizontal="left"/>
    </xf>
    <xf numFmtId="20" fontId="6" fillId="0" borderId="24" xfId="0" applyNumberFormat="1" applyFont="1" applyBorder="1" applyAlignment="1">
      <alignment horizontal="center"/>
    </xf>
    <xf numFmtId="165" fontId="7" fillId="0" borderId="24" xfId="0" applyNumberFormat="1" applyFont="1" applyBorder="1" applyAlignment="1">
      <alignment horizontal="right"/>
    </xf>
    <xf numFmtId="0" fontId="6" fillId="0" borderId="37" xfId="0" applyFont="1" applyBorder="1" applyAlignment="1">
      <alignment horizontal="left"/>
    </xf>
    <xf numFmtId="20" fontId="6" fillId="0" borderId="42" xfId="0" applyNumberFormat="1" applyFont="1" applyBorder="1" applyAlignment="1">
      <alignment horizontal="center"/>
    </xf>
    <xf numFmtId="165" fontId="6" fillId="0" borderId="42" xfId="0" applyNumberFormat="1" applyFont="1" applyBorder="1" applyAlignment="1">
      <alignment horizontal="center"/>
    </xf>
    <xf numFmtId="164" fontId="6" fillId="0" borderId="42" xfId="0" applyNumberFormat="1" applyFont="1" applyBorder="1" applyAlignment="1">
      <alignment horizontal="center"/>
    </xf>
    <xf numFmtId="165" fontId="7" fillId="0" borderId="42" xfId="0" applyNumberFormat="1" applyFont="1" applyBorder="1" applyAlignment="1">
      <alignment horizontal="center"/>
    </xf>
    <xf numFmtId="0" fontId="6" fillId="0" borderId="43" xfId="0" applyFont="1" applyBorder="1" applyAlignment="1">
      <alignment horizontal="left"/>
    </xf>
    <xf numFmtId="164" fontId="6" fillId="0" borderId="26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right"/>
    </xf>
    <xf numFmtId="0" fontId="6" fillId="0" borderId="26" xfId="0" applyFont="1" applyBorder="1" applyAlignment="1">
      <alignment horizontal="center"/>
    </xf>
    <xf numFmtId="0" fontId="6" fillId="0" borderId="4" xfId="0" applyFont="1" applyBorder="1" applyAlignment="1"/>
    <xf numFmtId="0" fontId="6" fillId="0" borderId="4" xfId="0" applyFont="1" applyBorder="1" applyAlignment="1">
      <alignment horizontal="center"/>
    </xf>
    <xf numFmtId="0" fontId="6" fillId="0" borderId="38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16" xfId="0" applyFont="1" applyBorder="1" applyAlignment="1"/>
    <xf numFmtId="172" fontId="5" fillId="0" borderId="16" xfId="0" applyNumberFormat="1" applyFont="1" applyBorder="1" applyAlignment="1">
      <alignment horizontal="right"/>
    </xf>
    <xf numFmtId="0" fontId="6" fillId="0" borderId="30" xfId="0" applyFont="1" applyBorder="1" applyAlignment="1">
      <alignment horizontal="left"/>
    </xf>
    <xf numFmtId="0" fontId="6" fillId="0" borderId="32" xfId="0" applyFont="1" applyBorder="1" applyAlignment="1">
      <alignment horizontal="left"/>
    </xf>
    <xf numFmtId="165" fontId="7" fillId="0" borderId="26" xfId="0" applyNumberFormat="1" applyFont="1" applyBorder="1" applyAlignment="1">
      <alignment horizontal="right"/>
    </xf>
    <xf numFmtId="0" fontId="0" fillId="0" borderId="15" xfId="0" applyFont="1" applyBorder="1"/>
    <xf numFmtId="0" fontId="0" fillId="0" borderId="17" xfId="0" applyNumberFormat="1" applyFont="1" applyBorder="1" applyAlignment="1">
      <alignment horizontal="center"/>
    </xf>
    <xf numFmtId="0" fontId="0" fillId="0" borderId="18" xfId="0" applyFont="1" applyBorder="1" applyAlignment="1"/>
    <xf numFmtId="0" fontId="0" fillId="0" borderId="14" xfId="0" applyNumberFormat="1" applyFont="1" applyBorder="1" applyAlignment="1">
      <alignment horizontal="center"/>
    </xf>
    <xf numFmtId="16" fontId="0" fillId="0" borderId="18" xfId="0" applyNumberFormat="1" applyFont="1" applyBorder="1" applyAlignment="1"/>
    <xf numFmtId="0" fontId="0" fillId="0" borderId="30" xfId="0" applyFont="1" applyBorder="1" applyAlignment="1"/>
    <xf numFmtId="0" fontId="0" fillId="0" borderId="3" xfId="0" applyFont="1" applyBorder="1" applyAlignment="1">
      <alignment horizontal="left"/>
    </xf>
    <xf numFmtId="16" fontId="0" fillId="0" borderId="2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1" fontId="0" fillId="0" borderId="17" xfId="0" applyNumberFormat="1" applyFont="1" applyBorder="1" applyAlignment="1">
      <alignment horizontal="center"/>
    </xf>
    <xf numFmtId="16" fontId="0" fillId="0" borderId="14" xfId="0" applyNumberFormat="1" applyFont="1" applyBorder="1" applyAlignment="1">
      <alignment horizontal="center"/>
    </xf>
    <xf numFmtId="49" fontId="0" fillId="0" borderId="17" xfId="0" applyNumberFormat="1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3" fontId="0" fillId="0" borderId="1" xfId="0" applyNumberFormat="1" applyFont="1" applyBorder="1" applyAlignment="1" applyProtection="1">
      <alignment horizontal="center"/>
    </xf>
    <xf numFmtId="0" fontId="0" fillId="0" borderId="3" xfId="0" applyFont="1" applyBorder="1" applyProtection="1"/>
    <xf numFmtId="0" fontId="0" fillId="0" borderId="4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1" fontId="0" fillId="0" borderId="2" xfId="0" applyNumberFormat="1" applyFont="1" applyBorder="1" applyAlignment="1">
      <alignment horizontal="center"/>
    </xf>
    <xf numFmtId="3" fontId="0" fillId="0" borderId="19" xfId="0" applyNumberFormat="1" applyFont="1" applyBorder="1" applyAlignment="1" applyProtection="1">
      <alignment horizontal="center"/>
    </xf>
    <xf numFmtId="0" fontId="0" fillId="0" borderId="0" xfId="0" applyFont="1" applyBorder="1" applyProtection="1"/>
    <xf numFmtId="0" fontId="0" fillId="0" borderId="16" xfId="0" applyFont="1" applyBorder="1" applyAlignment="1" applyProtection="1">
      <alignment horizontal="center"/>
    </xf>
    <xf numFmtId="0" fontId="0" fillId="0" borderId="17" xfId="0" applyFont="1" applyBorder="1" applyAlignment="1" applyProtection="1">
      <alignment horizontal="center"/>
    </xf>
    <xf numFmtId="3" fontId="0" fillId="0" borderId="13" xfId="0" applyNumberFormat="1" applyFont="1" applyBorder="1" applyAlignment="1" applyProtection="1">
      <alignment horizontal="center"/>
    </xf>
    <xf numFmtId="0" fontId="0" fillId="0" borderId="15" xfId="0" applyFont="1" applyBorder="1" applyProtection="1"/>
    <xf numFmtId="0" fontId="0" fillId="0" borderId="26" xfId="0" applyFont="1" applyBorder="1" applyAlignment="1" applyProtection="1">
      <alignment horizontal="center"/>
    </xf>
    <xf numFmtId="0" fontId="0" fillId="0" borderId="14" xfId="0" applyFont="1" applyBorder="1" applyAlignment="1" applyProtection="1">
      <alignment horizontal="center"/>
    </xf>
    <xf numFmtId="3" fontId="0" fillId="0" borderId="22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26" xfId="0" applyFont="1" applyBorder="1" applyProtection="1"/>
    <xf numFmtId="0" fontId="0" fillId="0" borderId="16" xfId="0" applyFont="1" applyBorder="1" applyProtection="1"/>
    <xf numFmtId="166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Protection="1"/>
    <xf numFmtId="0" fontId="0" fillId="0" borderId="8" xfId="0" applyFont="1" applyBorder="1" applyProtection="1"/>
    <xf numFmtId="0" fontId="0" fillId="0" borderId="8" xfId="0" applyFont="1" applyBorder="1" applyAlignment="1" applyProtection="1">
      <alignment horizontal="center"/>
    </xf>
    <xf numFmtId="16" fontId="0" fillId="0" borderId="8" xfId="0" applyNumberFormat="1" applyFont="1" applyBorder="1" applyAlignment="1">
      <alignment horizontal="center"/>
    </xf>
    <xf numFmtId="0" fontId="0" fillId="0" borderId="4" xfId="0" applyFont="1" applyBorder="1" applyProtection="1"/>
    <xf numFmtId="3" fontId="0" fillId="0" borderId="7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6" xfId="0" applyNumberFormat="1" applyFont="1" applyBorder="1" applyAlignment="1">
      <alignment horizontal="center"/>
    </xf>
    <xf numFmtId="0" fontId="0" fillId="0" borderId="16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0" fontId="6" fillId="0" borderId="0" xfId="0" applyFont="1" applyBorder="1"/>
    <xf numFmtId="164" fontId="6" fillId="0" borderId="14" xfId="0" applyNumberFormat="1" applyFont="1" applyBorder="1" applyAlignment="1">
      <alignment horizontal="center"/>
    </xf>
    <xf numFmtId="0" fontId="6" fillId="0" borderId="26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center"/>
    </xf>
    <xf numFmtId="164" fontId="6" fillId="0" borderId="16" xfId="0" applyNumberFormat="1" applyFont="1" applyBorder="1" applyAlignment="1">
      <alignment horizontal="center"/>
    </xf>
    <xf numFmtId="0" fontId="6" fillId="0" borderId="39" xfId="0" applyFont="1" applyBorder="1" applyAlignment="1">
      <alignment horizontal="left"/>
    </xf>
    <xf numFmtId="0" fontId="6" fillId="0" borderId="29" xfId="0" applyFont="1" applyBorder="1" applyAlignment="1">
      <alignment horizontal="left"/>
    </xf>
    <xf numFmtId="0" fontId="6" fillId="0" borderId="26" xfId="0" applyFont="1" applyBorder="1" applyAlignment="1">
      <alignment wrapText="1"/>
    </xf>
    <xf numFmtId="0" fontId="6" fillId="0" borderId="41" xfId="0" applyFont="1" applyBorder="1" applyAlignment="1">
      <alignment horizontal="left"/>
    </xf>
    <xf numFmtId="0" fontId="6" fillId="0" borderId="27" xfId="0" applyFont="1" applyBorder="1" applyAlignment="1">
      <alignment horizontal="center"/>
    </xf>
    <xf numFmtId="0" fontId="6" fillId="0" borderId="16" xfId="0" applyFont="1" applyBorder="1" applyAlignment="1">
      <alignment wrapText="1"/>
    </xf>
    <xf numFmtId="164" fontId="6" fillId="0" borderId="10" xfId="0" applyNumberFormat="1" applyFont="1" applyBorder="1" applyAlignment="1">
      <alignment horizontal="center"/>
    </xf>
    <xf numFmtId="0" fontId="6" fillId="0" borderId="40" xfId="0" applyFont="1" applyBorder="1"/>
    <xf numFmtId="0" fontId="6" fillId="0" borderId="4" xfId="0" applyFont="1" applyBorder="1" applyAlignment="1">
      <alignment wrapText="1"/>
    </xf>
    <xf numFmtId="0" fontId="6" fillId="0" borderId="26" xfId="0" applyFont="1" applyBorder="1" applyAlignment="1"/>
    <xf numFmtId="0" fontId="6" fillId="0" borderId="10" xfId="0" applyFont="1" applyBorder="1" applyAlignment="1"/>
    <xf numFmtId="173" fontId="0" fillId="0" borderId="16" xfId="0" applyNumberFormat="1" applyFont="1" applyBorder="1" applyAlignment="1">
      <alignment horizontal="right"/>
    </xf>
    <xf numFmtId="173" fontId="7" fillId="0" borderId="16" xfId="0" applyNumberFormat="1" applyFont="1" applyBorder="1" applyAlignment="1">
      <alignment horizontal="right"/>
    </xf>
    <xf numFmtId="174" fontId="0" fillId="0" borderId="0" xfId="0" applyNumberFormat="1"/>
    <xf numFmtId="174" fontId="0" fillId="0" borderId="2" xfId="1" applyNumberFormat="1" applyFont="1" applyBorder="1" applyAlignment="1">
      <alignment horizontal="center"/>
    </xf>
    <xf numFmtId="174" fontId="0" fillId="0" borderId="17" xfId="0" applyNumberFormat="1" applyFont="1" applyBorder="1" applyAlignment="1">
      <alignment horizontal="right"/>
    </xf>
    <xf numFmtId="174" fontId="0" fillId="0" borderId="26" xfId="0" applyNumberFormat="1" applyFont="1" applyBorder="1" applyAlignment="1">
      <alignment horizontal="right"/>
    </xf>
    <xf numFmtId="174" fontId="0" fillId="0" borderId="16" xfId="0" applyNumberFormat="1" applyFont="1" applyBorder="1" applyAlignment="1">
      <alignment horizontal="right"/>
    </xf>
    <xf numFmtId="174" fontId="0" fillId="0" borderId="24" xfId="0" applyNumberFormat="1" applyFont="1" applyBorder="1" applyAlignment="1">
      <alignment horizontal="right"/>
    </xf>
    <xf numFmtId="174" fontId="0" fillId="0" borderId="14" xfId="0" applyNumberFormat="1" applyFont="1" applyBorder="1" applyAlignment="1">
      <alignment horizontal="right"/>
    </xf>
    <xf numFmtId="174" fontId="0" fillId="0" borderId="10" xfId="0" applyNumberFormat="1" applyFont="1" applyBorder="1" applyAlignment="1">
      <alignment horizontal="right"/>
    </xf>
    <xf numFmtId="174" fontId="0" fillId="0" borderId="10" xfId="0" applyNumberFormat="1" applyBorder="1" applyAlignment="1">
      <alignment horizontal="right"/>
    </xf>
    <xf numFmtId="174" fontId="0" fillId="0" borderId="4" xfId="0" applyNumberFormat="1" applyFont="1" applyBorder="1" applyAlignment="1">
      <alignment horizontal="right"/>
    </xf>
    <xf numFmtId="174" fontId="0" fillId="0" borderId="8" xfId="0" applyNumberFormat="1" applyFont="1" applyBorder="1" applyAlignment="1">
      <alignment horizontal="center"/>
    </xf>
    <xf numFmtId="174" fontId="0" fillId="0" borderId="17" xfId="0" applyNumberFormat="1" applyFont="1" applyBorder="1" applyAlignment="1">
      <alignment horizontal="center"/>
    </xf>
    <xf numFmtId="174" fontId="0" fillId="0" borderId="23" xfId="0" applyNumberFormat="1" applyFont="1" applyBorder="1" applyAlignment="1">
      <alignment horizontal="center"/>
    </xf>
    <xf numFmtId="174" fontId="0" fillId="0" borderId="14" xfId="0" applyNumberFormat="1" applyFont="1" applyBorder="1" applyAlignment="1">
      <alignment horizontal="center"/>
    </xf>
    <xf numFmtId="174" fontId="0" fillId="0" borderId="34" xfId="0" applyNumberFormat="1" applyFont="1" applyBorder="1" applyAlignment="1">
      <alignment horizontal="center"/>
    </xf>
    <xf numFmtId="174" fontId="0" fillId="0" borderId="17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174" fontId="0" fillId="0" borderId="16" xfId="1" applyNumberFormat="1" applyFont="1" applyBorder="1" applyAlignment="1">
      <alignment horizontal="center"/>
    </xf>
    <xf numFmtId="174" fontId="0" fillId="0" borderId="24" xfId="1" applyNumberFormat="1" applyFont="1" applyBorder="1" applyAlignment="1">
      <alignment horizontal="center"/>
    </xf>
    <xf numFmtId="174" fontId="0" fillId="0" borderId="10" xfId="1" applyNumberFormat="1" applyFont="1" applyBorder="1" applyAlignment="1">
      <alignment horizontal="center"/>
    </xf>
    <xf numFmtId="174" fontId="0" fillId="0" borderId="10" xfId="1" applyNumberFormat="1" applyFont="1" applyBorder="1" applyAlignment="1">
      <alignment horizontal="right"/>
    </xf>
    <xf numFmtId="174" fontId="0" fillId="0" borderId="4" xfId="1" applyNumberFormat="1" applyFont="1" applyBorder="1" applyAlignment="1">
      <alignment horizontal="right"/>
    </xf>
    <xf numFmtId="174" fontId="0" fillId="0" borderId="16" xfId="1" applyNumberFormat="1" applyFont="1" applyBorder="1" applyAlignment="1">
      <alignment horizontal="right"/>
    </xf>
    <xf numFmtId="174" fontId="0" fillId="0" borderId="24" xfId="1" applyNumberFormat="1" applyFont="1" applyBorder="1" applyAlignment="1">
      <alignment horizontal="right"/>
    </xf>
    <xf numFmtId="174" fontId="0" fillId="0" borderId="26" xfId="1" applyNumberFormat="1" applyFont="1" applyBorder="1" applyAlignment="1">
      <alignment horizontal="right"/>
    </xf>
    <xf numFmtId="174" fontId="5" fillId="0" borderId="26" xfId="1" applyNumberFormat="1" applyFont="1" applyBorder="1" applyAlignment="1">
      <alignment horizontal="right"/>
    </xf>
    <xf numFmtId="174" fontId="6" fillId="0" borderId="16" xfId="1" applyNumberFormat="1" applyFont="1" applyBorder="1" applyAlignment="1">
      <alignment horizontal="right"/>
    </xf>
    <xf numFmtId="174" fontId="6" fillId="0" borderId="10" xfId="1" applyNumberFormat="1" applyFont="1" applyBorder="1" applyAlignment="1">
      <alignment horizontal="right"/>
    </xf>
    <xf numFmtId="174" fontId="0" fillId="0" borderId="34" xfId="0" applyNumberFormat="1" applyFont="1" applyBorder="1" applyAlignment="1">
      <alignment horizontal="right"/>
    </xf>
    <xf numFmtId="174" fontId="0" fillId="0" borderId="2" xfId="0" applyNumberFormat="1" applyFont="1" applyBorder="1" applyAlignment="1">
      <alignment horizontal="right"/>
    </xf>
    <xf numFmtId="174" fontId="0" fillId="0" borderId="8" xfId="0" applyNumberFormat="1" applyFont="1" applyBorder="1" applyAlignment="1">
      <alignment horizontal="right"/>
    </xf>
    <xf numFmtId="174" fontId="0" fillId="0" borderId="10" xfId="0" applyNumberFormat="1" applyFont="1" applyBorder="1" applyAlignment="1">
      <alignment horizontal="center"/>
    </xf>
    <xf numFmtId="174" fontId="0" fillId="0" borderId="42" xfId="0" applyNumberFormat="1" applyFont="1" applyBorder="1" applyAlignment="1">
      <alignment horizontal="right"/>
    </xf>
    <xf numFmtId="174" fontId="6" fillId="0" borderId="3" xfId="1" applyNumberFormat="1" applyFont="1" applyBorder="1" applyAlignment="1">
      <alignment horizontal="right"/>
    </xf>
    <xf numFmtId="174" fontId="6" fillId="0" borderId="15" xfId="1" applyNumberFormat="1" applyFont="1" applyBorder="1" applyAlignment="1">
      <alignment horizontal="right"/>
    </xf>
    <xf numFmtId="174" fontId="6" fillId="0" borderId="0" xfId="1" applyNumberFormat="1" applyFont="1" applyBorder="1" applyAlignment="1">
      <alignment horizontal="right"/>
    </xf>
    <xf numFmtId="174" fontId="0" fillId="0" borderId="26" xfId="1" applyNumberFormat="1" applyFont="1" applyBorder="1" applyAlignment="1">
      <alignment horizontal="center"/>
    </xf>
    <xf numFmtId="174" fontId="0" fillId="0" borderId="4" xfId="1" applyNumberFormat="1" applyFont="1" applyBorder="1" applyAlignment="1"/>
    <xf numFmtId="174" fontId="0" fillId="0" borderId="16" xfId="1" applyNumberFormat="1" applyFont="1" applyBorder="1" applyAlignment="1"/>
    <xf numFmtId="174" fontId="0" fillId="0" borderId="26" xfId="1" applyNumberFormat="1" applyFont="1" applyBorder="1" applyAlignment="1"/>
    <xf numFmtId="174" fontId="0" fillId="0" borderId="42" xfId="1" applyNumberFormat="1" applyFont="1" applyBorder="1" applyAlignment="1">
      <alignment horizontal="right"/>
    </xf>
    <xf numFmtId="173" fontId="0" fillId="0" borderId="2" xfId="0" applyNumberFormat="1" applyFont="1" applyBorder="1" applyAlignment="1">
      <alignment horizontal="right"/>
    </xf>
    <xf numFmtId="173" fontId="0" fillId="0" borderId="0" xfId="0" applyNumberFormat="1"/>
    <xf numFmtId="173" fontId="0" fillId="0" borderId="2" xfId="0" applyNumberFormat="1" applyFont="1" applyBorder="1" applyAlignment="1">
      <alignment horizontal="center"/>
    </xf>
    <xf numFmtId="173" fontId="0" fillId="0" borderId="8" xfId="0" applyNumberFormat="1" applyFont="1" applyBorder="1" applyAlignment="1">
      <alignment horizontal="center"/>
    </xf>
    <xf numFmtId="173" fontId="0" fillId="0" borderId="14" xfId="0" applyNumberFormat="1" applyFont="1" applyBorder="1" applyAlignment="1">
      <alignment horizontal="center"/>
    </xf>
    <xf numFmtId="173" fontId="0" fillId="0" borderId="17" xfId="0" applyNumberFormat="1" applyFont="1" applyBorder="1" applyAlignment="1">
      <alignment horizontal="center"/>
    </xf>
    <xf numFmtId="173" fontId="0" fillId="0" borderId="23" xfId="0" applyNumberFormat="1" applyFont="1" applyBorder="1" applyAlignment="1">
      <alignment horizontal="center"/>
    </xf>
    <xf numFmtId="173" fontId="0" fillId="0" borderId="8" xfId="0" applyNumberFormat="1" applyFont="1" applyBorder="1" applyAlignment="1">
      <alignment horizontal="right"/>
    </xf>
    <xf numFmtId="173" fontId="0" fillId="0" borderId="17" xfId="0" applyNumberFormat="1" applyFont="1" applyBorder="1" applyAlignment="1">
      <alignment horizontal="right"/>
    </xf>
    <xf numFmtId="173" fontId="0" fillId="0" borderId="23" xfId="0" applyNumberFormat="1" applyFont="1" applyBorder="1" applyAlignment="1">
      <alignment horizontal="right"/>
    </xf>
    <xf numFmtId="173" fontId="0" fillId="0" borderId="14" xfId="0" applyNumberFormat="1" applyFont="1" applyBorder="1" applyAlignment="1">
      <alignment horizontal="right"/>
    </xf>
    <xf numFmtId="173" fontId="0" fillId="0" borderId="34" xfId="0" applyNumberFormat="1" applyFont="1" applyBorder="1" applyAlignment="1">
      <alignment horizontal="right"/>
    </xf>
    <xf numFmtId="173" fontId="0" fillId="0" borderId="4" xfId="0" applyNumberFormat="1" applyFont="1" applyBorder="1" applyAlignment="1">
      <alignment horizontal="center"/>
    </xf>
    <xf numFmtId="173" fontId="0" fillId="0" borderId="16" xfId="0" applyNumberFormat="1" applyFont="1" applyBorder="1" applyAlignment="1">
      <alignment horizontal="center"/>
    </xf>
    <xf numFmtId="173" fontId="0" fillId="0" borderId="26" xfId="0" applyNumberFormat="1" applyFont="1" applyBorder="1" applyAlignment="1">
      <alignment horizontal="center"/>
    </xf>
    <xf numFmtId="173" fontId="0" fillId="0" borderId="24" xfId="0" applyNumberFormat="1" applyFont="1" applyBorder="1" applyAlignment="1">
      <alignment horizontal="center"/>
    </xf>
    <xf numFmtId="173" fontId="0" fillId="0" borderId="10" xfId="0" applyNumberFormat="1" applyFont="1" applyBorder="1" applyAlignment="1">
      <alignment horizontal="center"/>
    </xf>
    <xf numFmtId="173" fontId="0" fillId="0" borderId="10" xfId="0" applyNumberFormat="1" applyBorder="1" applyAlignment="1">
      <alignment horizontal="center"/>
    </xf>
    <xf numFmtId="173" fontId="0" fillId="0" borderId="4" xfId="0" applyNumberFormat="1" applyFont="1" applyBorder="1" applyAlignment="1">
      <alignment horizontal="right"/>
    </xf>
    <xf numFmtId="173" fontId="0" fillId="0" borderId="24" xfId="0" applyNumberFormat="1" applyFont="1" applyBorder="1" applyAlignment="1">
      <alignment horizontal="right"/>
    </xf>
    <xf numFmtId="173" fontId="0" fillId="0" borderId="26" xfId="0" applyNumberFormat="1" applyFont="1" applyBorder="1" applyAlignment="1">
      <alignment horizontal="right"/>
    </xf>
    <xf numFmtId="173" fontId="0" fillId="0" borderId="10" xfId="0" applyNumberFormat="1" applyFont="1" applyBorder="1" applyAlignment="1">
      <alignment horizontal="right"/>
    </xf>
    <xf numFmtId="173" fontId="0" fillId="0" borderId="10" xfId="0" applyNumberFormat="1" applyBorder="1" applyAlignment="1">
      <alignment horizontal="right"/>
    </xf>
    <xf numFmtId="173" fontId="0" fillId="0" borderId="10" xfId="0" applyNumberFormat="1" applyFont="1" applyBorder="1"/>
    <xf numFmtId="173" fontId="0" fillId="0" borderId="42" xfId="0" applyNumberFormat="1" applyFont="1" applyBorder="1" applyAlignment="1">
      <alignment horizontal="right"/>
    </xf>
    <xf numFmtId="173" fontId="6" fillId="0" borderId="42" xfId="0" applyNumberFormat="1" applyFont="1" applyBorder="1" applyAlignment="1">
      <alignment horizontal="center"/>
    </xf>
    <xf numFmtId="173" fontId="6" fillId="0" borderId="26" xfId="0" applyNumberFormat="1" applyFont="1" applyBorder="1" applyAlignment="1">
      <alignment horizontal="right"/>
    </xf>
    <xf numFmtId="173" fontId="0" fillId="0" borderId="16" xfId="1" applyNumberFormat="1" applyFont="1" applyBorder="1" applyAlignment="1">
      <alignment horizontal="right"/>
    </xf>
    <xf numFmtId="173" fontId="7" fillId="0" borderId="10" xfId="0" applyNumberFormat="1" applyFont="1" applyBorder="1" applyAlignment="1">
      <alignment horizontal="right"/>
    </xf>
    <xf numFmtId="173" fontId="5" fillId="0" borderId="16" xfId="0" applyNumberFormat="1" applyFont="1" applyBorder="1" applyAlignment="1">
      <alignment horizontal="center"/>
    </xf>
    <xf numFmtId="173" fontId="5" fillId="0" borderId="16" xfId="0" applyNumberFormat="1" applyFont="1" applyBorder="1" applyAlignment="1">
      <alignment horizontal="right"/>
    </xf>
    <xf numFmtId="173" fontId="5" fillId="0" borderId="10" xfId="0" applyNumberFormat="1" applyFont="1" applyBorder="1" applyAlignment="1">
      <alignment horizontal="right"/>
    </xf>
    <xf numFmtId="173" fontId="6" fillId="0" borderId="16" xfId="0" applyNumberFormat="1" applyFont="1" applyBorder="1" applyAlignment="1">
      <alignment horizontal="right"/>
    </xf>
    <xf numFmtId="173" fontId="0" fillId="0" borderId="34" xfId="0" applyNumberFormat="1" applyFont="1" applyBorder="1" applyAlignment="1">
      <alignment horizontal="center"/>
    </xf>
    <xf numFmtId="173" fontId="0" fillId="0" borderId="42" xfId="0" applyNumberFormat="1" applyFont="1" applyBorder="1" applyAlignment="1">
      <alignment horizontal="center"/>
    </xf>
    <xf numFmtId="173" fontId="7" fillId="0" borderId="26" xfId="0" applyNumberFormat="1" applyFont="1" applyBorder="1" applyAlignment="1">
      <alignment horizontal="right"/>
    </xf>
    <xf numFmtId="173" fontId="7" fillId="0" borderId="24" xfId="0" applyNumberFormat="1" applyFont="1" applyBorder="1" applyAlignment="1">
      <alignment horizontal="right"/>
    </xf>
    <xf numFmtId="173" fontId="7" fillId="0" borderId="42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0" borderId="23" xfId="0" applyNumberFormat="1" applyFont="1" applyBorder="1" applyAlignment="1">
      <alignment horizontal="center"/>
    </xf>
    <xf numFmtId="1" fontId="0" fillId="0" borderId="8" xfId="0" applyNumberFormat="1" applyFont="1" applyBorder="1" applyAlignment="1">
      <alignment horizontal="center"/>
    </xf>
    <xf numFmtId="1" fontId="0" fillId="0" borderId="10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0" fillId="0" borderId="42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1" fontId="0" fillId="0" borderId="0" xfId="0" applyNumberFormat="1"/>
    <xf numFmtId="1" fontId="8" fillId="0" borderId="2" xfId="0" applyNumberFormat="1" applyFont="1" applyBorder="1" applyAlignment="1">
      <alignment horizontal="center"/>
    </xf>
    <xf numFmtId="1" fontId="8" fillId="0" borderId="14" xfId="0" applyNumberFormat="1" applyFont="1" applyBorder="1" applyAlignment="1">
      <alignment horizontal="center"/>
    </xf>
    <xf numFmtId="1" fontId="8" fillId="0" borderId="26" xfId="0" applyNumberFormat="1" applyFont="1" applyBorder="1" applyAlignment="1">
      <alignment horizontal="center"/>
    </xf>
    <xf numFmtId="0" fontId="6" fillId="2" borderId="26" xfId="0" applyFont="1" applyFill="1" applyBorder="1" applyAlignment="1">
      <alignment horizontal="left" vertical="center"/>
    </xf>
    <xf numFmtId="1" fontId="0" fillId="2" borderId="26" xfId="0" applyNumberFormat="1" applyFont="1" applyFill="1" applyBorder="1" applyAlignment="1">
      <alignment horizontal="center"/>
    </xf>
    <xf numFmtId="0" fontId="0" fillId="3" borderId="0" xfId="0" applyFill="1"/>
    <xf numFmtId="0" fontId="6" fillId="3" borderId="26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407"/>
  <sheetViews>
    <sheetView tabSelected="1" zoomScale="120" zoomScaleNormal="120" workbookViewId="0">
      <pane xSplit="1" ySplit="1" topLeftCell="D107" activePane="bottomRight" state="frozen"/>
      <selection pane="topRight" activeCell="B1" sqref="B1"/>
      <selection pane="bottomLeft" activeCell="A2" sqref="A2"/>
      <selection pane="bottomRight" activeCell="J414" sqref="J414"/>
    </sheetView>
  </sheetViews>
  <sheetFormatPr baseColWidth="10" defaultRowHeight="15" x14ac:dyDescent="0.2"/>
  <cols>
    <col min="3" max="3" width="2.83203125" customWidth="1"/>
    <col min="5" max="5" width="2.83203125" customWidth="1"/>
    <col min="6" max="6" width="61" customWidth="1"/>
    <col min="7" max="7" width="8.83203125" customWidth="1"/>
    <col min="8" max="9" width="10.1640625" style="491" customWidth="1"/>
    <col min="10" max="10" width="13.6640625" style="445" customWidth="1"/>
    <col min="11" max="11" width="12.6640625" customWidth="1"/>
    <col min="12" max="12" width="14.1640625" style="403" customWidth="1"/>
    <col min="13" max="13" width="8.1640625" customWidth="1"/>
    <col min="14" max="14" width="14.5" customWidth="1"/>
    <col min="15" max="15" width="22.5" bestFit="1" customWidth="1"/>
    <col min="16" max="16" width="8.6640625" customWidth="1"/>
    <col min="17" max="17" width="7.5" customWidth="1"/>
    <col min="18" max="19" width="8.1640625" customWidth="1"/>
    <col min="20" max="21" width="8.5" customWidth="1"/>
    <col min="22" max="22" width="10.33203125" customWidth="1"/>
    <col min="23" max="23" width="11.6640625" customWidth="1"/>
    <col min="24" max="24" width="5.6640625" customWidth="1"/>
    <col min="25" max="25" width="12" customWidth="1"/>
    <col min="26" max="26" width="8.5" style="7" customWidth="1"/>
    <col min="27" max="27" width="8.1640625" customWidth="1"/>
    <col min="263" max="263" width="7.5" customWidth="1"/>
    <col min="264" max="264" width="9.83203125" customWidth="1"/>
    <col min="265" max="265" width="40.83203125" customWidth="1"/>
    <col min="266" max="266" width="6.5" customWidth="1"/>
    <col min="267" max="267" width="5.6640625" customWidth="1"/>
    <col min="268" max="268" width="8.83203125" customWidth="1"/>
    <col min="269" max="269" width="8.1640625" customWidth="1"/>
    <col min="270" max="270" width="12" customWidth="1"/>
    <col min="271" max="271" width="8.1640625" customWidth="1"/>
    <col min="272" max="272" width="11.83203125" customWidth="1"/>
    <col min="273" max="277" width="8.1640625" customWidth="1"/>
    <col min="278" max="278" width="16.83203125" customWidth="1"/>
    <col min="279" max="279" width="24.5" customWidth="1"/>
    <col min="280" max="280" width="8" customWidth="1"/>
    <col min="519" max="519" width="7.5" customWidth="1"/>
    <col min="520" max="520" width="9.83203125" customWidth="1"/>
    <col min="521" max="521" width="40.83203125" customWidth="1"/>
    <col min="522" max="522" width="6.5" customWidth="1"/>
    <col min="523" max="523" width="5.6640625" customWidth="1"/>
    <col min="524" max="524" width="8.83203125" customWidth="1"/>
    <col min="525" max="525" width="8.1640625" customWidth="1"/>
    <col min="526" max="526" width="12" customWidth="1"/>
    <col min="527" max="527" width="8.1640625" customWidth="1"/>
    <col min="528" max="528" width="11.83203125" customWidth="1"/>
    <col min="529" max="533" width="8.1640625" customWidth="1"/>
    <col min="534" max="534" width="16.83203125" customWidth="1"/>
    <col min="535" max="535" width="24.5" customWidth="1"/>
    <col min="536" max="536" width="8" customWidth="1"/>
    <col min="775" max="775" width="7.5" customWidth="1"/>
    <col min="776" max="776" width="9.83203125" customWidth="1"/>
    <col min="777" max="777" width="40.83203125" customWidth="1"/>
    <col min="778" max="778" width="6.5" customWidth="1"/>
    <col min="779" max="779" width="5.6640625" customWidth="1"/>
    <col min="780" max="780" width="8.83203125" customWidth="1"/>
    <col min="781" max="781" width="8.1640625" customWidth="1"/>
    <col min="782" max="782" width="12" customWidth="1"/>
    <col min="783" max="783" width="8.1640625" customWidth="1"/>
    <col min="784" max="784" width="11.83203125" customWidth="1"/>
    <col min="785" max="789" width="8.1640625" customWidth="1"/>
    <col min="790" max="790" width="16.83203125" customWidth="1"/>
    <col min="791" max="791" width="24.5" customWidth="1"/>
    <col min="792" max="792" width="8" customWidth="1"/>
    <col min="1031" max="1031" width="7.5" customWidth="1"/>
    <col min="1032" max="1032" width="9.83203125" customWidth="1"/>
    <col min="1033" max="1033" width="40.83203125" customWidth="1"/>
    <col min="1034" max="1034" width="6.5" customWidth="1"/>
    <col min="1035" max="1035" width="5.6640625" customWidth="1"/>
    <col min="1036" max="1036" width="8.83203125" customWidth="1"/>
    <col min="1037" max="1037" width="8.1640625" customWidth="1"/>
    <col min="1038" max="1038" width="12" customWidth="1"/>
    <col min="1039" max="1039" width="8.1640625" customWidth="1"/>
    <col min="1040" max="1040" width="11.83203125" customWidth="1"/>
    <col min="1041" max="1045" width="8.1640625" customWidth="1"/>
    <col min="1046" max="1046" width="16.83203125" customWidth="1"/>
    <col min="1047" max="1047" width="24.5" customWidth="1"/>
    <col min="1048" max="1048" width="8" customWidth="1"/>
    <col min="1287" max="1287" width="7.5" customWidth="1"/>
    <col min="1288" max="1288" width="9.83203125" customWidth="1"/>
    <col min="1289" max="1289" width="40.83203125" customWidth="1"/>
    <col min="1290" max="1290" width="6.5" customWidth="1"/>
    <col min="1291" max="1291" width="5.6640625" customWidth="1"/>
    <col min="1292" max="1292" width="8.83203125" customWidth="1"/>
    <col min="1293" max="1293" width="8.1640625" customWidth="1"/>
    <col min="1294" max="1294" width="12" customWidth="1"/>
    <col min="1295" max="1295" width="8.1640625" customWidth="1"/>
    <col min="1296" max="1296" width="11.83203125" customWidth="1"/>
    <col min="1297" max="1301" width="8.1640625" customWidth="1"/>
    <col min="1302" max="1302" width="16.83203125" customWidth="1"/>
    <col min="1303" max="1303" width="24.5" customWidth="1"/>
    <col min="1304" max="1304" width="8" customWidth="1"/>
    <col min="1543" max="1543" width="7.5" customWidth="1"/>
    <col min="1544" max="1544" width="9.83203125" customWidth="1"/>
    <col min="1545" max="1545" width="40.83203125" customWidth="1"/>
    <col min="1546" max="1546" width="6.5" customWidth="1"/>
    <col min="1547" max="1547" width="5.6640625" customWidth="1"/>
    <col min="1548" max="1548" width="8.83203125" customWidth="1"/>
    <col min="1549" max="1549" width="8.1640625" customWidth="1"/>
    <col min="1550" max="1550" width="12" customWidth="1"/>
    <col min="1551" max="1551" width="8.1640625" customWidth="1"/>
    <col min="1552" max="1552" width="11.83203125" customWidth="1"/>
    <col min="1553" max="1557" width="8.1640625" customWidth="1"/>
    <col min="1558" max="1558" width="16.83203125" customWidth="1"/>
    <col min="1559" max="1559" width="24.5" customWidth="1"/>
    <col min="1560" max="1560" width="8" customWidth="1"/>
    <col min="1799" max="1799" width="7.5" customWidth="1"/>
    <col min="1800" max="1800" width="9.83203125" customWidth="1"/>
    <col min="1801" max="1801" width="40.83203125" customWidth="1"/>
    <col min="1802" max="1802" width="6.5" customWidth="1"/>
    <col min="1803" max="1803" width="5.6640625" customWidth="1"/>
    <col min="1804" max="1804" width="8.83203125" customWidth="1"/>
    <col min="1805" max="1805" width="8.1640625" customWidth="1"/>
    <col min="1806" max="1806" width="12" customWidth="1"/>
    <col min="1807" max="1807" width="8.1640625" customWidth="1"/>
    <col min="1808" max="1808" width="11.83203125" customWidth="1"/>
    <col min="1809" max="1813" width="8.1640625" customWidth="1"/>
    <col min="1814" max="1814" width="16.83203125" customWidth="1"/>
    <col min="1815" max="1815" width="24.5" customWidth="1"/>
    <col min="1816" max="1816" width="8" customWidth="1"/>
    <col min="2055" max="2055" width="7.5" customWidth="1"/>
    <col min="2056" max="2056" width="9.83203125" customWidth="1"/>
    <col min="2057" max="2057" width="40.83203125" customWidth="1"/>
    <col min="2058" max="2058" width="6.5" customWidth="1"/>
    <col min="2059" max="2059" width="5.6640625" customWidth="1"/>
    <col min="2060" max="2060" width="8.83203125" customWidth="1"/>
    <col min="2061" max="2061" width="8.1640625" customWidth="1"/>
    <col min="2062" max="2062" width="12" customWidth="1"/>
    <col min="2063" max="2063" width="8.1640625" customWidth="1"/>
    <col min="2064" max="2064" width="11.83203125" customWidth="1"/>
    <col min="2065" max="2069" width="8.1640625" customWidth="1"/>
    <col min="2070" max="2070" width="16.83203125" customWidth="1"/>
    <col min="2071" max="2071" width="24.5" customWidth="1"/>
    <col min="2072" max="2072" width="8" customWidth="1"/>
    <col min="2311" max="2311" width="7.5" customWidth="1"/>
    <col min="2312" max="2312" width="9.83203125" customWidth="1"/>
    <col min="2313" max="2313" width="40.83203125" customWidth="1"/>
    <col min="2314" max="2314" width="6.5" customWidth="1"/>
    <col min="2315" max="2315" width="5.6640625" customWidth="1"/>
    <col min="2316" max="2316" width="8.83203125" customWidth="1"/>
    <col min="2317" max="2317" width="8.1640625" customWidth="1"/>
    <col min="2318" max="2318" width="12" customWidth="1"/>
    <col min="2319" max="2319" width="8.1640625" customWidth="1"/>
    <col min="2320" max="2320" width="11.83203125" customWidth="1"/>
    <col min="2321" max="2325" width="8.1640625" customWidth="1"/>
    <col min="2326" max="2326" width="16.83203125" customWidth="1"/>
    <col min="2327" max="2327" width="24.5" customWidth="1"/>
    <col min="2328" max="2328" width="8" customWidth="1"/>
    <col min="2567" max="2567" width="7.5" customWidth="1"/>
    <col min="2568" max="2568" width="9.83203125" customWidth="1"/>
    <col min="2569" max="2569" width="40.83203125" customWidth="1"/>
    <col min="2570" max="2570" width="6.5" customWidth="1"/>
    <col min="2571" max="2571" width="5.6640625" customWidth="1"/>
    <col min="2572" max="2572" width="8.83203125" customWidth="1"/>
    <col min="2573" max="2573" width="8.1640625" customWidth="1"/>
    <col min="2574" max="2574" width="12" customWidth="1"/>
    <col min="2575" max="2575" width="8.1640625" customWidth="1"/>
    <col min="2576" max="2576" width="11.83203125" customWidth="1"/>
    <col min="2577" max="2581" width="8.1640625" customWidth="1"/>
    <col min="2582" max="2582" width="16.83203125" customWidth="1"/>
    <col min="2583" max="2583" width="24.5" customWidth="1"/>
    <col min="2584" max="2584" width="8" customWidth="1"/>
    <col min="2823" max="2823" width="7.5" customWidth="1"/>
    <col min="2824" max="2824" width="9.83203125" customWidth="1"/>
    <col min="2825" max="2825" width="40.83203125" customWidth="1"/>
    <col min="2826" max="2826" width="6.5" customWidth="1"/>
    <col min="2827" max="2827" width="5.6640625" customWidth="1"/>
    <col min="2828" max="2828" width="8.83203125" customWidth="1"/>
    <col min="2829" max="2829" width="8.1640625" customWidth="1"/>
    <col min="2830" max="2830" width="12" customWidth="1"/>
    <col min="2831" max="2831" width="8.1640625" customWidth="1"/>
    <col min="2832" max="2832" width="11.83203125" customWidth="1"/>
    <col min="2833" max="2837" width="8.1640625" customWidth="1"/>
    <col min="2838" max="2838" width="16.83203125" customWidth="1"/>
    <col min="2839" max="2839" width="24.5" customWidth="1"/>
    <col min="2840" max="2840" width="8" customWidth="1"/>
    <col min="3079" max="3079" width="7.5" customWidth="1"/>
    <col min="3080" max="3080" width="9.83203125" customWidth="1"/>
    <col min="3081" max="3081" width="40.83203125" customWidth="1"/>
    <col min="3082" max="3082" width="6.5" customWidth="1"/>
    <col min="3083" max="3083" width="5.6640625" customWidth="1"/>
    <col min="3084" max="3084" width="8.83203125" customWidth="1"/>
    <col min="3085" max="3085" width="8.1640625" customWidth="1"/>
    <col min="3086" max="3086" width="12" customWidth="1"/>
    <col min="3087" max="3087" width="8.1640625" customWidth="1"/>
    <col min="3088" max="3088" width="11.83203125" customWidth="1"/>
    <col min="3089" max="3093" width="8.1640625" customWidth="1"/>
    <col min="3094" max="3094" width="16.83203125" customWidth="1"/>
    <col min="3095" max="3095" width="24.5" customWidth="1"/>
    <col min="3096" max="3096" width="8" customWidth="1"/>
    <col min="3335" max="3335" width="7.5" customWidth="1"/>
    <col min="3336" max="3336" width="9.83203125" customWidth="1"/>
    <col min="3337" max="3337" width="40.83203125" customWidth="1"/>
    <col min="3338" max="3338" width="6.5" customWidth="1"/>
    <col min="3339" max="3339" width="5.6640625" customWidth="1"/>
    <col min="3340" max="3340" width="8.83203125" customWidth="1"/>
    <col min="3341" max="3341" width="8.1640625" customWidth="1"/>
    <col min="3342" max="3342" width="12" customWidth="1"/>
    <col min="3343" max="3343" width="8.1640625" customWidth="1"/>
    <col min="3344" max="3344" width="11.83203125" customWidth="1"/>
    <col min="3345" max="3349" width="8.1640625" customWidth="1"/>
    <col min="3350" max="3350" width="16.83203125" customWidth="1"/>
    <col min="3351" max="3351" width="24.5" customWidth="1"/>
    <col min="3352" max="3352" width="8" customWidth="1"/>
    <col min="3591" max="3591" width="7.5" customWidth="1"/>
    <col min="3592" max="3592" width="9.83203125" customWidth="1"/>
    <col min="3593" max="3593" width="40.83203125" customWidth="1"/>
    <col min="3594" max="3594" width="6.5" customWidth="1"/>
    <col min="3595" max="3595" width="5.6640625" customWidth="1"/>
    <col min="3596" max="3596" width="8.83203125" customWidth="1"/>
    <col min="3597" max="3597" width="8.1640625" customWidth="1"/>
    <col min="3598" max="3598" width="12" customWidth="1"/>
    <col min="3599" max="3599" width="8.1640625" customWidth="1"/>
    <col min="3600" max="3600" width="11.83203125" customWidth="1"/>
    <col min="3601" max="3605" width="8.1640625" customWidth="1"/>
    <col min="3606" max="3606" width="16.83203125" customWidth="1"/>
    <col min="3607" max="3607" width="24.5" customWidth="1"/>
    <col min="3608" max="3608" width="8" customWidth="1"/>
    <col min="3847" max="3847" width="7.5" customWidth="1"/>
    <col min="3848" max="3848" width="9.83203125" customWidth="1"/>
    <col min="3849" max="3849" width="40.83203125" customWidth="1"/>
    <col min="3850" max="3850" width="6.5" customWidth="1"/>
    <col min="3851" max="3851" width="5.6640625" customWidth="1"/>
    <col min="3852" max="3852" width="8.83203125" customWidth="1"/>
    <col min="3853" max="3853" width="8.1640625" customWidth="1"/>
    <col min="3854" max="3854" width="12" customWidth="1"/>
    <col min="3855" max="3855" width="8.1640625" customWidth="1"/>
    <col min="3856" max="3856" width="11.83203125" customWidth="1"/>
    <col min="3857" max="3861" width="8.1640625" customWidth="1"/>
    <col min="3862" max="3862" width="16.83203125" customWidth="1"/>
    <col min="3863" max="3863" width="24.5" customWidth="1"/>
    <col min="3864" max="3864" width="8" customWidth="1"/>
    <col min="4103" max="4103" width="7.5" customWidth="1"/>
    <col min="4104" max="4104" width="9.83203125" customWidth="1"/>
    <col min="4105" max="4105" width="40.83203125" customWidth="1"/>
    <col min="4106" max="4106" width="6.5" customWidth="1"/>
    <col min="4107" max="4107" width="5.6640625" customWidth="1"/>
    <col min="4108" max="4108" width="8.83203125" customWidth="1"/>
    <col min="4109" max="4109" width="8.1640625" customWidth="1"/>
    <col min="4110" max="4110" width="12" customWidth="1"/>
    <col min="4111" max="4111" width="8.1640625" customWidth="1"/>
    <col min="4112" max="4112" width="11.83203125" customWidth="1"/>
    <col min="4113" max="4117" width="8.1640625" customWidth="1"/>
    <col min="4118" max="4118" width="16.83203125" customWidth="1"/>
    <col min="4119" max="4119" width="24.5" customWidth="1"/>
    <col min="4120" max="4120" width="8" customWidth="1"/>
    <col min="4359" max="4359" width="7.5" customWidth="1"/>
    <col min="4360" max="4360" width="9.83203125" customWidth="1"/>
    <col min="4361" max="4361" width="40.83203125" customWidth="1"/>
    <col min="4362" max="4362" width="6.5" customWidth="1"/>
    <col min="4363" max="4363" width="5.6640625" customWidth="1"/>
    <col min="4364" max="4364" width="8.83203125" customWidth="1"/>
    <col min="4365" max="4365" width="8.1640625" customWidth="1"/>
    <col min="4366" max="4366" width="12" customWidth="1"/>
    <col min="4367" max="4367" width="8.1640625" customWidth="1"/>
    <col min="4368" max="4368" width="11.83203125" customWidth="1"/>
    <col min="4369" max="4373" width="8.1640625" customWidth="1"/>
    <col min="4374" max="4374" width="16.83203125" customWidth="1"/>
    <col min="4375" max="4375" width="24.5" customWidth="1"/>
    <col min="4376" max="4376" width="8" customWidth="1"/>
    <col min="4615" max="4615" width="7.5" customWidth="1"/>
    <col min="4616" max="4616" width="9.83203125" customWidth="1"/>
    <col min="4617" max="4617" width="40.83203125" customWidth="1"/>
    <col min="4618" max="4618" width="6.5" customWidth="1"/>
    <col min="4619" max="4619" width="5.6640625" customWidth="1"/>
    <col min="4620" max="4620" width="8.83203125" customWidth="1"/>
    <col min="4621" max="4621" width="8.1640625" customWidth="1"/>
    <col min="4622" max="4622" width="12" customWidth="1"/>
    <col min="4623" max="4623" width="8.1640625" customWidth="1"/>
    <col min="4624" max="4624" width="11.83203125" customWidth="1"/>
    <col min="4625" max="4629" width="8.1640625" customWidth="1"/>
    <col min="4630" max="4630" width="16.83203125" customWidth="1"/>
    <col min="4631" max="4631" width="24.5" customWidth="1"/>
    <col min="4632" max="4632" width="8" customWidth="1"/>
    <col min="4871" max="4871" width="7.5" customWidth="1"/>
    <col min="4872" max="4872" width="9.83203125" customWidth="1"/>
    <col min="4873" max="4873" width="40.83203125" customWidth="1"/>
    <col min="4874" max="4874" width="6.5" customWidth="1"/>
    <col min="4875" max="4875" width="5.6640625" customWidth="1"/>
    <col min="4876" max="4876" width="8.83203125" customWidth="1"/>
    <col min="4877" max="4877" width="8.1640625" customWidth="1"/>
    <col min="4878" max="4878" width="12" customWidth="1"/>
    <col min="4879" max="4879" width="8.1640625" customWidth="1"/>
    <col min="4880" max="4880" width="11.83203125" customWidth="1"/>
    <col min="4881" max="4885" width="8.1640625" customWidth="1"/>
    <col min="4886" max="4886" width="16.83203125" customWidth="1"/>
    <col min="4887" max="4887" width="24.5" customWidth="1"/>
    <col min="4888" max="4888" width="8" customWidth="1"/>
    <col min="5127" max="5127" width="7.5" customWidth="1"/>
    <col min="5128" max="5128" width="9.83203125" customWidth="1"/>
    <col min="5129" max="5129" width="40.83203125" customWidth="1"/>
    <col min="5130" max="5130" width="6.5" customWidth="1"/>
    <col min="5131" max="5131" width="5.6640625" customWidth="1"/>
    <col min="5132" max="5132" width="8.83203125" customWidth="1"/>
    <col min="5133" max="5133" width="8.1640625" customWidth="1"/>
    <col min="5134" max="5134" width="12" customWidth="1"/>
    <col min="5135" max="5135" width="8.1640625" customWidth="1"/>
    <col min="5136" max="5136" width="11.83203125" customWidth="1"/>
    <col min="5137" max="5141" width="8.1640625" customWidth="1"/>
    <col min="5142" max="5142" width="16.83203125" customWidth="1"/>
    <col min="5143" max="5143" width="24.5" customWidth="1"/>
    <col min="5144" max="5144" width="8" customWidth="1"/>
    <col min="5383" max="5383" width="7.5" customWidth="1"/>
    <col min="5384" max="5384" width="9.83203125" customWidth="1"/>
    <col min="5385" max="5385" width="40.83203125" customWidth="1"/>
    <col min="5386" max="5386" width="6.5" customWidth="1"/>
    <col min="5387" max="5387" width="5.6640625" customWidth="1"/>
    <col min="5388" max="5388" width="8.83203125" customWidth="1"/>
    <col min="5389" max="5389" width="8.1640625" customWidth="1"/>
    <col min="5390" max="5390" width="12" customWidth="1"/>
    <col min="5391" max="5391" width="8.1640625" customWidth="1"/>
    <col min="5392" max="5392" width="11.83203125" customWidth="1"/>
    <col min="5393" max="5397" width="8.1640625" customWidth="1"/>
    <col min="5398" max="5398" width="16.83203125" customWidth="1"/>
    <col min="5399" max="5399" width="24.5" customWidth="1"/>
    <col min="5400" max="5400" width="8" customWidth="1"/>
    <col min="5639" max="5639" width="7.5" customWidth="1"/>
    <col min="5640" max="5640" width="9.83203125" customWidth="1"/>
    <col min="5641" max="5641" width="40.83203125" customWidth="1"/>
    <col min="5642" max="5642" width="6.5" customWidth="1"/>
    <col min="5643" max="5643" width="5.6640625" customWidth="1"/>
    <col min="5644" max="5644" width="8.83203125" customWidth="1"/>
    <col min="5645" max="5645" width="8.1640625" customWidth="1"/>
    <col min="5646" max="5646" width="12" customWidth="1"/>
    <col min="5647" max="5647" width="8.1640625" customWidth="1"/>
    <col min="5648" max="5648" width="11.83203125" customWidth="1"/>
    <col min="5649" max="5653" width="8.1640625" customWidth="1"/>
    <col min="5654" max="5654" width="16.83203125" customWidth="1"/>
    <col min="5655" max="5655" width="24.5" customWidth="1"/>
    <col min="5656" max="5656" width="8" customWidth="1"/>
    <col min="5895" max="5895" width="7.5" customWidth="1"/>
    <col min="5896" max="5896" width="9.83203125" customWidth="1"/>
    <col min="5897" max="5897" width="40.83203125" customWidth="1"/>
    <col min="5898" max="5898" width="6.5" customWidth="1"/>
    <col min="5899" max="5899" width="5.6640625" customWidth="1"/>
    <col min="5900" max="5900" width="8.83203125" customWidth="1"/>
    <col min="5901" max="5901" width="8.1640625" customWidth="1"/>
    <col min="5902" max="5902" width="12" customWidth="1"/>
    <col min="5903" max="5903" width="8.1640625" customWidth="1"/>
    <col min="5904" max="5904" width="11.83203125" customWidth="1"/>
    <col min="5905" max="5909" width="8.1640625" customWidth="1"/>
    <col min="5910" max="5910" width="16.83203125" customWidth="1"/>
    <col min="5911" max="5911" width="24.5" customWidth="1"/>
    <col min="5912" max="5912" width="8" customWidth="1"/>
    <col min="6151" max="6151" width="7.5" customWidth="1"/>
    <col min="6152" max="6152" width="9.83203125" customWidth="1"/>
    <col min="6153" max="6153" width="40.83203125" customWidth="1"/>
    <col min="6154" max="6154" width="6.5" customWidth="1"/>
    <col min="6155" max="6155" width="5.6640625" customWidth="1"/>
    <col min="6156" max="6156" width="8.83203125" customWidth="1"/>
    <col min="6157" max="6157" width="8.1640625" customWidth="1"/>
    <col min="6158" max="6158" width="12" customWidth="1"/>
    <col min="6159" max="6159" width="8.1640625" customWidth="1"/>
    <col min="6160" max="6160" width="11.83203125" customWidth="1"/>
    <col min="6161" max="6165" width="8.1640625" customWidth="1"/>
    <col min="6166" max="6166" width="16.83203125" customWidth="1"/>
    <col min="6167" max="6167" width="24.5" customWidth="1"/>
    <col min="6168" max="6168" width="8" customWidth="1"/>
    <col min="6407" max="6407" width="7.5" customWidth="1"/>
    <col min="6408" max="6408" width="9.83203125" customWidth="1"/>
    <col min="6409" max="6409" width="40.83203125" customWidth="1"/>
    <col min="6410" max="6410" width="6.5" customWidth="1"/>
    <col min="6411" max="6411" width="5.6640625" customWidth="1"/>
    <col min="6412" max="6412" width="8.83203125" customWidth="1"/>
    <col min="6413" max="6413" width="8.1640625" customWidth="1"/>
    <col min="6414" max="6414" width="12" customWidth="1"/>
    <col min="6415" max="6415" width="8.1640625" customWidth="1"/>
    <col min="6416" max="6416" width="11.83203125" customWidth="1"/>
    <col min="6417" max="6421" width="8.1640625" customWidth="1"/>
    <col min="6422" max="6422" width="16.83203125" customWidth="1"/>
    <col min="6423" max="6423" width="24.5" customWidth="1"/>
    <col min="6424" max="6424" width="8" customWidth="1"/>
    <col min="6663" max="6663" width="7.5" customWidth="1"/>
    <col min="6664" max="6664" width="9.83203125" customWidth="1"/>
    <col min="6665" max="6665" width="40.83203125" customWidth="1"/>
    <col min="6666" max="6666" width="6.5" customWidth="1"/>
    <col min="6667" max="6667" width="5.6640625" customWidth="1"/>
    <col min="6668" max="6668" width="8.83203125" customWidth="1"/>
    <col min="6669" max="6669" width="8.1640625" customWidth="1"/>
    <col min="6670" max="6670" width="12" customWidth="1"/>
    <col min="6671" max="6671" width="8.1640625" customWidth="1"/>
    <col min="6672" max="6672" width="11.83203125" customWidth="1"/>
    <col min="6673" max="6677" width="8.1640625" customWidth="1"/>
    <col min="6678" max="6678" width="16.83203125" customWidth="1"/>
    <col min="6679" max="6679" width="24.5" customWidth="1"/>
    <col min="6680" max="6680" width="8" customWidth="1"/>
    <col min="6919" max="6919" width="7.5" customWidth="1"/>
    <col min="6920" max="6920" width="9.83203125" customWidth="1"/>
    <col min="6921" max="6921" width="40.83203125" customWidth="1"/>
    <col min="6922" max="6922" width="6.5" customWidth="1"/>
    <col min="6923" max="6923" width="5.6640625" customWidth="1"/>
    <col min="6924" max="6924" width="8.83203125" customWidth="1"/>
    <col min="6925" max="6925" width="8.1640625" customWidth="1"/>
    <col min="6926" max="6926" width="12" customWidth="1"/>
    <col min="6927" max="6927" width="8.1640625" customWidth="1"/>
    <col min="6928" max="6928" width="11.83203125" customWidth="1"/>
    <col min="6929" max="6933" width="8.1640625" customWidth="1"/>
    <col min="6934" max="6934" width="16.83203125" customWidth="1"/>
    <col min="6935" max="6935" width="24.5" customWidth="1"/>
    <col min="6936" max="6936" width="8" customWidth="1"/>
    <col min="7175" max="7175" width="7.5" customWidth="1"/>
    <col min="7176" max="7176" width="9.83203125" customWidth="1"/>
    <col min="7177" max="7177" width="40.83203125" customWidth="1"/>
    <col min="7178" max="7178" width="6.5" customWidth="1"/>
    <col min="7179" max="7179" width="5.6640625" customWidth="1"/>
    <col min="7180" max="7180" width="8.83203125" customWidth="1"/>
    <col min="7181" max="7181" width="8.1640625" customWidth="1"/>
    <col min="7182" max="7182" width="12" customWidth="1"/>
    <col min="7183" max="7183" width="8.1640625" customWidth="1"/>
    <col min="7184" max="7184" width="11.83203125" customWidth="1"/>
    <col min="7185" max="7189" width="8.1640625" customWidth="1"/>
    <col min="7190" max="7190" width="16.83203125" customWidth="1"/>
    <col min="7191" max="7191" width="24.5" customWidth="1"/>
    <col min="7192" max="7192" width="8" customWidth="1"/>
    <col min="7431" max="7431" width="7.5" customWidth="1"/>
    <col min="7432" max="7432" width="9.83203125" customWidth="1"/>
    <col min="7433" max="7433" width="40.83203125" customWidth="1"/>
    <col min="7434" max="7434" width="6.5" customWidth="1"/>
    <col min="7435" max="7435" width="5.6640625" customWidth="1"/>
    <col min="7436" max="7436" width="8.83203125" customWidth="1"/>
    <col min="7437" max="7437" width="8.1640625" customWidth="1"/>
    <col min="7438" max="7438" width="12" customWidth="1"/>
    <col min="7439" max="7439" width="8.1640625" customWidth="1"/>
    <col min="7440" max="7440" width="11.83203125" customWidth="1"/>
    <col min="7441" max="7445" width="8.1640625" customWidth="1"/>
    <col min="7446" max="7446" width="16.83203125" customWidth="1"/>
    <col min="7447" max="7447" width="24.5" customWidth="1"/>
    <col min="7448" max="7448" width="8" customWidth="1"/>
    <col min="7687" max="7687" width="7.5" customWidth="1"/>
    <col min="7688" max="7688" width="9.83203125" customWidth="1"/>
    <col min="7689" max="7689" width="40.83203125" customWidth="1"/>
    <col min="7690" max="7690" width="6.5" customWidth="1"/>
    <col min="7691" max="7691" width="5.6640625" customWidth="1"/>
    <col min="7692" max="7692" width="8.83203125" customWidth="1"/>
    <col min="7693" max="7693" width="8.1640625" customWidth="1"/>
    <col min="7694" max="7694" width="12" customWidth="1"/>
    <col min="7695" max="7695" width="8.1640625" customWidth="1"/>
    <col min="7696" max="7696" width="11.83203125" customWidth="1"/>
    <col min="7697" max="7701" width="8.1640625" customWidth="1"/>
    <col min="7702" max="7702" width="16.83203125" customWidth="1"/>
    <col min="7703" max="7703" width="24.5" customWidth="1"/>
    <col min="7704" max="7704" width="8" customWidth="1"/>
    <col min="7943" max="7943" width="7.5" customWidth="1"/>
    <col min="7944" max="7944" width="9.83203125" customWidth="1"/>
    <col min="7945" max="7945" width="40.83203125" customWidth="1"/>
    <col min="7946" max="7946" width="6.5" customWidth="1"/>
    <col min="7947" max="7947" width="5.6640625" customWidth="1"/>
    <col min="7948" max="7948" width="8.83203125" customWidth="1"/>
    <col min="7949" max="7949" width="8.1640625" customWidth="1"/>
    <col min="7950" max="7950" width="12" customWidth="1"/>
    <col min="7951" max="7951" width="8.1640625" customWidth="1"/>
    <col min="7952" max="7952" width="11.83203125" customWidth="1"/>
    <col min="7953" max="7957" width="8.1640625" customWidth="1"/>
    <col min="7958" max="7958" width="16.83203125" customWidth="1"/>
    <col min="7959" max="7959" width="24.5" customWidth="1"/>
    <col min="7960" max="7960" width="8" customWidth="1"/>
    <col min="8199" max="8199" width="7.5" customWidth="1"/>
    <col min="8200" max="8200" width="9.83203125" customWidth="1"/>
    <col min="8201" max="8201" width="40.83203125" customWidth="1"/>
    <col min="8202" max="8202" width="6.5" customWidth="1"/>
    <col min="8203" max="8203" width="5.6640625" customWidth="1"/>
    <col min="8204" max="8204" width="8.83203125" customWidth="1"/>
    <col min="8205" max="8205" width="8.1640625" customWidth="1"/>
    <col min="8206" max="8206" width="12" customWidth="1"/>
    <col min="8207" max="8207" width="8.1640625" customWidth="1"/>
    <col min="8208" max="8208" width="11.83203125" customWidth="1"/>
    <col min="8209" max="8213" width="8.1640625" customWidth="1"/>
    <col min="8214" max="8214" width="16.83203125" customWidth="1"/>
    <col min="8215" max="8215" width="24.5" customWidth="1"/>
    <col min="8216" max="8216" width="8" customWidth="1"/>
    <col min="8455" max="8455" width="7.5" customWidth="1"/>
    <col min="8456" max="8456" width="9.83203125" customWidth="1"/>
    <col min="8457" max="8457" width="40.83203125" customWidth="1"/>
    <col min="8458" max="8458" width="6.5" customWidth="1"/>
    <col min="8459" max="8459" width="5.6640625" customWidth="1"/>
    <col min="8460" max="8460" width="8.83203125" customWidth="1"/>
    <col min="8461" max="8461" width="8.1640625" customWidth="1"/>
    <col min="8462" max="8462" width="12" customWidth="1"/>
    <col min="8463" max="8463" width="8.1640625" customWidth="1"/>
    <col min="8464" max="8464" width="11.83203125" customWidth="1"/>
    <col min="8465" max="8469" width="8.1640625" customWidth="1"/>
    <col min="8470" max="8470" width="16.83203125" customWidth="1"/>
    <col min="8471" max="8471" width="24.5" customWidth="1"/>
    <col min="8472" max="8472" width="8" customWidth="1"/>
    <col min="8711" max="8711" width="7.5" customWidth="1"/>
    <col min="8712" max="8712" width="9.83203125" customWidth="1"/>
    <col min="8713" max="8713" width="40.83203125" customWidth="1"/>
    <col min="8714" max="8714" width="6.5" customWidth="1"/>
    <col min="8715" max="8715" width="5.6640625" customWidth="1"/>
    <col min="8716" max="8716" width="8.83203125" customWidth="1"/>
    <col min="8717" max="8717" width="8.1640625" customWidth="1"/>
    <col min="8718" max="8718" width="12" customWidth="1"/>
    <col min="8719" max="8719" width="8.1640625" customWidth="1"/>
    <col min="8720" max="8720" width="11.83203125" customWidth="1"/>
    <col min="8721" max="8725" width="8.1640625" customWidth="1"/>
    <col min="8726" max="8726" width="16.83203125" customWidth="1"/>
    <col min="8727" max="8727" width="24.5" customWidth="1"/>
    <col min="8728" max="8728" width="8" customWidth="1"/>
    <col min="8967" max="8967" width="7.5" customWidth="1"/>
    <col min="8968" max="8968" width="9.83203125" customWidth="1"/>
    <col min="8969" max="8969" width="40.83203125" customWidth="1"/>
    <col min="8970" max="8970" width="6.5" customWidth="1"/>
    <col min="8971" max="8971" width="5.6640625" customWidth="1"/>
    <col min="8972" max="8972" width="8.83203125" customWidth="1"/>
    <col min="8973" max="8973" width="8.1640625" customWidth="1"/>
    <col min="8974" max="8974" width="12" customWidth="1"/>
    <col min="8975" max="8975" width="8.1640625" customWidth="1"/>
    <col min="8976" max="8976" width="11.83203125" customWidth="1"/>
    <col min="8977" max="8981" width="8.1640625" customWidth="1"/>
    <col min="8982" max="8982" width="16.83203125" customWidth="1"/>
    <col min="8983" max="8983" width="24.5" customWidth="1"/>
    <col min="8984" max="8984" width="8" customWidth="1"/>
    <col min="9223" max="9223" width="7.5" customWidth="1"/>
    <col min="9224" max="9224" width="9.83203125" customWidth="1"/>
    <col min="9225" max="9225" width="40.83203125" customWidth="1"/>
    <col min="9226" max="9226" width="6.5" customWidth="1"/>
    <col min="9227" max="9227" width="5.6640625" customWidth="1"/>
    <col min="9228" max="9228" width="8.83203125" customWidth="1"/>
    <col min="9229" max="9229" width="8.1640625" customWidth="1"/>
    <col min="9230" max="9230" width="12" customWidth="1"/>
    <col min="9231" max="9231" width="8.1640625" customWidth="1"/>
    <col min="9232" max="9232" width="11.83203125" customWidth="1"/>
    <col min="9233" max="9237" width="8.1640625" customWidth="1"/>
    <col min="9238" max="9238" width="16.83203125" customWidth="1"/>
    <col min="9239" max="9239" width="24.5" customWidth="1"/>
    <col min="9240" max="9240" width="8" customWidth="1"/>
    <col min="9479" max="9479" width="7.5" customWidth="1"/>
    <col min="9480" max="9480" width="9.83203125" customWidth="1"/>
    <col min="9481" max="9481" width="40.83203125" customWidth="1"/>
    <col min="9482" max="9482" width="6.5" customWidth="1"/>
    <col min="9483" max="9483" width="5.6640625" customWidth="1"/>
    <col min="9484" max="9484" width="8.83203125" customWidth="1"/>
    <col min="9485" max="9485" width="8.1640625" customWidth="1"/>
    <col min="9486" max="9486" width="12" customWidth="1"/>
    <col min="9487" max="9487" width="8.1640625" customWidth="1"/>
    <col min="9488" max="9488" width="11.83203125" customWidth="1"/>
    <col min="9489" max="9493" width="8.1640625" customWidth="1"/>
    <col min="9494" max="9494" width="16.83203125" customWidth="1"/>
    <col min="9495" max="9495" width="24.5" customWidth="1"/>
    <col min="9496" max="9496" width="8" customWidth="1"/>
    <col min="9735" max="9735" width="7.5" customWidth="1"/>
    <col min="9736" max="9736" width="9.83203125" customWidth="1"/>
    <col min="9737" max="9737" width="40.83203125" customWidth="1"/>
    <col min="9738" max="9738" width="6.5" customWidth="1"/>
    <col min="9739" max="9739" width="5.6640625" customWidth="1"/>
    <col min="9740" max="9740" width="8.83203125" customWidth="1"/>
    <col min="9741" max="9741" width="8.1640625" customWidth="1"/>
    <col min="9742" max="9742" width="12" customWidth="1"/>
    <col min="9743" max="9743" width="8.1640625" customWidth="1"/>
    <col min="9744" max="9744" width="11.83203125" customWidth="1"/>
    <col min="9745" max="9749" width="8.1640625" customWidth="1"/>
    <col min="9750" max="9750" width="16.83203125" customWidth="1"/>
    <col min="9751" max="9751" width="24.5" customWidth="1"/>
    <col min="9752" max="9752" width="8" customWidth="1"/>
    <col min="9991" max="9991" width="7.5" customWidth="1"/>
    <col min="9992" max="9992" width="9.83203125" customWidth="1"/>
    <col min="9993" max="9993" width="40.83203125" customWidth="1"/>
    <col min="9994" max="9994" width="6.5" customWidth="1"/>
    <col min="9995" max="9995" width="5.6640625" customWidth="1"/>
    <col min="9996" max="9996" width="8.83203125" customWidth="1"/>
    <col min="9997" max="9997" width="8.1640625" customWidth="1"/>
    <col min="9998" max="9998" width="12" customWidth="1"/>
    <col min="9999" max="9999" width="8.1640625" customWidth="1"/>
    <col min="10000" max="10000" width="11.83203125" customWidth="1"/>
    <col min="10001" max="10005" width="8.1640625" customWidth="1"/>
    <col min="10006" max="10006" width="16.83203125" customWidth="1"/>
    <col min="10007" max="10007" width="24.5" customWidth="1"/>
    <col min="10008" max="10008" width="8" customWidth="1"/>
    <col min="10247" max="10247" width="7.5" customWidth="1"/>
    <col min="10248" max="10248" width="9.83203125" customWidth="1"/>
    <col min="10249" max="10249" width="40.83203125" customWidth="1"/>
    <col min="10250" max="10250" width="6.5" customWidth="1"/>
    <col min="10251" max="10251" width="5.6640625" customWidth="1"/>
    <col min="10252" max="10252" width="8.83203125" customWidth="1"/>
    <col min="10253" max="10253" width="8.1640625" customWidth="1"/>
    <col min="10254" max="10254" width="12" customWidth="1"/>
    <col min="10255" max="10255" width="8.1640625" customWidth="1"/>
    <col min="10256" max="10256" width="11.83203125" customWidth="1"/>
    <col min="10257" max="10261" width="8.1640625" customWidth="1"/>
    <col min="10262" max="10262" width="16.83203125" customWidth="1"/>
    <col min="10263" max="10263" width="24.5" customWidth="1"/>
    <col min="10264" max="10264" width="8" customWidth="1"/>
    <col min="10503" max="10503" width="7.5" customWidth="1"/>
    <col min="10504" max="10504" width="9.83203125" customWidth="1"/>
    <col min="10505" max="10505" width="40.83203125" customWidth="1"/>
    <col min="10506" max="10506" width="6.5" customWidth="1"/>
    <col min="10507" max="10507" width="5.6640625" customWidth="1"/>
    <col min="10508" max="10508" width="8.83203125" customWidth="1"/>
    <col min="10509" max="10509" width="8.1640625" customWidth="1"/>
    <col min="10510" max="10510" width="12" customWidth="1"/>
    <col min="10511" max="10511" width="8.1640625" customWidth="1"/>
    <col min="10512" max="10512" width="11.83203125" customWidth="1"/>
    <col min="10513" max="10517" width="8.1640625" customWidth="1"/>
    <col min="10518" max="10518" width="16.83203125" customWidth="1"/>
    <col min="10519" max="10519" width="24.5" customWidth="1"/>
    <col min="10520" max="10520" width="8" customWidth="1"/>
    <col min="10759" max="10759" width="7.5" customWidth="1"/>
    <col min="10760" max="10760" width="9.83203125" customWidth="1"/>
    <col min="10761" max="10761" width="40.83203125" customWidth="1"/>
    <col min="10762" max="10762" width="6.5" customWidth="1"/>
    <col min="10763" max="10763" width="5.6640625" customWidth="1"/>
    <col min="10764" max="10764" width="8.83203125" customWidth="1"/>
    <col min="10765" max="10765" width="8.1640625" customWidth="1"/>
    <col min="10766" max="10766" width="12" customWidth="1"/>
    <col min="10767" max="10767" width="8.1640625" customWidth="1"/>
    <col min="10768" max="10768" width="11.83203125" customWidth="1"/>
    <col min="10769" max="10773" width="8.1640625" customWidth="1"/>
    <col min="10774" max="10774" width="16.83203125" customWidth="1"/>
    <col min="10775" max="10775" width="24.5" customWidth="1"/>
    <col min="10776" max="10776" width="8" customWidth="1"/>
    <col min="11015" max="11015" width="7.5" customWidth="1"/>
    <col min="11016" max="11016" width="9.83203125" customWidth="1"/>
    <col min="11017" max="11017" width="40.83203125" customWidth="1"/>
    <col min="11018" max="11018" width="6.5" customWidth="1"/>
    <col min="11019" max="11019" width="5.6640625" customWidth="1"/>
    <col min="11020" max="11020" width="8.83203125" customWidth="1"/>
    <col min="11021" max="11021" width="8.1640625" customWidth="1"/>
    <col min="11022" max="11022" width="12" customWidth="1"/>
    <col min="11023" max="11023" width="8.1640625" customWidth="1"/>
    <col min="11024" max="11024" width="11.83203125" customWidth="1"/>
    <col min="11025" max="11029" width="8.1640625" customWidth="1"/>
    <col min="11030" max="11030" width="16.83203125" customWidth="1"/>
    <col min="11031" max="11031" width="24.5" customWidth="1"/>
    <col min="11032" max="11032" width="8" customWidth="1"/>
    <col min="11271" max="11271" width="7.5" customWidth="1"/>
    <col min="11272" max="11272" width="9.83203125" customWidth="1"/>
    <col min="11273" max="11273" width="40.83203125" customWidth="1"/>
    <col min="11274" max="11274" width="6.5" customWidth="1"/>
    <col min="11275" max="11275" width="5.6640625" customWidth="1"/>
    <col min="11276" max="11276" width="8.83203125" customWidth="1"/>
    <col min="11277" max="11277" width="8.1640625" customWidth="1"/>
    <col min="11278" max="11278" width="12" customWidth="1"/>
    <col min="11279" max="11279" width="8.1640625" customWidth="1"/>
    <col min="11280" max="11280" width="11.83203125" customWidth="1"/>
    <col min="11281" max="11285" width="8.1640625" customWidth="1"/>
    <col min="11286" max="11286" width="16.83203125" customWidth="1"/>
    <col min="11287" max="11287" width="24.5" customWidth="1"/>
    <col min="11288" max="11288" width="8" customWidth="1"/>
    <col min="11527" max="11527" width="7.5" customWidth="1"/>
    <col min="11528" max="11528" width="9.83203125" customWidth="1"/>
    <col min="11529" max="11529" width="40.83203125" customWidth="1"/>
    <col min="11530" max="11530" width="6.5" customWidth="1"/>
    <col min="11531" max="11531" width="5.6640625" customWidth="1"/>
    <col min="11532" max="11532" width="8.83203125" customWidth="1"/>
    <col min="11533" max="11533" width="8.1640625" customWidth="1"/>
    <col min="11534" max="11534" width="12" customWidth="1"/>
    <col min="11535" max="11535" width="8.1640625" customWidth="1"/>
    <col min="11536" max="11536" width="11.83203125" customWidth="1"/>
    <col min="11537" max="11541" width="8.1640625" customWidth="1"/>
    <col min="11542" max="11542" width="16.83203125" customWidth="1"/>
    <col min="11543" max="11543" width="24.5" customWidth="1"/>
    <col min="11544" max="11544" width="8" customWidth="1"/>
    <col min="11783" max="11783" width="7.5" customWidth="1"/>
    <col min="11784" max="11784" width="9.83203125" customWidth="1"/>
    <col min="11785" max="11785" width="40.83203125" customWidth="1"/>
    <col min="11786" max="11786" width="6.5" customWidth="1"/>
    <col min="11787" max="11787" width="5.6640625" customWidth="1"/>
    <col min="11788" max="11788" width="8.83203125" customWidth="1"/>
    <col min="11789" max="11789" width="8.1640625" customWidth="1"/>
    <col min="11790" max="11790" width="12" customWidth="1"/>
    <col min="11791" max="11791" width="8.1640625" customWidth="1"/>
    <col min="11792" max="11792" width="11.83203125" customWidth="1"/>
    <col min="11793" max="11797" width="8.1640625" customWidth="1"/>
    <col min="11798" max="11798" width="16.83203125" customWidth="1"/>
    <col min="11799" max="11799" width="24.5" customWidth="1"/>
    <col min="11800" max="11800" width="8" customWidth="1"/>
    <col min="12039" max="12039" width="7.5" customWidth="1"/>
    <col min="12040" max="12040" width="9.83203125" customWidth="1"/>
    <col min="12041" max="12041" width="40.83203125" customWidth="1"/>
    <col min="12042" max="12042" width="6.5" customWidth="1"/>
    <col min="12043" max="12043" width="5.6640625" customWidth="1"/>
    <col min="12044" max="12044" width="8.83203125" customWidth="1"/>
    <col min="12045" max="12045" width="8.1640625" customWidth="1"/>
    <col min="12046" max="12046" width="12" customWidth="1"/>
    <col min="12047" max="12047" width="8.1640625" customWidth="1"/>
    <col min="12048" max="12048" width="11.83203125" customWidth="1"/>
    <col min="12049" max="12053" width="8.1640625" customWidth="1"/>
    <col min="12054" max="12054" width="16.83203125" customWidth="1"/>
    <col min="12055" max="12055" width="24.5" customWidth="1"/>
    <col min="12056" max="12056" width="8" customWidth="1"/>
    <col min="12295" max="12295" width="7.5" customWidth="1"/>
    <col min="12296" max="12296" width="9.83203125" customWidth="1"/>
    <col min="12297" max="12297" width="40.83203125" customWidth="1"/>
    <col min="12298" max="12298" width="6.5" customWidth="1"/>
    <col min="12299" max="12299" width="5.6640625" customWidth="1"/>
    <col min="12300" max="12300" width="8.83203125" customWidth="1"/>
    <col min="12301" max="12301" width="8.1640625" customWidth="1"/>
    <col min="12302" max="12302" width="12" customWidth="1"/>
    <col min="12303" max="12303" width="8.1640625" customWidth="1"/>
    <col min="12304" max="12304" width="11.83203125" customWidth="1"/>
    <col min="12305" max="12309" width="8.1640625" customWidth="1"/>
    <col min="12310" max="12310" width="16.83203125" customWidth="1"/>
    <col min="12311" max="12311" width="24.5" customWidth="1"/>
    <col min="12312" max="12312" width="8" customWidth="1"/>
    <col min="12551" max="12551" width="7.5" customWidth="1"/>
    <col min="12552" max="12552" width="9.83203125" customWidth="1"/>
    <col min="12553" max="12553" width="40.83203125" customWidth="1"/>
    <col min="12554" max="12554" width="6.5" customWidth="1"/>
    <col min="12555" max="12555" width="5.6640625" customWidth="1"/>
    <col min="12556" max="12556" width="8.83203125" customWidth="1"/>
    <col min="12557" max="12557" width="8.1640625" customWidth="1"/>
    <col min="12558" max="12558" width="12" customWidth="1"/>
    <col min="12559" max="12559" width="8.1640625" customWidth="1"/>
    <col min="12560" max="12560" width="11.83203125" customWidth="1"/>
    <col min="12561" max="12565" width="8.1640625" customWidth="1"/>
    <col min="12566" max="12566" width="16.83203125" customWidth="1"/>
    <col min="12567" max="12567" width="24.5" customWidth="1"/>
    <col min="12568" max="12568" width="8" customWidth="1"/>
    <col min="12807" max="12807" width="7.5" customWidth="1"/>
    <col min="12808" max="12808" width="9.83203125" customWidth="1"/>
    <col min="12809" max="12809" width="40.83203125" customWidth="1"/>
    <col min="12810" max="12810" width="6.5" customWidth="1"/>
    <col min="12811" max="12811" width="5.6640625" customWidth="1"/>
    <col min="12812" max="12812" width="8.83203125" customWidth="1"/>
    <col min="12813" max="12813" width="8.1640625" customWidth="1"/>
    <col min="12814" max="12814" width="12" customWidth="1"/>
    <col min="12815" max="12815" width="8.1640625" customWidth="1"/>
    <col min="12816" max="12816" width="11.83203125" customWidth="1"/>
    <col min="12817" max="12821" width="8.1640625" customWidth="1"/>
    <col min="12822" max="12822" width="16.83203125" customWidth="1"/>
    <col min="12823" max="12823" width="24.5" customWidth="1"/>
    <col min="12824" max="12824" width="8" customWidth="1"/>
    <col min="13063" max="13063" width="7.5" customWidth="1"/>
    <col min="13064" max="13064" width="9.83203125" customWidth="1"/>
    <col min="13065" max="13065" width="40.83203125" customWidth="1"/>
    <col min="13066" max="13066" width="6.5" customWidth="1"/>
    <col min="13067" max="13067" width="5.6640625" customWidth="1"/>
    <col min="13068" max="13068" width="8.83203125" customWidth="1"/>
    <col min="13069" max="13069" width="8.1640625" customWidth="1"/>
    <col min="13070" max="13070" width="12" customWidth="1"/>
    <col min="13071" max="13071" width="8.1640625" customWidth="1"/>
    <col min="13072" max="13072" width="11.83203125" customWidth="1"/>
    <col min="13073" max="13077" width="8.1640625" customWidth="1"/>
    <col min="13078" max="13078" width="16.83203125" customWidth="1"/>
    <col min="13079" max="13079" width="24.5" customWidth="1"/>
    <col min="13080" max="13080" width="8" customWidth="1"/>
    <col min="13319" max="13319" width="7.5" customWidth="1"/>
    <col min="13320" max="13320" width="9.83203125" customWidth="1"/>
    <col min="13321" max="13321" width="40.83203125" customWidth="1"/>
    <col min="13322" max="13322" width="6.5" customWidth="1"/>
    <col min="13323" max="13323" width="5.6640625" customWidth="1"/>
    <col min="13324" max="13324" width="8.83203125" customWidth="1"/>
    <col min="13325" max="13325" width="8.1640625" customWidth="1"/>
    <col min="13326" max="13326" width="12" customWidth="1"/>
    <col min="13327" max="13327" width="8.1640625" customWidth="1"/>
    <col min="13328" max="13328" width="11.83203125" customWidth="1"/>
    <col min="13329" max="13333" width="8.1640625" customWidth="1"/>
    <col min="13334" max="13334" width="16.83203125" customWidth="1"/>
    <col min="13335" max="13335" width="24.5" customWidth="1"/>
    <col min="13336" max="13336" width="8" customWidth="1"/>
    <col min="13575" max="13575" width="7.5" customWidth="1"/>
    <col min="13576" max="13576" width="9.83203125" customWidth="1"/>
    <col min="13577" max="13577" width="40.83203125" customWidth="1"/>
    <col min="13578" max="13578" width="6.5" customWidth="1"/>
    <col min="13579" max="13579" width="5.6640625" customWidth="1"/>
    <col min="13580" max="13580" width="8.83203125" customWidth="1"/>
    <col min="13581" max="13581" width="8.1640625" customWidth="1"/>
    <col min="13582" max="13582" width="12" customWidth="1"/>
    <col min="13583" max="13583" width="8.1640625" customWidth="1"/>
    <col min="13584" max="13584" width="11.83203125" customWidth="1"/>
    <col min="13585" max="13589" width="8.1640625" customWidth="1"/>
    <col min="13590" max="13590" width="16.83203125" customWidth="1"/>
    <col min="13591" max="13591" width="24.5" customWidth="1"/>
    <col min="13592" max="13592" width="8" customWidth="1"/>
    <col min="13831" max="13831" width="7.5" customWidth="1"/>
    <col min="13832" max="13832" width="9.83203125" customWidth="1"/>
    <col min="13833" max="13833" width="40.83203125" customWidth="1"/>
    <col min="13834" max="13834" width="6.5" customWidth="1"/>
    <col min="13835" max="13835" width="5.6640625" customWidth="1"/>
    <col min="13836" max="13836" width="8.83203125" customWidth="1"/>
    <col min="13837" max="13837" width="8.1640625" customWidth="1"/>
    <col min="13838" max="13838" width="12" customWidth="1"/>
    <col min="13839" max="13839" width="8.1640625" customWidth="1"/>
    <col min="13840" max="13840" width="11.83203125" customWidth="1"/>
    <col min="13841" max="13845" width="8.1640625" customWidth="1"/>
    <col min="13846" max="13846" width="16.83203125" customWidth="1"/>
    <col min="13847" max="13847" width="24.5" customWidth="1"/>
    <col min="13848" max="13848" width="8" customWidth="1"/>
    <col min="14087" max="14087" width="7.5" customWidth="1"/>
    <col min="14088" max="14088" width="9.83203125" customWidth="1"/>
    <col min="14089" max="14089" width="40.83203125" customWidth="1"/>
    <col min="14090" max="14090" width="6.5" customWidth="1"/>
    <col min="14091" max="14091" width="5.6640625" customWidth="1"/>
    <col min="14092" max="14092" width="8.83203125" customWidth="1"/>
    <col min="14093" max="14093" width="8.1640625" customWidth="1"/>
    <col min="14094" max="14094" width="12" customWidth="1"/>
    <col min="14095" max="14095" width="8.1640625" customWidth="1"/>
    <col min="14096" max="14096" width="11.83203125" customWidth="1"/>
    <col min="14097" max="14101" width="8.1640625" customWidth="1"/>
    <col min="14102" max="14102" width="16.83203125" customWidth="1"/>
    <col min="14103" max="14103" width="24.5" customWidth="1"/>
    <col min="14104" max="14104" width="8" customWidth="1"/>
    <col min="14343" max="14343" width="7.5" customWidth="1"/>
    <col min="14344" max="14344" width="9.83203125" customWidth="1"/>
    <col min="14345" max="14345" width="40.83203125" customWidth="1"/>
    <col min="14346" max="14346" width="6.5" customWidth="1"/>
    <col min="14347" max="14347" width="5.6640625" customWidth="1"/>
    <col min="14348" max="14348" width="8.83203125" customWidth="1"/>
    <col min="14349" max="14349" width="8.1640625" customWidth="1"/>
    <col min="14350" max="14350" width="12" customWidth="1"/>
    <col min="14351" max="14351" width="8.1640625" customWidth="1"/>
    <col min="14352" max="14352" width="11.83203125" customWidth="1"/>
    <col min="14353" max="14357" width="8.1640625" customWidth="1"/>
    <col min="14358" max="14358" width="16.83203125" customWidth="1"/>
    <col min="14359" max="14359" width="24.5" customWidth="1"/>
    <col min="14360" max="14360" width="8" customWidth="1"/>
    <col min="14599" max="14599" width="7.5" customWidth="1"/>
    <col min="14600" max="14600" width="9.83203125" customWidth="1"/>
    <col min="14601" max="14601" width="40.83203125" customWidth="1"/>
    <col min="14602" max="14602" width="6.5" customWidth="1"/>
    <col min="14603" max="14603" width="5.6640625" customWidth="1"/>
    <col min="14604" max="14604" width="8.83203125" customWidth="1"/>
    <col min="14605" max="14605" width="8.1640625" customWidth="1"/>
    <col min="14606" max="14606" width="12" customWidth="1"/>
    <col min="14607" max="14607" width="8.1640625" customWidth="1"/>
    <col min="14608" max="14608" width="11.83203125" customWidth="1"/>
    <col min="14609" max="14613" width="8.1640625" customWidth="1"/>
    <col min="14614" max="14614" width="16.83203125" customWidth="1"/>
    <col min="14615" max="14615" width="24.5" customWidth="1"/>
    <col min="14616" max="14616" width="8" customWidth="1"/>
    <col min="14855" max="14855" width="7.5" customWidth="1"/>
    <col min="14856" max="14856" width="9.83203125" customWidth="1"/>
    <col min="14857" max="14857" width="40.83203125" customWidth="1"/>
    <col min="14858" max="14858" width="6.5" customWidth="1"/>
    <col min="14859" max="14859" width="5.6640625" customWidth="1"/>
    <col min="14860" max="14860" width="8.83203125" customWidth="1"/>
    <col min="14861" max="14861" width="8.1640625" customWidth="1"/>
    <col min="14862" max="14862" width="12" customWidth="1"/>
    <col min="14863" max="14863" width="8.1640625" customWidth="1"/>
    <col min="14864" max="14864" width="11.83203125" customWidth="1"/>
    <col min="14865" max="14869" width="8.1640625" customWidth="1"/>
    <col min="14870" max="14870" width="16.83203125" customWidth="1"/>
    <col min="14871" max="14871" width="24.5" customWidth="1"/>
    <col min="14872" max="14872" width="8" customWidth="1"/>
    <col min="15111" max="15111" width="7.5" customWidth="1"/>
    <col min="15112" max="15112" width="9.83203125" customWidth="1"/>
    <col min="15113" max="15113" width="40.83203125" customWidth="1"/>
    <col min="15114" max="15114" width="6.5" customWidth="1"/>
    <col min="15115" max="15115" width="5.6640625" customWidth="1"/>
    <col min="15116" max="15116" width="8.83203125" customWidth="1"/>
    <col min="15117" max="15117" width="8.1640625" customWidth="1"/>
    <col min="15118" max="15118" width="12" customWidth="1"/>
    <col min="15119" max="15119" width="8.1640625" customWidth="1"/>
    <col min="15120" max="15120" width="11.83203125" customWidth="1"/>
    <col min="15121" max="15125" width="8.1640625" customWidth="1"/>
    <col min="15126" max="15126" width="16.83203125" customWidth="1"/>
    <col min="15127" max="15127" width="24.5" customWidth="1"/>
    <col min="15128" max="15128" width="8" customWidth="1"/>
    <col min="15367" max="15367" width="7.5" customWidth="1"/>
    <col min="15368" max="15368" width="9.83203125" customWidth="1"/>
    <col min="15369" max="15369" width="40.83203125" customWidth="1"/>
    <col min="15370" max="15370" width="6.5" customWidth="1"/>
    <col min="15371" max="15371" width="5.6640625" customWidth="1"/>
    <col min="15372" max="15372" width="8.83203125" customWidth="1"/>
    <col min="15373" max="15373" width="8.1640625" customWidth="1"/>
    <col min="15374" max="15374" width="12" customWidth="1"/>
    <col min="15375" max="15375" width="8.1640625" customWidth="1"/>
    <col min="15376" max="15376" width="11.83203125" customWidth="1"/>
    <col min="15377" max="15381" width="8.1640625" customWidth="1"/>
    <col min="15382" max="15382" width="16.83203125" customWidth="1"/>
    <col min="15383" max="15383" width="24.5" customWidth="1"/>
    <col min="15384" max="15384" width="8" customWidth="1"/>
    <col min="15623" max="15623" width="7.5" customWidth="1"/>
    <col min="15624" max="15624" width="9.83203125" customWidth="1"/>
    <col min="15625" max="15625" width="40.83203125" customWidth="1"/>
    <col min="15626" max="15626" width="6.5" customWidth="1"/>
    <col min="15627" max="15627" width="5.6640625" customWidth="1"/>
    <col min="15628" max="15628" width="8.83203125" customWidth="1"/>
    <col min="15629" max="15629" width="8.1640625" customWidth="1"/>
    <col min="15630" max="15630" width="12" customWidth="1"/>
    <col min="15631" max="15631" width="8.1640625" customWidth="1"/>
    <col min="15632" max="15632" width="11.83203125" customWidth="1"/>
    <col min="15633" max="15637" width="8.1640625" customWidth="1"/>
    <col min="15638" max="15638" width="16.83203125" customWidth="1"/>
    <col min="15639" max="15639" width="24.5" customWidth="1"/>
    <col min="15640" max="15640" width="8" customWidth="1"/>
    <col min="15879" max="15879" width="7.5" customWidth="1"/>
    <col min="15880" max="15880" width="9.83203125" customWidth="1"/>
    <col min="15881" max="15881" width="40.83203125" customWidth="1"/>
    <col min="15882" max="15882" width="6.5" customWidth="1"/>
    <col min="15883" max="15883" width="5.6640625" customWidth="1"/>
    <col min="15884" max="15884" width="8.83203125" customWidth="1"/>
    <col min="15885" max="15885" width="8.1640625" customWidth="1"/>
    <col min="15886" max="15886" width="12" customWidth="1"/>
    <col min="15887" max="15887" width="8.1640625" customWidth="1"/>
    <col min="15888" max="15888" width="11.83203125" customWidth="1"/>
    <col min="15889" max="15893" width="8.1640625" customWidth="1"/>
    <col min="15894" max="15894" width="16.83203125" customWidth="1"/>
    <col min="15895" max="15895" width="24.5" customWidth="1"/>
    <col min="15896" max="15896" width="8" customWidth="1"/>
    <col min="16135" max="16135" width="7.5" customWidth="1"/>
    <col min="16136" max="16136" width="9.83203125" customWidth="1"/>
    <col min="16137" max="16137" width="40.83203125" customWidth="1"/>
    <col min="16138" max="16138" width="6.5" customWidth="1"/>
    <col min="16139" max="16139" width="5.6640625" customWidth="1"/>
    <col min="16140" max="16140" width="8.83203125" customWidth="1"/>
    <col min="16141" max="16141" width="8.1640625" customWidth="1"/>
    <col min="16142" max="16142" width="12" customWidth="1"/>
    <col min="16143" max="16143" width="8.1640625" customWidth="1"/>
    <col min="16144" max="16144" width="11.83203125" customWidth="1"/>
    <col min="16145" max="16149" width="8.1640625" customWidth="1"/>
    <col min="16150" max="16150" width="16.83203125" customWidth="1"/>
    <col min="16151" max="16151" width="24.5" customWidth="1"/>
    <col min="16152" max="16152" width="8" customWidth="1"/>
  </cols>
  <sheetData>
    <row r="1" spans="1:27" ht="16" thickBot="1" x14ac:dyDescent="0.25">
      <c r="A1" t="s">
        <v>529</v>
      </c>
      <c r="B1" t="s">
        <v>530</v>
      </c>
      <c r="C1" t="s">
        <v>533</v>
      </c>
      <c r="D1" t="s">
        <v>531</v>
      </c>
      <c r="E1" t="s">
        <v>532</v>
      </c>
      <c r="F1" s="279" t="s">
        <v>1</v>
      </c>
      <c r="G1" s="98" t="s">
        <v>534</v>
      </c>
      <c r="H1" s="357" t="s">
        <v>535</v>
      </c>
      <c r="I1" s="357" t="s">
        <v>535</v>
      </c>
      <c r="J1" s="446" t="s">
        <v>540</v>
      </c>
      <c r="K1" s="31" t="s">
        <v>140</v>
      </c>
      <c r="L1" s="404" t="s">
        <v>18</v>
      </c>
      <c r="M1" s="98" t="s">
        <v>4</v>
      </c>
      <c r="N1" s="98" t="s">
        <v>10</v>
      </c>
      <c r="O1" s="99" t="s">
        <v>11</v>
      </c>
      <c r="P1" s="100" t="s">
        <v>536</v>
      </c>
      <c r="Q1" s="96" t="s">
        <v>539</v>
      </c>
      <c r="R1" s="98" t="s">
        <v>537</v>
      </c>
      <c r="S1" s="98" t="s">
        <v>538</v>
      </c>
      <c r="T1" s="98" t="s">
        <v>8</v>
      </c>
      <c r="U1" s="98" t="s">
        <v>9</v>
      </c>
      <c r="V1" s="98" t="s">
        <v>56</v>
      </c>
      <c r="W1" s="97" t="s">
        <v>2</v>
      </c>
      <c r="X1" s="98" t="s">
        <v>3</v>
      </c>
      <c r="Y1" s="98" t="s">
        <v>5</v>
      </c>
      <c r="Z1" s="98" t="s">
        <v>6</v>
      </c>
      <c r="AA1" s="98" t="s">
        <v>6</v>
      </c>
    </row>
    <row r="2" spans="1:27" x14ac:dyDescent="0.2">
      <c r="A2">
        <v>1998</v>
      </c>
      <c r="D2" t="s">
        <v>542</v>
      </c>
      <c r="F2" s="340" t="s">
        <v>23</v>
      </c>
      <c r="G2" s="125">
        <v>35622</v>
      </c>
      <c r="H2" s="127"/>
      <c r="I2" s="127"/>
      <c r="J2" s="448"/>
      <c r="K2" s="125"/>
      <c r="L2" s="405">
        <v>10762.62</v>
      </c>
      <c r="M2" s="125">
        <v>35723</v>
      </c>
      <c r="N2" s="109" t="s">
        <v>25</v>
      </c>
      <c r="O2" s="342" t="s">
        <v>26</v>
      </c>
      <c r="P2" s="113" t="s">
        <v>27</v>
      </c>
      <c r="Q2" s="123">
        <v>6128</v>
      </c>
      <c r="R2" s="125">
        <v>35793</v>
      </c>
      <c r="S2" s="125">
        <f t="shared" ref="S2:S12" si="0">+R2+X2-1</f>
        <v>35822</v>
      </c>
      <c r="T2" s="125">
        <v>35915</v>
      </c>
      <c r="U2" s="125">
        <v>35951</v>
      </c>
      <c r="V2" s="125"/>
      <c r="W2" s="181" t="s">
        <v>24</v>
      </c>
      <c r="X2" s="109">
        <v>30</v>
      </c>
      <c r="Y2" s="109">
        <v>139</v>
      </c>
      <c r="Z2" s="125"/>
      <c r="AA2" s="341">
        <v>418</v>
      </c>
    </row>
    <row r="3" spans="1:27" x14ac:dyDescent="0.2">
      <c r="A3">
        <v>1998</v>
      </c>
      <c r="D3" t="s">
        <v>542</v>
      </c>
      <c r="F3" s="340" t="s">
        <v>554</v>
      </c>
      <c r="G3" s="125">
        <v>35671</v>
      </c>
      <c r="H3" s="127"/>
      <c r="I3" s="127"/>
      <c r="J3" s="448"/>
      <c r="K3" s="125"/>
      <c r="L3" s="406">
        <v>21000</v>
      </c>
      <c r="M3" s="125">
        <v>35804</v>
      </c>
      <c r="N3" s="108" t="s">
        <v>25</v>
      </c>
      <c r="O3" s="342" t="s">
        <v>28</v>
      </c>
      <c r="P3" s="129" t="s">
        <v>27</v>
      </c>
      <c r="Q3" s="123">
        <v>6119</v>
      </c>
      <c r="R3" s="125">
        <v>35793</v>
      </c>
      <c r="S3" s="125">
        <f t="shared" si="0"/>
        <v>35822</v>
      </c>
      <c r="T3" s="125">
        <v>35794</v>
      </c>
      <c r="U3" s="139">
        <v>35948</v>
      </c>
      <c r="V3" s="125"/>
      <c r="W3" s="190" t="s">
        <v>24</v>
      </c>
      <c r="X3" s="108">
        <v>30</v>
      </c>
      <c r="Y3" s="190">
        <v>121</v>
      </c>
      <c r="Z3" s="125"/>
      <c r="AA3" s="343">
        <v>525</v>
      </c>
    </row>
    <row r="4" spans="1:27" x14ac:dyDescent="0.2">
      <c r="A4">
        <v>1998</v>
      </c>
      <c r="D4" t="s">
        <v>542</v>
      </c>
      <c r="F4" s="226" t="s">
        <v>29</v>
      </c>
      <c r="G4" s="110"/>
      <c r="H4" s="349"/>
      <c r="I4" s="349"/>
      <c r="J4" s="449"/>
      <c r="K4" s="110"/>
      <c r="L4" s="405"/>
      <c r="M4" s="110"/>
      <c r="N4" s="109" t="s">
        <v>30</v>
      </c>
      <c r="O4" s="218" t="s">
        <v>31</v>
      </c>
      <c r="P4" s="116" t="s">
        <v>27</v>
      </c>
      <c r="Q4" s="106">
        <v>6233</v>
      </c>
      <c r="R4" s="110">
        <v>35933</v>
      </c>
      <c r="S4" s="110">
        <f t="shared" si="0"/>
        <v>35992</v>
      </c>
      <c r="T4" s="110">
        <v>35992</v>
      </c>
      <c r="U4" s="110" t="s">
        <v>27</v>
      </c>
      <c r="V4" s="110"/>
      <c r="W4" s="181" t="s">
        <v>24</v>
      </c>
      <c r="X4" s="109">
        <v>60</v>
      </c>
      <c r="Y4" s="109"/>
      <c r="Z4" s="110"/>
      <c r="AA4" s="341"/>
    </row>
    <row r="5" spans="1:27" x14ac:dyDescent="0.2">
      <c r="A5">
        <v>1998</v>
      </c>
      <c r="D5" t="s">
        <v>542</v>
      </c>
      <c r="F5" s="340" t="s">
        <v>32</v>
      </c>
      <c r="G5" s="125"/>
      <c r="H5" s="127"/>
      <c r="I5" s="127"/>
      <c r="J5" s="448"/>
      <c r="K5" s="125"/>
      <c r="L5" s="406"/>
      <c r="M5" s="125"/>
      <c r="N5" s="108" t="s">
        <v>30</v>
      </c>
      <c r="O5" s="344" t="s">
        <v>31</v>
      </c>
      <c r="P5" s="129" t="s">
        <v>27</v>
      </c>
      <c r="Q5" s="123">
        <v>6232</v>
      </c>
      <c r="R5" s="125">
        <v>36032</v>
      </c>
      <c r="S5" s="125">
        <f t="shared" si="0"/>
        <v>36091</v>
      </c>
      <c r="T5" s="125">
        <v>36091</v>
      </c>
      <c r="U5" s="125" t="s">
        <v>27</v>
      </c>
      <c r="V5" s="125"/>
      <c r="W5" s="190" t="s">
        <v>24</v>
      </c>
      <c r="X5" s="108">
        <v>60</v>
      </c>
      <c r="Y5" s="108"/>
      <c r="Z5" s="125"/>
      <c r="AA5" s="343"/>
    </row>
    <row r="6" spans="1:27" x14ac:dyDescent="0.2">
      <c r="A6">
        <v>1998</v>
      </c>
      <c r="D6" t="s">
        <v>542</v>
      </c>
      <c r="F6" s="124" t="s">
        <v>33</v>
      </c>
      <c r="G6" s="125">
        <v>35941</v>
      </c>
      <c r="H6" s="127"/>
      <c r="I6" s="127"/>
      <c r="J6" s="448"/>
      <c r="K6" s="125"/>
      <c r="L6" s="409">
        <v>90000</v>
      </c>
      <c r="M6" s="125">
        <v>35976</v>
      </c>
      <c r="N6" s="108" t="s">
        <v>25</v>
      </c>
      <c r="O6" s="344" t="s">
        <v>35</v>
      </c>
      <c r="P6" s="129" t="s">
        <v>27</v>
      </c>
      <c r="Q6" s="123">
        <v>220608</v>
      </c>
      <c r="R6" s="125">
        <v>35960</v>
      </c>
      <c r="S6" s="125">
        <f t="shared" si="0"/>
        <v>35999</v>
      </c>
      <c r="T6" s="125">
        <v>35999</v>
      </c>
      <c r="U6" s="125">
        <v>36070</v>
      </c>
      <c r="V6" s="125"/>
      <c r="W6" s="108" t="s">
        <v>34</v>
      </c>
      <c r="X6" s="108">
        <v>40</v>
      </c>
      <c r="Y6" s="108">
        <v>710</v>
      </c>
      <c r="Z6" s="125"/>
      <c r="AA6" s="343">
        <v>344</v>
      </c>
    </row>
    <row r="7" spans="1:27" ht="16" thickBot="1" x14ac:dyDescent="0.25">
      <c r="A7">
        <v>1998</v>
      </c>
      <c r="D7" t="s">
        <v>542</v>
      </c>
      <c r="F7" s="124" t="s">
        <v>36</v>
      </c>
      <c r="G7" s="125">
        <v>36061</v>
      </c>
      <c r="H7" s="127"/>
      <c r="I7" s="127"/>
      <c r="J7" s="448"/>
      <c r="K7" s="125"/>
      <c r="L7" s="406">
        <v>56644.74</v>
      </c>
      <c r="M7" s="125">
        <v>36130</v>
      </c>
      <c r="N7" s="108" t="s">
        <v>25</v>
      </c>
      <c r="O7" s="345" t="s">
        <v>37</v>
      </c>
      <c r="P7" s="129" t="s">
        <v>27</v>
      </c>
      <c r="Q7" s="123">
        <v>222028</v>
      </c>
      <c r="R7" s="125">
        <v>36119</v>
      </c>
      <c r="S7" s="139">
        <f t="shared" si="0"/>
        <v>36168</v>
      </c>
      <c r="T7" s="125">
        <v>36169</v>
      </c>
      <c r="U7" s="125">
        <v>36262</v>
      </c>
      <c r="V7" s="125"/>
      <c r="W7" s="108" t="s">
        <v>34</v>
      </c>
      <c r="X7" s="108">
        <v>50</v>
      </c>
      <c r="Y7" s="108">
        <v>565</v>
      </c>
      <c r="Z7" s="125"/>
      <c r="AA7" s="343">
        <v>764</v>
      </c>
    </row>
    <row r="8" spans="1:27" ht="16" thickBot="1" x14ac:dyDescent="0.25">
      <c r="A8">
        <v>1999</v>
      </c>
      <c r="D8" t="s">
        <v>542</v>
      </c>
      <c r="F8" s="346" t="s">
        <v>60</v>
      </c>
      <c r="G8" s="153">
        <v>36061</v>
      </c>
      <c r="H8" s="357"/>
      <c r="I8" s="357"/>
      <c r="J8" s="444">
        <v>189626</v>
      </c>
      <c r="K8" s="153"/>
      <c r="L8" s="412">
        <v>174255.67</v>
      </c>
      <c r="M8" s="153">
        <v>36167</v>
      </c>
      <c r="N8" s="347" t="s">
        <v>25</v>
      </c>
      <c r="O8" s="156" t="s">
        <v>26</v>
      </c>
      <c r="P8" s="113" t="s">
        <v>27</v>
      </c>
      <c r="Q8" s="151">
        <v>6460</v>
      </c>
      <c r="R8" s="153">
        <v>36164</v>
      </c>
      <c r="S8" s="153">
        <f t="shared" si="0"/>
        <v>36223</v>
      </c>
      <c r="T8" s="153">
        <v>36207</v>
      </c>
      <c r="U8" s="153">
        <v>36235</v>
      </c>
      <c r="V8" s="98" t="s">
        <v>62</v>
      </c>
      <c r="W8" s="97" t="s">
        <v>61</v>
      </c>
      <c r="X8" s="98">
        <v>60</v>
      </c>
      <c r="Y8" s="98"/>
      <c r="Z8" s="153" t="s">
        <v>27</v>
      </c>
      <c r="AA8" s="98">
        <v>830</v>
      </c>
    </row>
    <row r="9" spans="1:27" x14ac:dyDescent="0.2">
      <c r="A9">
        <v>1999</v>
      </c>
      <c r="D9" t="s">
        <v>542</v>
      </c>
      <c r="F9" s="226" t="s">
        <v>63</v>
      </c>
      <c r="G9" s="110">
        <v>36276</v>
      </c>
      <c r="H9" s="349"/>
      <c r="I9" s="349"/>
      <c r="J9" s="452">
        <v>84355</v>
      </c>
      <c r="K9" s="176"/>
      <c r="L9" s="406">
        <v>80971.289999999994</v>
      </c>
      <c r="M9" s="110">
        <v>36341</v>
      </c>
      <c r="N9" s="159" t="s">
        <v>25</v>
      </c>
      <c r="O9" s="112" t="s">
        <v>65</v>
      </c>
      <c r="P9" s="116" t="s">
        <v>27</v>
      </c>
      <c r="Q9" s="106">
        <v>223211</v>
      </c>
      <c r="R9" s="110">
        <v>36321</v>
      </c>
      <c r="S9" s="110">
        <f t="shared" si="0"/>
        <v>36350</v>
      </c>
      <c r="T9" s="110">
        <v>36350</v>
      </c>
      <c r="U9" s="110">
        <v>36369</v>
      </c>
      <c r="V9" s="109"/>
      <c r="W9" s="181" t="s">
        <v>24</v>
      </c>
      <c r="X9" s="109">
        <v>30</v>
      </c>
      <c r="Y9" s="348" t="s">
        <v>64</v>
      </c>
      <c r="Z9" s="110" t="s">
        <v>27</v>
      </c>
      <c r="AA9" s="349">
        <v>410</v>
      </c>
    </row>
    <row r="10" spans="1:27" x14ac:dyDescent="0.2">
      <c r="A10">
        <v>1999</v>
      </c>
      <c r="D10" t="s">
        <v>542</v>
      </c>
      <c r="F10" s="340" t="s">
        <v>67</v>
      </c>
      <c r="G10" s="125" t="s">
        <v>27</v>
      </c>
      <c r="H10" s="127"/>
      <c r="I10" s="127"/>
      <c r="J10" s="454" t="s">
        <v>27</v>
      </c>
      <c r="K10" s="125"/>
      <c r="L10" s="416"/>
      <c r="M10" s="125"/>
      <c r="N10" s="108" t="s">
        <v>30</v>
      </c>
      <c r="O10" s="134" t="s">
        <v>31</v>
      </c>
      <c r="P10" s="129" t="s">
        <v>27</v>
      </c>
      <c r="Q10" s="123">
        <v>6271</v>
      </c>
      <c r="R10" s="125">
        <v>36306</v>
      </c>
      <c r="S10" s="125">
        <f t="shared" si="0"/>
        <v>36365</v>
      </c>
      <c r="T10" s="125">
        <v>36365</v>
      </c>
      <c r="U10" s="125" t="s">
        <v>27</v>
      </c>
      <c r="V10" s="350"/>
      <c r="W10" s="190" t="s">
        <v>24</v>
      </c>
      <c r="X10" s="108">
        <v>60</v>
      </c>
      <c r="Y10" s="108">
        <v>270</v>
      </c>
      <c r="Z10" s="125" t="s">
        <v>27</v>
      </c>
      <c r="AA10" s="350"/>
    </row>
    <row r="11" spans="1:27" x14ac:dyDescent="0.2">
      <c r="A11">
        <v>1999</v>
      </c>
      <c r="D11" t="s">
        <v>542</v>
      </c>
      <c r="F11" s="226" t="s">
        <v>68</v>
      </c>
      <c r="G11" s="110" t="s">
        <v>27</v>
      </c>
      <c r="H11" s="349"/>
      <c r="I11" s="349"/>
      <c r="J11" s="452" t="s">
        <v>27</v>
      </c>
      <c r="K11" s="110"/>
      <c r="L11" s="414"/>
      <c r="M11" s="110"/>
      <c r="N11" s="109" t="s">
        <v>30</v>
      </c>
      <c r="O11" s="135" t="s">
        <v>31</v>
      </c>
      <c r="P11" s="116" t="s">
        <v>27</v>
      </c>
      <c r="Q11" s="106">
        <v>6272</v>
      </c>
      <c r="R11" s="110">
        <v>36396</v>
      </c>
      <c r="S11" s="110">
        <f t="shared" si="0"/>
        <v>36455</v>
      </c>
      <c r="T11" s="110">
        <v>36454</v>
      </c>
      <c r="U11" s="110" t="s">
        <v>27</v>
      </c>
      <c r="V11" s="159"/>
      <c r="W11" s="190" t="s">
        <v>24</v>
      </c>
      <c r="X11" s="109">
        <v>60</v>
      </c>
      <c r="Y11" s="109" t="s">
        <v>64</v>
      </c>
      <c r="Z11" s="110" t="s">
        <v>27</v>
      </c>
      <c r="AA11" s="159"/>
    </row>
    <row r="12" spans="1:27" x14ac:dyDescent="0.2">
      <c r="A12">
        <v>1999</v>
      </c>
      <c r="D12" t="s">
        <v>542</v>
      </c>
      <c r="F12" s="124" t="s">
        <v>69</v>
      </c>
      <c r="G12" s="110">
        <v>36320</v>
      </c>
      <c r="H12" s="349"/>
      <c r="I12" s="349"/>
      <c r="J12" s="452">
        <v>315469.32</v>
      </c>
      <c r="K12" s="109"/>
      <c r="L12" s="406">
        <v>287589.71999999997</v>
      </c>
      <c r="M12" s="110">
        <v>36363</v>
      </c>
      <c r="N12" s="159" t="s">
        <v>25</v>
      </c>
      <c r="O12" s="135" t="s">
        <v>40</v>
      </c>
      <c r="P12" s="129"/>
      <c r="Q12" s="106">
        <v>223597</v>
      </c>
      <c r="R12" s="110">
        <v>36353</v>
      </c>
      <c r="S12" s="110">
        <f t="shared" si="0"/>
        <v>36412</v>
      </c>
      <c r="T12" s="110">
        <v>36421</v>
      </c>
      <c r="U12" s="110">
        <v>36452</v>
      </c>
      <c r="V12" s="159" t="s">
        <v>72</v>
      </c>
      <c r="W12" s="190" t="s">
        <v>70</v>
      </c>
      <c r="X12" s="109">
        <v>60</v>
      </c>
      <c r="Y12" s="109">
        <v>364</v>
      </c>
      <c r="Z12" s="109">
        <v>435</v>
      </c>
      <c r="AA12" s="351" t="s">
        <v>71</v>
      </c>
    </row>
    <row r="13" spans="1:27" x14ac:dyDescent="0.2">
      <c r="A13">
        <v>1999</v>
      </c>
      <c r="D13" t="s">
        <v>542</v>
      </c>
      <c r="F13" s="298" t="s">
        <v>73</v>
      </c>
      <c r="G13" s="110"/>
      <c r="H13" s="349"/>
      <c r="I13" s="349"/>
      <c r="J13" s="452"/>
      <c r="K13" s="110"/>
      <c r="L13" s="414"/>
      <c r="M13" s="110"/>
      <c r="N13" s="109"/>
      <c r="O13" s="112" t="s">
        <v>74</v>
      </c>
      <c r="P13" s="116"/>
      <c r="Q13" s="106"/>
      <c r="R13" s="110"/>
      <c r="S13" s="110">
        <f>+S12+X13</f>
        <v>36424</v>
      </c>
      <c r="T13" s="110"/>
      <c r="U13" s="110"/>
      <c r="V13" s="109"/>
      <c r="W13" s="181"/>
      <c r="X13" s="109">
        <v>12</v>
      </c>
      <c r="Y13" s="110">
        <v>36300</v>
      </c>
      <c r="Z13" s="110">
        <v>36321</v>
      </c>
      <c r="AA13" s="110">
        <v>36335</v>
      </c>
    </row>
    <row r="14" spans="1:27" x14ac:dyDescent="0.2">
      <c r="A14">
        <v>1999</v>
      </c>
      <c r="D14" t="s">
        <v>542</v>
      </c>
      <c r="F14" s="118" t="s">
        <v>75</v>
      </c>
      <c r="G14" s="110"/>
      <c r="H14" s="349"/>
      <c r="I14" s="349"/>
      <c r="J14" s="452"/>
      <c r="K14" s="157"/>
      <c r="L14" s="414"/>
      <c r="M14" s="110"/>
      <c r="N14" s="159"/>
      <c r="O14" s="135" t="s">
        <v>76</v>
      </c>
      <c r="P14" s="132"/>
      <c r="Q14" s="106"/>
      <c r="R14" s="110"/>
      <c r="S14" s="110"/>
      <c r="T14" s="110"/>
      <c r="U14" s="110"/>
      <c r="V14" s="159"/>
      <c r="W14" s="181"/>
      <c r="X14" s="109"/>
      <c r="Y14" s="109"/>
      <c r="Z14" s="157"/>
      <c r="AA14" s="159"/>
    </row>
    <row r="15" spans="1:27" x14ac:dyDescent="0.2">
      <c r="A15">
        <v>1999</v>
      </c>
      <c r="D15" t="s">
        <v>542</v>
      </c>
      <c r="F15" s="383" t="s">
        <v>77</v>
      </c>
      <c r="G15" s="110"/>
      <c r="H15" s="349"/>
      <c r="I15" s="349"/>
      <c r="J15" s="452"/>
      <c r="K15" s="157"/>
      <c r="L15" s="414"/>
      <c r="M15" s="110"/>
      <c r="N15" s="109"/>
      <c r="O15" s="115"/>
      <c r="P15" s="116" t="s">
        <v>27</v>
      </c>
      <c r="Q15" s="106"/>
      <c r="R15" s="110"/>
      <c r="S15" s="110"/>
      <c r="T15" s="110"/>
      <c r="U15" s="110"/>
      <c r="V15" s="109"/>
      <c r="W15" s="181"/>
      <c r="X15" s="109"/>
      <c r="Y15" s="109"/>
      <c r="Z15" s="157"/>
      <c r="AA15" s="159"/>
    </row>
    <row r="16" spans="1:27" ht="16" thickBot="1" x14ac:dyDescent="0.25">
      <c r="A16">
        <v>1999</v>
      </c>
      <c r="D16" t="s">
        <v>542</v>
      </c>
      <c r="F16" s="383" t="s">
        <v>78</v>
      </c>
      <c r="G16" s="110"/>
      <c r="H16" s="349"/>
      <c r="I16" s="349"/>
      <c r="J16" s="452"/>
      <c r="K16" s="157"/>
      <c r="L16" s="414"/>
      <c r="M16" s="110"/>
      <c r="N16" s="109"/>
      <c r="O16" s="115"/>
      <c r="P16" s="116"/>
      <c r="Q16" s="106"/>
      <c r="R16" s="110"/>
      <c r="S16" s="110"/>
      <c r="T16" s="110"/>
      <c r="U16" s="110"/>
      <c r="V16" s="109"/>
      <c r="W16" s="181"/>
      <c r="X16" s="109"/>
      <c r="Y16" s="109"/>
      <c r="Z16" s="157"/>
      <c r="AA16" s="159"/>
    </row>
    <row r="17" spans="1:27" ht="16" thickBot="1" x14ac:dyDescent="0.25">
      <c r="A17">
        <v>1999</v>
      </c>
      <c r="D17" t="s">
        <v>542</v>
      </c>
      <c r="F17" s="162" t="s">
        <v>79</v>
      </c>
      <c r="G17" s="164"/>
      <c r="H17" s="482"/>
      <c r="I17" s="482"/>
      <c r="J17" s="455"/>
      <c r="K17" s="163"/>
      <c r="L17" s="417"/>
      <c r="M17" s="164"/>
      <c r="N17" s="162"/>
      <c r="O17" s="166"/>
      <c r="P17" s="352"/>
      <c r="Q17" s="161"/>
      <c r="R17" s="164"/>
      <c r="S17" s="164"/>
      <c r="T17" s="164"/>
      <c r="U17" s="164"/>
      <c r="V17" s="162"/>
      <c r="W17" s="163"/>
      <c r="X17" s="162"/>
      <c r="Y17" s="162"/>
      <c r="Z17" s="163"/>
      <c r="AA17" s="162"/>
    </row>
    <row r="18" spans="1:27" x14ac:dyDescent="0.2">
      <c r="A18">
        <v>1999</v>
      </c>
      <c r="D18" t="s">
        <v>542</v>
      </c>
      <c r="F18" s="152" t="s">
        <v>457</v>
      </c>
      <c r="G18" s="110">
        <v>36293</v>
      </c>
      <c r="H18" s="349"/>
      <c r="I18" s="349"/>
      <c r="J18" s="452">
        <v>311200</v>
      </c>
      <c r="K18" s="109"/>
      <c r="L18" s="406">
        <v>354542.4</v>
      </c>
      <c r="M18" s="110">
        <v>36364</v>
      </c>
      <c r="N18" s="159" t="s">
        <v>25</v>
      </c>
      <c r="O18" s="112" t="s">
        <v>50</v>
      </c>
      <c r="P18" s="116" t="s">
        <v>27</v>
      </c>
      <c r="Q18" s="106">
        <v>223402</v>
      </c>
      <c r="R18" s="110">
        <v>36360</v>
      </c>
      <c r="S18" s="110">
        <f>+R18+X18-1</f>
        <v>36419</v>
      </c>
      <c r="T18" s="110">
        <v>36448</v>
      </c>
      <c r="U18" s="110">
        <v>36558</v>
      </c>
      <c r="V18" s="159" t="s">
        <v>72</v>
      </c>
      <c r="W18" s="108" t="s">
        <v>70</v>
      </c>
      <c r="X18" s="109">
        <v>60</v>
      </c>
      <c r="Y18" s="109">
        <v>258</v>
      </c>
      <c r="Z18" s="109">
        <v>451</v>
      </c>
      <c r="AA18" s="109">
        <v>524</v>
      </c>
    </row>
    <row r="19" spans="1:27" x14ac:dyDescent="0.2">
      <c r="A19">
        <v>1999</v>
      </c>
      <c r="D19" t="s">
        <v>542</v>
      </c>
      <c r="F19" s="107" t="s">
        <v>458</v>
      </c>
      <c r="G19" s="110"/>
      <c r="H19" s="349"/>
      <c r="I19" s="349"/>
      <c r="J19" s="452"/>
      <c r="K19" s="110"/>
      <c r="L19" s="414"/>
      <c r="M19" s="110"/>
      <c r="N19" s="109"/>
      <c r="O19" s="115"/>
      <c r="P19" s="116"/>
      <c r="Q19" s="106"/>
      <c r="R19" s="110"/>
      <c r="S19" s="110">
        <f>+S18+X19</f>
        <v>36451</v>
      </c>
      <c r="T19" s="110"/>
      <c r="U19" s="110"/>
      <c r="V19" s="109"/>
      <c r="W19" s="157"/>
      <c r="X19" s="109">
        <v>32</v>
      </c>
      <c r="Y19" s="110">
        <v>36271</v>
      </c>
      <c r="Z19" s="110">
        <v>36322</v>
      </c>
      <c r="AA19" s="110">
        <v>36343</v>
      </c>
    </row>
    <row r="20" spans="1:27" x14ac:dyDescent="0.2">
      <c r="A20">
        <v>1999</v>
      </c>
      <c r="D20" t="s">
        <v>542</v>
      </c>
      <c r="F20" s="118" t="s">
        <v>459</v>
      </c>
      <c r="G20" s="121"/>
      <c r="H20" s="483"/>
      <c r="I20" s="483"/>
      <c r="J20" s="453"/>
      <c r="K20" s="119"/>
      <c r="L20" s="415"/>
      <c r="M20" s="121"/>
      <c r="N20" s="120"/>
      <c r="O20" s="122"/>
      <c r="P20" s="132"/>
      <c r="Q20" s="117"/>
      <c r="R20" s="121"/>
      <c r="S20" s="121"/>
      <c r="T20" s="121"/>
      <c r="U20" s="121"/>
      <c r="V20" s="120"/>
      <c r="W20" s="119"/>
      <c r="X20" s="120"/>
      <c r="Y20" s="120"/>
      <c r="Z20" s="119"/>
      <c r="AA20" s="141"/>
    </row>
    <row r="21" spans="1:27" x14ac:dyDescent="0.2">
      <c r="A21">
        <v>1999</v>
      </c>
      <c r="D21" t="s">
        <v>542</v>
      </c>
      <c r="F21" s="107" t="s">
        <v>460</v>
      </c>
      <c r="G21" s="110">
        <v>36413</v>
      </c>
      <c r="H21" s="349"/>
      <c r="I21" s="349"/>
      <c r="J21" s="452">
        <v>265900</v>
      </c>
      <c r="K21" s="109"/>
      <c r="L21" s="406">
        <v>316972.78999999998</v>
      </c>
      <c r="M21" s="110">
        <v>36453</v>
      </c>
      <c r="N21" s="159" t="s">
        <v>25</v>
      </c>
      <c r="O21" s="112" t="s">
        <v>50</v>
      </c>
      <c r="P21" s="129" t="s">
        <v>27</v>
      </c>
      <c r="Q21" s="106">
        <v>223757</v>
      </c>
      <c r="R21" s="110">
        <v>36451</v>
      </c>
      <c r="S21" s="110">
        <f>+R21+X21-1</f>
        <v>36510</v>
      </c>
      <c r="T21" s="110">
        <v>36644</v>
      </c>
      <c r="U21" s="110">
        <v>36791</v>
      </c>
      <c r="V21" s="159" t="s">
        <v>72</v>
      </c>
      <c r="W21" s="108" t="s">
        <v>70</v>
      </c>
      <c r="X21" s="109">
        <v>60</v>
      </c>
      <c r="Y21" s="109">
        <v>508</v>
      </c>
      <c r="Z21" s="109">
        <v>589</v>
      </c>
      <c r="AA21" s="109">
        <v>818</v>
      </c>
    </row>
    <row r="22" spans="1:27" ht="16" thickBot="1" x14ac:dyDescent="0.25">
      <c r="A22">
        <v>1999</v>
      </c>
      <c r="D22" t="s">
        <v>542</v>
      </c>
      <c r="F22" s="145" t="s">
        <v>461</v>
      </c>
      <c r="G22" s="147"/>
      <c r="H22" s="484"/>
      <c r="I22" s="484"/>
      <c r="J22" s="451"/>
      <c r="K22" s="147"/>
      <c r="L22" s="413"/>
      <c r="M22" s="147"/>
      <c r="N22" s="103"/>
      <c r="O22" s="104"/>
      <c r="P22" s="150"/>
      <c r="Q22" s="144"/>
      <c r="R22" s="147"/>
      <c r="S22" s="147">
        <v>36540</v>
      </c>
      <c r="T22" s="147"/>
      <c r="U22" s="147"/>
      <c r="V22" s="103"/>
      <c r="W22" s="146"/>
      <c r="X22" s="103"/>
      <c r="Y22" s="147">
        <v>36335</v>
      </c>
      <c r="Z22" s="147">
        <v>36368</v>
      </c>
      <c r="AA22" s="147">
        <v>36440</v>
      </c>
    </row>
    <row r="23" spans="1:27" x14ac:dyDescent="0.2">
      <c r="A23">
        <v>2000</v>
      </c>
      <c r="D23" t="s">
        <v>542</v>
      </c>
      <c r="F23" s="354" t="s">
        <v>102</v>
      </c>
      <c r="G23" s="153">
        <v>36719</v>
      </c>
      <c r="H23" s="357">
        <v>150000</v>
      </c>
      <c r="I23" s="357">
        <f>+J23+K23+K24</f>
        <v>150000</v>
      </c>
      <c r="J23" s="444">
        <v>141569.24</v>
      </c>
      <c r="K23" s="462">
        <v>2830.76</v>
      </c>
      <c r="L23" s="412">
        <v>141569.24</v>
      </c>
      <c r="M23" s="153">
        <v>36830</v>
      </c>
      <c r="N23" s="98" t="s">
        <v>25</v>
      </c>
      <c r="O23" s="156" t="s">
        <v>103</v>
      </c>
      <c r="P23" s="113">
        <v>1955</v>
      </c>
      <c r="Q23" s="353">
        <v>6997</v>
      </c>
      <c r="R23" s="153">
        <v>36777</v>
      </c>
      <c r="S23" s="153">
        <v>36836</v>
      </c>
      <c r="T23" s="153">
        <v>36836</v>
      </c>
      <c r="U23" s="153">
        <v>36838</v>
      </c>
      <c r="V23" s="347" t="s">
        <v>88</v>
      </c>
      <c r="W23" s="355" t="s">
        <v>24</v>
      </c>
      <c r="X23" s="356">
        <v>60</v>
      </c>
      <c r="Y23" s="98">
        <v>488</v>
      </c>
      <c r="Z23" s="168"/>
      <c r="AA23" s="357">
        <v>892</v>
      </c>
    </row>
    <row r="24" spans="1:27" x14ac:dyDescent="0.2">
      <c r="A24">
        <v>2000</v>
      </c>
      <c r="D24" t="s">
        <v>542</v>
      </c>
      <c r="F24" s="359"/>
      <c r="G24" s="110"/>
      <c r="H24" s="349"/>
      <c r="I24" s="349"/>
      <c r="J24" s="452"/>
      <c r="K24" s="401">
        <v>5600</v>
      </c>
      <c r="L24" s="418"/>
      <c r="M24" s="110"/>
      <c r="N24" s="109"/>
      <c r="O24" s="115"/>
      <c r="P24" s="116"/>
      <c r="Q24" s="358"/>
      <c r="R24" s="110"/>
      <c r="S24" s="110"/>
      <c r="T24" s="110"/>
      <c r="U24" s="110"/>
      <c r="V24" s="109"/>
      <c r="W24" s="360"/>
      <c r="X24" s="361"/>
      <c r="Y24" s="110">
        <v>36697</v>
      </c>
      <c r="Z24" s="157"/>
      <c r="AA24" s="110">
        <v>36774</v>
      </c>
    </row>
    <row r="25" spans="1:27" x14ac:dyDescent="0.2">
      <c r="A25">
        <v>2000</v>
      </c>
      <c r="D25" t="s">
        <v>542</v>
      </c>
      <c r="F25" s="363" t="s">
        <v>104</v>
      </c>
      <c r="G25" s="125"/>
      <c r="H25" s="127"/>
      <c r="I25" s="127"/>
      <c r="J25" s="454">
        <v>14500</v>
      </c>
      <c r="K25" s="464">
        <v>435</v>
      </c>
      <c r="L25" s="406">
        <v>13154.9</v>
      </c>
      <c r="M25" s="125"/>
      <c r="N25" s="108" t="s">
        <v>30</v>
      </c>
      <c r="O25" s="128" t="s">
        <v>31</v>
      </c>
      <c r="P25" s="129" t="s">
        <v>27</v>
      </c>
      <c r="Q25" s="362">
        <v>6892</v>
      </c>
      <c r="R25" s="125">
        <v>36752</v>
      </c>
      <c r="S25" s="125">
        <v>36811</v>
      </c>
      <c r="T25" s="125">
        <v>36811</v>
      </c>
      <c r="U25" s="125" t="s">
        <v>27</v>
      </c>
      <c r="V25" s="108"/>
      <c r="W25" s="364"/>
      <c r="X25" s="365">
        <v>60</v>
      </c>
      <c r="Y25" s="108" t="s">
        <v>105</v>
      </c>
      <c r="Z25" s="170"/>
      <c r="AA25" s="350"/>
    </row>
    <row r="26" spans="1:27" x14ac:dyDescent="0.2">
      <c r="A26">
        <v>2000</v>
      </c>
      <c r="D26" t="s">
        <v>542</v>
      </c>
      <c r="F26" s="359"/>
      <c r="G26" s="110"/>
      <c r="H26" s="349"/>
      <c r="I26" s="349"/>
      <c r="J26" s="452"/>
      <c r="K26" s="401">
        <v>3000</v>
      </c>
      <c r="L26" s="418"/>
      <c r="M26" s="110"/>
      <c r="N26" s="109"/>
      <c r="O26" s="112"/>
      <c r="P26" s="116"/>
      <c r="Q26" s="358"/>
      <c r="R26" s="110"/>
      <c r="S26" s="110"/>
      <c r="T26" s="110"/>
      <c r="U26" s="110"/>
      <c r="V26" s="109"/>
      <c r="W26" s="360"/>
      <c r="X26" s="361"/>
      <c r="Y26" s="109">
        <v>410</v>
      </c>
      <c r="Z26" s="157"/>
      <c r="AA26" s="159"/>
    </row>
    <row r="27" spans="1:27" x14ac:dyDescent="0.2">
      <c r="A27">
        <v>2000</v>
      </c>
      <c r="D27" t="s">
        <v>542</v>
      </c>
      <c r="F27" s="363" t="s">
        <v>106</v>
      </c>
      <c r="G27" s="125"/>
      <c r="H27" s="127"/>
      <c r="I27" s="127"/>
      <c r="J27" s="454">
        <v>14500</v>
      </c>
      <c r="K27" s="464">
        <v>435</v>
      </c>
      <c r="L27" s="406">
        <v>13171.91</v>
      </c>
      <c r="M27" s="125"/>
      <c r="N27" s="108" t="s">
        <v>30</v>
      </c>
      <c r="O27" s="128" t="s">
        <v>31</v>
      </c>
      <c r="P27" s="129" t="s">
        <v>27</v>
      </c>
      <c r="Q27" s="362">
        <v>6891</v>
      </c>
      <c r="R27" s="125">
        <v>36668</v>
      </c>
      <c r="S27" s="125">
        <v>36727</v>
      </c>
      <c r="T27" s="125">
        <v>36727</v>
      </c>
      <c r="U27" s="125" t="s">
        <v>27</v>
      </c>
      <c r="V27" s="108"/>
      <c r="W27" s="364"/>
      <c r="X27" s="365">
        <v>60</v>
      </c>
      <c r="Y27" s="108" t="s">
        <v>107</v>
      </c>
      <c r="Z27" s="170"/>
      <c r="AA27" s="350"/>
    </row>
    <row r="28" spans="1:27" ht="16" thickBot="1" x14ac:dyDescent="0.25">
      <c r="A28">
        <v>2000</v>
      </c>
      <c r="D28" t="s">
        <v>542</v>
      </c>
      <c r="F28" s="359"/>
      <c r="G28" s="110"/>
      <c r="H28" s="349"/>
      <c r="I28" s="349"/>
      <c r="J28" s="452"/>
      <c r="K28" s="401">
        <v>3000</v>
      </c>
      <c r="L28" s="418"/>
      <c r="M28" s="110"/>
      <c r="N28" s="109"/>
      <c r="O28" s="112"/>
      <c r="P28" s="116"/>
      <c r="Q28" s="358"/>
      <c r="R28" s="110"/>
      <c r="S28" s="110"/>
      <c r="T28" s="110"/>
      <c r="U28" s="110"/>
      <c r="V28" s="109"/>
      <c r="W28" s="360"/>
      <c r="X28" s="361"/>
      <c r="Y28" s="109">
        <v>409</v>
      </c>
      <c r="Z28" s="157"/>
      <c r="AA28" s="159"/>
    </row>
    <row r="29" spans="1:27" x14ac:dyDescent="0.2">
      <c r="A29">
        <v>2000</v>
      </c>
      <c r="D29" t="s">
        <v>542</v>
      </c>
      <c r="F29" s="363" t="s">
        <v>555</v>
      </c>
      <c r="G29" s="125">
        <v>36676</v>
      </c>
      <c r="H29" s="492">
        <v>226458.39</v>
      </c>
      <c r="I29" s="492">
        <f>+L29</f>
        <v>226458.39</v>
      </c>
      <c r="J29" s="454">
        <v>234400</v>
      </c>
      <c r="K29" s="464">
        <v>9730</v>
      </c>
      <c r="L29" s="406">
        <v>226458.39</v>
      </c>
      <c r="M29" s="125">
        <v>36742</v>
      </c>
      <c r="N29" s="108" t="s">
        <v>25</v>
      </c>
      <c r="O29" s="134" t="s">
        <v>40</v>
      </c>
      <c r="P29" s="129">
        <v>2391.5</v>
      </c>
      <c r="Q29" s="362">
        <v>225069</v>
      </c>
      <c r="R29" s="125">
        <v>36728</v>
      </c>
      <c r="S29" s="125">
        <v>36787</v>
      </c>
      <c r="T29" s="125">
        <v>36787</v>
      </c>
      <c r="U29" s="125">
        <v>36879</v>
      </c>
      <c r="V29" s="350" t="s">
        <v>88</v>
      </c>
      <c r="W29" s="364" t="s">
        <v>42</v>
      </c>
      <c r="X29" s="365">
        <v>60</v>
      </c>
      <c r="Y29" s="108">
        <v>344</v>
      </c>
      <c r="Z29" s="170"/>
      <c r="AA29" s="108"/>
    </row>
    <row r="30" spans="1:27" ht="16" thickBot="1" x14ac:dyDescent="0.25">
      <c r="A30">
        <v>2000</v>
      </c>
      <c r="D30" t="s">
        <v>542</v>
      </c>
      <c r="F30" s="359" t="s">
        <v>462</v>
      </c>
      <c r="G30" s="110"/>
      <c r="H30" s="349"/>
      <c r="I30" s="349"/>
      <c r="J30" s="452"/>
      <c r="K30" s="401">
        <v>5870</v>
      </c>
      <c r="L30" s="407"/>
      <c r="M30" s="110"/>
      <c r="N30" s="109"/>
      <c r="O30" s="135" t="s">
        <v>74</v>
      </c>
      <c r="P30" s="116"/>
      <c r="Q30" s="358"/>
      <c r="R30" s="110"/>
      <c r="S30" s="110"/>
      <c r="T30" s="110"/>
      <c r="U30" s="110"/>
      <c r="V30" s="159"/>
      <c r="W30" s="360"/>
      <c r="X30" s="361"/>
      <c r="Y30" s="110">
        <v>36641</v>
      </c>
      <c r="Z30" s="157"/>
      <c r="AA30" s="110">
        <v>36728</v>
      </c>
    </row>
    <row r="31" spans="1:27" x14ac:dyDescent="0.2">
      <c r="A31">
        <v>2000</v>
      </c>
      <c r="D31" t="s">
        <v>542</v>
      </c>
      <c r="F31" s="363" t="s">
        <v>108</v>
      </c>
      <c r="G31" s="125">
        <v>36714</v>
      </c>
      <c r="H31" s="492">
        <v>234400</v>
      </c>
      <c r="I31" s="492">
        <f>+L31</f>
        <v>234400</v>
      </c>
      <c r="J31" s="454">
        <v>234400</v>
      </c>
      <c r="K31" s="464">
        <v>9730</v>
      </c>
      <c r="L31" s="406">
        <v>234400</v>
      </c>
      <c r="M31" s="125">
        <v>36830</v>
      </c>
      <c r="N31" s="108" t="s">
        <v>25</v>
      </c>
      <c r="O31" s="248" t="s">
        <v>50</v>
      </c>
      <c r="P31" s="129">
        <v>1100</v>
      </c>
      <c r="Q31" s="362">
        <v>225089</v>
      </c>
      <c r="R31" s="125">
        <v>36829</v>
      </c>
      <c r="S31" s="125">
        <f>+R31+X31-1</f>
        <v>36888</v>
      </c>
      <c r="T31" s="125">
        <v>36903</v>
      </c>
      <c r="U31" s="125">
        <v>36934</v>
      </c>
      <c r="V31" s="350" t="s">
        <v>88</v>
      </c>
      <c r="W31" s="364" t="s">
        <v>42</v>
      </c>
      <c r="X31" s="365">
        <v>60</v>
      </c>
      <c r="Y31" s="108">
        <v>345</v>
      </c>
      <c r="Z31" s="170"/>
      <c r="AA31" s="108">
        <v>1166</v>
      </c>
    </row>
    <row r="32" spans="1:27" ht="16" thickBot="1" x14ac:dyDescent="0.25">
      <c r="A32">
        <v>2000</v>
      </c>
      <c r="D32" t="s">
        <v>542</v>
      </c>
      <c r="F32" s="359"/>
      <c r="G32" s="110"/>
      <c r="H32" s="349"/>
      <c r="I32" s="349"/>
      <c r="J32" s="452"/>
      <c r="K32" s="401">
        <v>5870</v>
      </c>
      <c r="L32" s="407"/>
      <c r="M32" s="110"/>
      <c r="N32" s="109"/>
      <c r="O32" s="135"/>
      <c r="P32" s="116"/>
      <c r="Q32" s="358"/>
      <c r="R32" s="110"/>
      <c r="S32" s="110">
        <f>+S31+X32</f>
        <v>36903</v>
      </c>
      <c r="T32" s="110"/>
      <c r="U32" s="110"/>
      <c r="V32" s="159"/>
      <c r="W32" s="360"/>
      <c r="X32" s="361">
        <v>15</v>
      </c>
      <c r="Y32" s="110">
        <v>36641</v>
      </c>
      <c r="Z32" s="157"/>
      <c r="AA32" s="110">
        <v>36824</v>
      </c>
    </row>
    <row r="33" spans="1:27" x14ac:dyDescent="0.2">
      <c r="A33">
        <v>2000</v>
      </c>
      <c r="D33" t="s">
        <v>542</v>
      </c>
      <c r="F33" s="363" t="s">
        <v>109</v>
      </c>
      <c r="G33" s="125">
        <v>36689</v>
      </c>
      <c r="H33" s="492">
        <v>166909.32999999999</v>
      </c>
      <c r="I33" s="492">
        <f>+L33</f>
        <v>166909.32999999999</v>
      </c>
      <c r="J33" s="454">
        <v>190875.28</v>
      </c>
      <c r="K33" s="464">
        <v>3817.51</v>
      </c>
      <c r="L33" s="406">
        <v>166909.32999999999</v>
      </c>
      <c r="M33" s="125">
        <v>36831</v>
      </c>
      <c r="N33" s="108" t="s">
        <v>25</v>
      </c>
      <c r="O33" s="134" t="s">
        <v>110</v>
      </c>
      <c r="P33" s="129">
        <v>2063</v>
      </c>
      <c r="Q33" s="362">
        <v>224798</v>
      </c>
      <c r="R33" s="125">
        <v>36817</v>
      </c>
      <c r="S33" s="125">
        <v>36876</v>
      </c>
      <c r="T33" s="125">
        <v>36876</v>
      </c>
      <c r="U33" s="125">
        <v>36931</v>
      </c>
      <c r="V33" s="350" t="s">
        <v>88</v>
      </c>
      <c r="W33" s="364" t="s">
        <v>42</v>
      </c>
      <c r="X33" s="365">
        <v>60</v>
      </c>
      <c r="Y33" s="108">
        <v>387</v>
      </c>
      <c r="Z33" s="108">
        <v>718</v>
      </c>
      <c r="AA33" s="108">
        <v>1113</v>
      </c>
    </row>
    <row r="34" spans="1:27" ht="16" thickBot="1" x14ac:dyDescent="0.25">
      <c r="A34">
        <v>2000</v>
      </c>
      <c r="D34" t="s">
        <v>542</v>
      </c>
      <c r="F34" s="359"/>
      <c r="G34" s="110"/>
      <c r="H34" s="349"/>
      <c r="I34" s="349"/>
      <c r="J34" s="452"/>
      <c r="K34" s="401">
        <v>5600</v>
      </c>
      <c r="L34" s="407"/>
      <c r="M34" s="110"/>
      <c r="N34" s="109"/>
      <c r="O34" s="135"/>
      <c r="P34" s="116"/>
      <c r="Q34" s="358"/>
      <c r="R34" s="110"/>
      <c r="S34" s="110"/>
      <c r="T34" s="110"/>
      <c r="U34" s="110"/>
      <c r="V34" s="159"/>
      <c r="W34" s="360"/>
      <c r="X34" s="361"/>
      <c r="Y34" s="110">
        <v>36654</v>
      </c>
      <c r="Z34" s="110">
        <v>36747</v>
      </c>
      <c r="AA34" s="110">
        <v>36808</v>
      </c>
    </row>
    <row r="35" spans="1:27" x14ac:dyDescent="0.2">
      <c r="A35">
        <v>2000</v>
      </c>
      <c r="D35" t="s">
        <v>542</v>
      </c>
      <c r="F35" s="368" t="s">
        <v>556</v>
      </c>
      <c r="G35" s="125">
        <v>36669</v>
      </c>
      <c r="H35" s="492">
        <v>382524</v>
      </c>
      <c r="I35" s="492">
        <f>+L35</f>
        <v>382524</v>
      </c>
      <c r="J35" s="454">
        <v>382524</v>
      </c>
      <c r="K35" s="464">
        <v>11475.5</v>
      </c>
      <c r="L35" s="406">
        <v>382524</v>
      </c>
      <c r="M35" s="125">
        <v>36763</v>
      </c>
      <c r="N35" s="108" t="s">
        <v>25</v>
      </c>
      <c r="O35" s="134" t="s">
        <v>112</v>
      </c>
      <c r="P35" s="129">
        <v>3600</v>
      </c>
      <c r="Q35" s="362">
        <v>6615</v>
      </c>
      <c r="R35" s="125">
        <v>36703</v>
      </c>
      <c r="S35" s="125">
        <f>+R35+55-1</f>
        <v>36757</v>
      </c>
      <c r="T35" s="125">
        <v>36768</v>
      </c>
      <c r="U35" s="125">
        <v>36784</v>
      </c>
      <c r="V35" s="350" t="s">
        <v>92</v>
      </c>
      <c r="W35" s="365" t="s">
        <v>34</v>
      </c>
      <c r="X35" s="365">
        <v>55</v>
      </c>
      <c r="Y35" s="108" t="s">
        <v>111</v>
      </c>
      <c r="Z35" s="108">
        <v>440</v>
      </c>
      <c r="AA35" s="108">
        <v>460</v>
      </c>
    </row>
    <row r="36" spans="1:27" ht="16" thickBot="1" x14ac:dyDescent="0.25">
      <c r="A36">
        <v>2000</v>
      </c>
      <c r="D36" t="s">
        <v>542</v>
      </c>
      <c r="F36" s="369" t="s">
        <v>463</v>
      </c>
      <c r="G36" s="110">
        <v>36679</v>
      </c>
      <c r="H36" s="349"/>
      <c r="I36" s="349"/>
      <c r="J36" s="452"/>
      <c r="K36" s="401">
        <v>6000</v>
      </c>
      <c r="L36" s="407"/>
      <c r="M36" s="110"/>
      <c r="N36" s="109"/>
      <c r="O36" s="135"/>
      <c r="P36" s="116"/>
      <c r="Q36" s="358"/>
      <c r="R36" s="110"/>
      <c r="S36" s="110"/>
      <c r="T36" s="110"/>
      <c r="U36" s="110"/>
      <c r="V36" s="159"/>
      <c r="W36" s="360"/>
      <c r="X36" s="361"/>
      <c r="Y36" s="159" t="s">
        <v>113</v>
      </c>
      <c r="Z36" s="110">
        <v>36678</v>
      </c>
      <c r="AA36" s="110">
        <v>36683</v>
      </c>
    </row>
    <row r="37" spans="1:27" x14ac:dyDescent="0.2">
      <c r="A37">
        <v>2000</v>
      </c>
      <c r="D37" t="s">
        <v>542</v>
      </c>
      <c r="F37" s="368" t="s">
        <v>114</v>
      </c>
      <c r="G37" s="125">
        <v>36479</v>
      </c>
      <c r="H37" s="492">
        <v>280000</v>
      </c>
      <c r="I37" s="492">
        <f>+L37</f>
        <v>280000</v>
      </c>
      <c r="J37" s="454">
        <v>280000</v>
      </c>
      <c r="K37" s="464">
        <v>8000</v>
      </c>
      <c r="L37" s="406">
        <v>280000</v>
      </c>
      <c r="M37" s="125">
        <v>36769</v>
      </c>
      <c r="N37" s="108" t="s">
        <v>25</v>
      </c>
      <c r="O37" s="248" t="s">
        <v>50</v>
      </c>
      <c r="P37" s="129">
        <v>1800</v>
      </c>
      <c r="Q37" s="362">
        <v>224040</v>
      </c>
      <c r="R37" s="384">
        <v>36765</v>
      </c>
      <c r="S37" s="384">
        <f>+R37+X37-1</f>
        <v>36854</v>
      </c>
      <c r="T37" s="384">
        <v>36869</v>
      </c>
      <c r="U37" s="125">
        <v>36899</v>
      </c>
      <c r="V37" s="350" t="s">
        <v>88</v>
      </c>
      <c r="W37" s="365" t="s">
        <v>34</v>
      </c>
      <c r="X37" s="365">
        <v>90</v>
      </c>
      <c r="Y37" s="108" t="s">
        <v>115</v>
      </c>
      <c r="Z37" s="108">
        <v>436</v>
      </c>
      <c r="AA37" s="108">
        <v>837</v>
      </c>
    </row>
    <row r="38" spans="1:27" ht="16" thickBot="1" x14ac:dyDescent="0.25">
      <c r="A38">
        <v>2000</v>
      </c>
      <c r="D38" t="s">
        <v>542</v>
      </c>
      <c r="F38" s="371"/>
      <c r="G38" s="147">
        <v>36677</v>
      </c>
      <c r="H38" s="484"/>
      <c r="I38" s="484"/>
      <c r="J38" s="451"/>
      <c r="K38" s="465">
        <v>12000</v>
      </c>
      <c r="L38" s="410"/>
      <c r="M38" s="147"/>
      <c r="N38" s="103"/>
      <c r="O38" s="254"/>
      <c r="P38" s="150"/>
      <c r="Q38" s="370"/>
      <c r="R38" s="147"/>
      <c r="S38" s="147">
        <f>+S37+X38</f>
        <v>36869</v>
      </c>
      <c r="T38" s="147"/>
      <c r="U38" s="147"/>
      <c r="V38" s="103"/>
      <c r="W38" s="372"/>
      <c r="X38" s="373">
        <v>15</v>
      </c>
      <c r="Y38" s="374" t="s">
        <v>113</v>
      </c>
      <c r="Z38" s="147">
        <v>36675</v>
      </c>
      <c r="AA38" s="147">
        <v>36762</v>
      </c>
    </row>
    <row r="39" spans="1:27" x14ac:dyDescent="0.2">
      <c r="A39">
        <v>2001</v>
      </c>
      <c r="D39" t="s">
        <v>542</v>
      </c>
      <c r="F39" s="375" t="s">
        <v>123</v>
      </c>
      <c r="G39" s="97"/>
      <c r="H39" s="177"/>
      <c r="I39" s="177"/>
      <c r="J39" s="456">
        <v>11900</v>
      </c>
      <c r="K39" s="462">
        <v>595</v>
      </c>
      <c r="L39" s="412">
        <v>11139.34</v>
      </c>
      <c r="M39" s="176"/>
      <c r="N39" s="97" t="s">
        <v>30</v>
      </c>
      <c r="O39" s="270" t="s">
        <v>31</v>
      </c>
      <c r="P39" s="113" t="s">
        <v>27</v>
      </c>
      <c r="Q39" s="353">
        <v>7293</v>
      </c>
      <c r="R39" s="176">
        <v>37025</v>
      </c>
      <c r="S39" s="176">
        <f>+R39+X39-1</f>
        <v>37074</v>
      </c>
      <c r="T39" s="176">
        <v>37074</v>
      </c>
      <c r="U39" s="97" t="s">
        <v>27</v>
      </c>
      <c r="V39" s="97"/>
      <c r="W39" s="97" t="s">
        <v>24</v>
      </c>
      <c r="X39" s="355">
        <v>50</v>
      </c>
      <c r="Y39" s="97">
        <v>668</v>
      </c>
      <c r="Z39" s="152"/>
      <c r="AA39" s="179"/>
    </row>
    <row r="40" spans="1:27" x14ac:dyDescent="0.2">
      <c r="A40">
        <v>2001</v>
      </c>
      <c r="D40" t="s">
        <v>542</v>
      </c>
      <c r="F40" s="369"/>
      <c r="G40" s="181"/>
      <c r="H40" s="207"/>
      <c r="I40" s="207"/>
      <c r="J40" s="457" t="s">
        <v>124</v>
      </c>
      <c r="K40" s="401">
        <v>2500</v>
      </c>
      <c r="L40" s="420"/>
      <c r="M40" s="183"/>
      <c r="N40" s="181"/>
      <c r="O40" s="244"/>
      <c r="P40" s="116"/>
      <c r="Q40" s="358"/>
      <c r="R40" s="183"/>
      <c r="S40" s="183"/>
      <c r="T40" s="183"/>
      <c r="U40" s="181"/>
      <c r="V40" s="181"/>
      <c r="W40" s="181"/>
      <c r="X40" s="360"/>
      <c r="Y40" s="183">
        <v>37028</v>
      </c>
      <c r="Z40" s="107"/>
      <c r="AA40" s="195"/>
    </row>
    <row r="41" spans="1:27" x14ac:dyDescent="0.2">
      <c r="A41">
        <v>2001</v>
      </c>
      <c r="D41" t="s">
        <v>542</v>
      </c>
      <c r="F41" s="368" t="s">
        <v>125</v>
      </c>
      <c r="G41" s="139">
        <v>37145</v>
      </c>
      <c r="H41" s="191"/>
      <c r="I41" s="191"/>
      <c r="J41" s="458">
        <v>14400</v>
      </c>
      <c r="K41" s="464"/>
      <c r="L41" s="406">
        <v>11050.45</v>
      </c>
      <c r="M41" s="139">
        <v>37133</v>
      </c>
      <c r="N41" s="190" t="s">
        <v>30</v>
      </c>
      <c r="O41" s="248" t="s">
        <v>31</v>
      </c>
      <c r="P41" s="129" t="s">
        <v>27</v>
      </c>
      <c r="Q41" s="362">
        <v>7351</v>
      </c>
      <c r="R41" s="139">
        <v>37144</v>
      </c>
      <c r="S41" s="139">
        <f>+R41+X41-1</f>
        <v>37193</v>
      </c>
      <c r="T41" s="139">
        <v>37193</v>
      </c>
      <c r="U41" s="190" t="s">
        <v>27</v>
      </c>
      <c r="V41" s="190"/>
      <c r="W41" s="190" t="s">
        <v>24</v>
      </c>
      <c r="X41" s="364">
        <v>50</v>
      </c>
      <c r="Y41" s="190"/>
      <c r="Z41" s="124"/>
      <c r="AA41" s="190">
        <v>1088</v>
      </c>
    </row>
    <row r="42" spans="1:27" ht="16" thickBot="1" x14ac:dyDescent="0.25">
      <c r="A42">
        <v>2001</v>
      </c>
      <c r="D42" t="s">
        <v>542</v>
      </c>
      <c r="F42" s="369"/>
      <c r="G42" s="183"/>
      <c r="H42" s="207"/>
      <c r="I42" s="207"/>
      <c r="J42" s="457" t="s">
        <v>124</v>
      </c>
      <c r="K42" s="401"/>
      <c r="L42" s="420"/>
      <c r="M42" s="183"/>
      <c r="N42" s="181"/>
      <c r="O42" s="244" t="s">
        <v>126</v>
      </c>
      <c r="P42" s="116"/>
      <c r="Q42" s="358"/>
      <c r="R42" s="183"/>
      <c r="S42" s="183"/>
      <c r="T42" s="183"/>
      <c r="U42" s="181"/>
      <c r="V42" s="181"/>
      <c r="W42" s="181"/>
      <c r="X42" s="360"/>
      <c r="Y42" s="195"/>
      <c r="Z42" s="107"/>
      <c r="AA42" s="183">
        <v>37133</v>
      </c>
    </row>
    <row r="43" spans="1:27" x14ac:dyDescent="0.2">
      <c r="A43">
        <v>2001</v>
      </c>
      <c r="D43" t="s">
        <v>542</v>
      </c>
      <c r="F43" s="368" t="s">
        <v>127</v>
      </c>
      <c r="G43" s="139">
        <v>36977</v>
      </c>
      <c r="H43" s="492">
        <v>191000</v>
      </c>
      <c r="I43" s="492">
        <f>+L43</f>
        <v>191000</v>
      </c>
      <c r="J43" s="458">
        <v>191000</v>
      </c>
      <c r="K43" s="464">
        <v>3000</v>
      </c>
      <c r="L43" s="406">
        <v>191000</v>
      </c>
      <c r="M43" s="139">
        <v>37071</v>
      </c>
      <c r="N43" s="190" t="s">
        <v>25</v>
      </c>
      <c r="O43" s="248" t="s">
        <v>40</v>
      </c>
      <c r="P43" s="129">
        <v>1191</v>
      </c>
      <c r="Q43" s="362">
        <v>226855</v>
      </c>
      <c r="R43" s="139">
        <v>37062</v>
      </c>
      <c r="S43" s="139">
        <f>+R43+X43-1</f>
        <v>37121</v>
      </c>
      <c r="T43" s="139">
        <v>37121</v>
      </c>
      <c r="U43" s="139">
        <v>37151</v>
      </c>
      <c r="V43" s="193" t="s">
        <v>88</v>
      </c>
      <c r="W43" s="190" t="s">
        <v>42</v>
      </c>
      <c r="X43" s="364">
        <v>60</v>
      </c>
      <c r="Y43" s="190">
        <v>347</v>
      </c>
      <c r="Z43" s="138"/>
      <c r="AA43" s="190">
        <v>745</v>
      </c>
    </row>
    <row r="44" spans="1:27" ht="16" thickBot="1" x14ac:dyDescent="0.25">
      <c r="D44" t="s">
        <v>542</v>
      </c>
      <c r="F44" s="371"/>
      <c r="G44" s="197">
        <v>0.45833333333333331</v>
      </c>
      <c r="H44" s="485"/>
      <c r="I44" s="485"/>
      <c r="J44" s="460" t="s">
        <v>128</v>
      </c>
      <c r="K44" s="465">
        <v>5600</v>
      </c>
      <c r="L44" s="422"/>
      <c r="M44" s="204"/>
      <c r="N44" s="102"/>
      <c r="O44" s="198" t="s">
        <v>74</v>
      </c>
      <c r="P44" s="150"/>
      <c r="Q44" s="376"/>
      <c r="R44" s="204"/>
      <c r="S44" s="204"/>
      <c r="T44" s="204"/>
      <c r="U44" s="204"/>
      <c r="V44" s="204"/>
      <c r="W44" s="102" t="s">
        <v>86</v>
      </c>
      <c r="X44" s="377"/>
      <c r="Y44" s="149">
        <v>36942</v>
      </c>
      <c r="Z44" s="174"/>
      <c r="AA44" s="149">
        <v>37040</v>
      </c>
    </row>
    <row r="45" spans="1:27" x14ac:dyDescent="0.2">
      <c r="A45">
        <v>2002</v>
      </c>
      <c r="D45" t="s">
        <v>542</v>
      </c>
      <c r="F45" s="375" t="s">
        <v>123</v>
      </c>
      <c r="G45" s="179" t="s">
        <v>27</v>
      </c>
      <c r="H45" s="177"/>
      <c r="I45" s="177"/>
      <c r="J45" s="462">
        <v>17000</v>
      </c>
      <c r="K45" s="462">
        <v>510</v>
      </c>
      <c r="L45" s="419"/>
      <c r="M45" s="179"/>
      <c r="N45" s="97" t="s">
        <v>30</v>
      </c>
      <c r="O45" s="270" t="s">
        <v>31</v>
      </c>
      <c r="P45" s="113" t="s">
        <v>27</v>
      </c>
      <c r="Q45" s="353">
        <v>7528</v>
      </c>
      <c r="R45" s="176">
        <v>37417</v>
      </c>
      <c r="S45" s="176">
        <f>+R45+X45-1</f>
        <v>37466</v>
      </c>
      <c r="T45" s="176">
        <v>37466</v>
      </c>
      <c r="U45" s="97" t="s">
        <v>27</v>
      </c>
      <c r="V45" s="97"/>
      <c r="W45" s="97" t="s">
        <v>24</v>
      </c>
      <c r="X45" s="355">
        <v>50</v>
      </c>
      <c r="Y45" s="97">
        <v>472</v>
      </c>
      <c r="Z45" s="152"/>
      <c r="AA45" s="179"/>
    </row>
    <row r="46" spans="1:27" x14ac:dyDescent="0.2">
      <c r="D46" t="s">
        <v>542</v>
      </c>
      <c r="F46" s="369"/>
      <c r="G46" s="181"/>
      <c r="H46" s="207"/>
      <c r="I46" s="207"/>
      <c r="J46" s="401"/>
      <c r="K46" s="401">
        <v>2490</v>
      </c>
      <c r="L46" s="420"/>
      <c r="M46" s="195"/>
      <c r="N46" s="181"/>
      <c r="O46" s="244"/>
      <c r="P46" s="116"/>
      <c r="Q46" s="358"/>
      <c r="R46" s="183"/>
      <c r="S46" s="183"/>
      <c r="T46" s="183"/>
      <c r="U46" s="181"/>
      <c r="V46" s="181"/>
      <c r="W46" s="181"/>
      <c r="X46" s="360"/>
      <c r="Y46" s="183">
        <v>37375</v>
      </c>
      <c r="Z46" s="107"/>
      <c r="AA46" s="195"/>
    </row>
    <row r="47" spans="1:27" x14ac:dyDescent="0.2">
      <c r="A47">
        <v>2002</v>
      </c>
      <c r="D47" t="s">
        <v>542</v>
      </c>
      <c r="F47" s="368" t="s">
        <v>125</v>
      </c>
      <c r="G47" s="193" t="s">
        <v>27</v>
      </c>
      <c r="H47" s="191"/>
      <c r="I47" s="191"/>
      <c r="J47" s="464">
        <v>17000</v>
      </c>
      <c r="K47" s="464">
        <v>510</v>
      </c>
      <c r="L47" s="406">
        <v>8655.7999999999993</v>
      </c>
      <c r="M47" s="193"/>
      <c r="N47" s="190" t="s">
        <v>30</v>
      </c>
      <c r="O47" s="248" t="s">
        <v>31</v>
      </c>
      <c r="P47" s="129" t="s">
        <v>27</v>
      </c>
      <c r="Q47" s="362">
        <v>7619</v>
      </c>
      <c r="R47" s="139">
        <v>37522</v>
      </c>
      <c r="S47" s="139">
        <f>+R47+X47-1</f>
        <v>37571</v>
      </c>
      <c r="T47" s="139">
        <v>37571</v>
      </c>
      <c r="U47" s="190" t="s">
        <v>27</v>
      </c>
      <c r="V47" s="190"/>
      <c r="W47" s="190" t="s">
        <v>24</v>
      </c>
      <c r="X47" s="364">
        <v>50</v>
      </c>
      <c r="Y47" s="190">
        <v>782</v>
      </c>
      <c r="Z47" s="124"/>
      <c r="AA47" s="193"/>
    </row>
    <row r="48" spans="1:27" ht="16" thickBot="1" x14ac:dyDescent="0.25">
      <c r="D48" t="s">
        <v>542</v>
      </c>
      <c r="F48" s="371"/>
      <c r="G48" s="102"/>
      <c r="H48" s="485"/>
      <c r="I48" s="485"/>
      <c r="J48" s="465"/>
      <c r="K48" s="465">
        <v>470</v>
      </c>
      <c r="L48" s="410">
        <v>7067.59</v>
      </c>
      <c r="M48" s="204"/>
      <c r="N48" s="102"/>
      <c r="O48" s="276"/>
      <c r="P48" s="150"/>
      <c r="Q48" s="376"/>
      <c r="R48" s="149"/>
      <c r="S48" s="149"/>
      <c r="T48" s="149"/>
      <c r="U48" s="102"/>
      <c r="V48" s="102"/>
      <c r="W48" s="102"/>
      <c r="X48" s="377"/>
      <c r="Y48" s="149">
        <v>37495</v>
      </c>
      <c r="Z48" s="145"/>
      <c r="AA48" s="204"/>
    </row>
    <row r="49" spans="1:27" x14ac:dyDescent="0.2">
      <c r="A49">
        <v>2003</v>
      </c>
      <c r="D49" t="s">
        <v>542</v>
      </c>
      <c r="F49" s="303" t="s">
        <v>464</v>
      </c>
      <c r="G49" s="176">
        <v>37784</v>
      </c>
      <c r="H49" s="177"/>
      <c r="I49" s="177"/>
      <c r="J49" s="462">
        <v>141747.26999999999</v>
      </c>
      <c r="K49" s="462">
        <v>4252.42</v>
      </c>
      <c r="L49" s="424">
        <v>89098</v>
      </c>
      <c r="M49" s="176">
        <v>37809</v>
      </c>
      <c r="N49" s="97" t="s">
        <v>25</v>
      </c>
      <c r="O49" s="270" t="s">
        <v>148</v>
      </c>
      <c r="P49" s="100" t="s">
        <v>27</v>
      </c>
      <c r="Q49" s="353">
        <v>233453</v>
      </c>
      <c r="R49" s="176">
        <v>37804</v>
      </c>
      <c r="S49" s="176">
        <f>+R49+X49-1</f>
        <v>37848</v>
      </c>
      <c r="T49" s="176">
        <v>37876</v>
      </c>
      <c r="U49" s="176">
        <v>37945</v>
      </c>
      <c r="V49" s="97" t="s">
        <v>147</v>
      </c>
      <c r="W49" s="97" t="s">
        <v>24</v>
      </c>
      <c r="X49" s="355">
        <v>45</v>
      </c>
      <c r="Y49" s="97">
        <v>244</v>
      </c>
      <c r="Z49" s="152"/>
      <c r="AA49" s="177">
        <v>439</v>
      </c>
    </row>
    <row r="50" spans="1:27" x14ac:dyDescent="0.2">
      <c r="A50">
        <v>2003</v>
      </c>
      <c r="D50" t="s">
        <v>542</v>
      </c>
      <c r="F50" s="304" t="s">
        <v>465</v>
      </c>
      <c r="G50" s="182">
        <v>0.45833333333333331</v>
      </c>
      <c r="H50" s="207"/>
      <c r="I50" s="207"/>
      <c r="J50" s="401">
        <v>90618.27</v>
      </c>
      <c r="K50" s="401">
        <v>4000</v>
      </c>
      <c r="L50" s="425">
        <v>3560</v>
      </c>
      <c r="M50" s="183"/>
      <c r="N50" s="114"/>
      <c r="O50" s="244"/>
      <c r="P50" s="378"/>
      <c r="Q50" s="358"/>
      <c r="R50" s="183"/>
      <c r="S50" s="183">
        <f>+S49+X50</f>
        <v>37857</v>
      </c>
      <c r="T50" s="183"/>
      <c r="U50" s="183"/>
      <c r="V50" s="181"/>
      <c r="W50" s="181"/>
      <c r="X50" s="360">
        <v>9</v>
      </c>
      <c r="Y50" s="183">
        <v>37726</v>
      </c>
      <c r="Z50" s="107"/>
      <c r="AA50" s="183">
        <v>37797</v>
      </c>
    </row>
    <row r="51" spans="1:27" x14ac:dyDescent="0.2">
      <c r="A51">
        <v>2003</v>
      </c>
      <c r="D51" t="s">
        <v>542</v>
      </c>
      <c r="F51" s="306" t="s">
        <v>466</v>
      </c>
      <c r="G51" s="136"/>
      <c r="H51" s="247"/>
      <c r="I51" s="247"/>
      <c r="J51" s="463"/>
      <c r="K51" s="463"/>
      <c r="L51" s="426">
        <v>-3050</v>
      </c>
      <c r="M51" s="137"/>
      <c r="N51" s="186"/>
      <c r="O51" s="250"/>
      <c r="P51" s="378"/>
      <c r="Q51" s="366"/>
      <c r="R51" s="137"/>
      <c r="S51" s="137"/>
      <c r="T51" s="137"/>
      <c r="U51" s="137"/>
      <c r="V51" s="186"/>
      <c r="W51" s="186"/>
      <c r="X51" s="367"/>
      <c r="Y51" s="186"/>
      <c r="Z51" s="118"/>
      <c r="AA51" s="247"/>
    </row>
    <row r="52" spans="1:27" ht="16" x14ac:dyDescent="0.2">
      <c r="A52">
        <v>2003</v>
      </c>
      <c r="D52" t="s">
        <v>542</v>
      </c>
      <c r="F52" s="311" t="s">
        <v>468</v>
      </c>
      <c r="G52" s="183">
        <v>37774</v>
      </c>
      <c r="H52" s="207"/>
      <c r="I52" s="207"/>
      <c r="J52" s="401">
        <v>130000</v>
      </c>
      <c r="K52" s="401">
        <v>6500</v>
      </c>
      <c r="L52" s="425">
        <v>136471.93</v>
      </c>
      <c r="M52" s="183">
        <v>37882</v>
      </c>
      <c r="N52" s="181" t="s">
        <v>25</v>
      </c>
      <c r="O52" s="244" t="s">
        <v>150</v>
      </c>
      <c r="P52" s="379" t="s">
        <v>27</v>
      </c>
      <c r="Q52" s="358">
        <v>233848</v>
      </c>
      <c r="R52" s="183">
        <v>37889</v>
      </c>
      <c r="S52" s="183">
        <f>+R52+X52-1</f>
        <v>37918</v>
      </c>
      <c r="T52" s="183">
        <v>37943</v>
      </c>
      <c r="U52" s="183">
        <v>38412</v>
      </c>
      <c r="V52" s="181" t="s">
        <v>88</v>
      </c>
      <c r="W52" s="181" t="s">
        <v>149</v>
      </c>
      <c r="X52" s="360">
        <v>30</v>
      </c>
      <c r="Y52" s="181">
        <v>266</v>
      </c>
      <c r="Z52" s="107"/>
      <c r="AA52" s="207">
        <v>573</v>
      </c>
    </row>
    <row r="53" spans="1:27" ht="17" thickBot="1" x14ac:dyDescent="0.25">
      <c r="A53">
        <v>2003</v>
      </c>
      <c r="D53" t="s">
        <v>542</v>
      </c>
      <c r="F53" s="311" t="s">
        <v>467</v>
      </c>
      <c r="G53" s="182">
        <v>0.375</v>
      </c>
      <c r="H53" s="207"/>
      <c r="I53" s="207"/>
      <c r="J53" s="401"/>
      <c r="K53" s="401">
        <v>5500</v>
      </c>
      <c r="L53" s="425"/>
      <c r="M53" s="183"/>
      <c r="N53" s="209"/>
      <c r="O53" s="244"/>
      <c r="P53" s="378"/>
      <c r="Q53" s="358"/>
      <c r="R53" s="183"/>
      <c r="S53" s="183">
        <f>+S52</f>
        <v>37918</v>
      </c>
      <c r="T53" s="183"/>
      <c r="U53" s="183"/>
      <c r="V53" s="181"/>
      <c r="W53" s="181" t="s">
        <v>86</v>
      </c>
      <c r="X53" s="360">
        <v>90</v>
      </c>
      <c r="Y53" s="183">
        <v>37726</v>
      </c>
      <c r="Z53" s="107"/>
      <c r="AA53" s="183">
        <v>37846</v>
      </c>
    </row>
    <row r="54" spans="1:27" ht="16" x14ac:dyDescent="0.2">
      <c r="A54">
        <v>2003</v>
      </c>
      <c r="D54" t="s">
        <v>542</v>
      </c>
      <c r="F54" s="385" t="s">
        <v>152</v>
      </c>
      <c r="G54" s="139">
        <v>37767</v>
      </c>
      <c r="H54" s="492">
        <v>578305.55000000005</v>
      </c>
      <c r="I54" s="492">
        <f>+L54</f>
        <v>578305.55000000005</v>
      </c>
      <c r="J54" s="464">
        <v>461000</v>
      </c>
      <c r="K54" s="464">
        <v>23000</v>
      </c>
      <c r="L54" s="427">
        <v>578305.55000000005</v>
      </c>
      <c r="M54" s="139">
        <v>37813</v>
      </c>
      <c r="N54" s="190" t="s">
        <v>25</v>
      </c>
      <c r="O54" s="248" t="s">
        <v>118</v>
      </c>
      <c r="P54" s="379">
        <v>1733</v>
      </c>
      <c r="Q54" s="362">
        <v>233841</v>
      </c>
      <c r="R54" s="139">
        <v>37806</v>
      </c>
      <c r="S54" s="139">
        <f>+R54+X54-1</f>
        <v>37855</v>
      </c>
      <c r="T54" s="139">
        <v>37870</v>
      </c>
      <c r="U54" s="139">
        <v>37897</v>
      </c>
      <c r="V54" s="190" t="s">
        <v>88</v>
      </c>
      <c r="W54" s="190" t="s">
        <v>149</v>
      </c>
      <c r="X54" s="364">
        <v>50</v>
      </c>
      <c r="Y54" s="190">
        <v>267</v>
      </c>
      <c r="Z54" s="124"/>
      <c r="AA54" s="191">
        <v>424</v>
      </c>
    </row>
    <row r="55" spans="1:27" ht="16" thickBot="1" x14ac:dyDescent="0.25">
      <c r="A55">
        <v>2003</v>
      </c>
      <c r="D55" t="s">
        <v>542</v>
      </c>
      <c r="F55" s="311"/>
      <c r="G55" s="182">
        <v>0.45833333333333331</v>
      </c>
      <c r="H55" s="207"/>
      <c r="I55" s="207"/>
      <c r="J55" s="401"/>
      <c r="K55" s="401">
        <v>6000</v>
      </c>
      <c r="L55" s="425"/>
      <c r="M55" s="183"/>
      <c r="N55" s="114"/>
      <c r="O55" s="244"/>
      <c r="P55" s="378"/>
      <c r="Q55" s="358"/>
      <c r="R55" s="183"/>
      <c r="S55" s="183">
        <f>+S54+X55</f>
        <v>37870</v>
      </c>
      <c r="T55" s="183"/>
      <c r="U55" s="183"/>
      <c r="V55" s="181"/>
      <c r="W55" s="181" t="s">
        <v>86</v>
      </c>
      <c r="X55" s="360">
        <v>15</v>
      </c>
      <c r="Y55" s="183">
        <v>37726</v>
      </c>
      <c r="Z55" s="107"/>
      <c r="AA55" s="183">
        <v>37793</v>
      </c>
    </row>
    <row r="56" spans="1:27" ht="16" x14ac:dyDescent="0.2">
      <c r="A56">
        <v>2003</v>
      </c>
      <c r="D56" t="s">
        <v>542</v>
      </c>
      <c r="F56" s="385" t="s">
        <v>102</v>
      </c>
      <c r="G56" s="139">
        <v>37768</v>
      </c>
      <c r="H56" s="492">
        <v>188000</v>
      </c>
      <c r="I56" s="492">
        <f>+J56+K56+K57</f>
        <v>188000</v>
      </c>
      <c r="J56" s="464">
        <v>177500</v>
      </c>
      <c r="K56" s="464">
        <v>7500</v>
      </c>
      <c r="L56" s="427">
        <v>203681.25</v>
      </c>
      <c r="M56" s="139">
        <v>37846</v>
      </c>
      <c r="N56" s="190" t="s">
        <v>25</v>
      </c>
      <c r="O56" s="248" t="s">
        <v>150</v>
      </c>
      <c r="P56" s="379"/>
      <c r="Q56" s="362">
        <v>233849</v>
      </c>
      <c r="R56" s="139">
        <v>37852</v>
      </c>
      <c r="S56" s="139">
        <f>+R56+X56-1</f>
        <v>37911</v>
      </c>
      <c r="T56" s="139">
        <v>37925</v>
      </c>
      <c r="U56" s="139">
        <v>38071</v>
      </c>
      <c r="V56" s="190" t="s">
        <v>88</v>
      </c>
      <c r="W56" s="190" t="s">
        <v>149</v>
      </c>
      <c r="X56" s="364">
        <v>60</v>
      </c>
      <c r="Y56" s="190">
        <v>268</v>
      </c>
      <c r="Z56" s="124"/>
      <c r="AA56" s="191">
        <v>513</v>
      </c>
    </row>
    <row r="57" spans="1:27" ht="16" thickBot="1" x14ac:dyDescent="0.25">
      <c r="A57">
        <v>2003</v>
      </c>
      <c r="D57" t="s">
        <v>542</v>
      </c>
      <c r="F57" s="369" t="s">
        <v>153</v>
      </c>
      <c r="G57" s="182">
        <v>0.375</v>
      </c>
      <c r="H57" s="207"/>
      <c r="I57" s="207"/>
      <c r="J57" s="457"/>
      <c r="K57" s="401">
        <v>3000</v>
      </c>
      <c r="L57" s="407"/>
      <c r="M57" s="183"/>
      <c r="N57" s="114"/>
      <c r="O57" s="244"/>
      <c r="P57" s="378"/>
      <c r="Q57" s="358"/>
      <c r="R57" s="183"/>
      <c r="S57" s="183">
        <f>+S56+X57</f>
        <v>37926</v>
      </c>
      <c r="T57" s="183"/>
      <c r="U57" s="183"/>
      <c r="V57" s="181"/>
      <c r="W57" s="181" t="s">
        <v>86</v>
      </c>
      <c r="X57" s="360">
        <v>15</v>
      </c>
      <c r="Y57" s="183">
        <v>37726</v>
      </c>
      <c r="Z57" s="107"/>
      <c r="AA57" s="183">
        <v>37830</v>
      </c>
    </row>
    <row r="58" spans="1:27" ht="16" x14ac:dyDescent="0.2">
      <c r="A58">
        <v>2004</v>
      </c>
      <c r="D58" t="s">
        <v>542</v>
      </c>
      <c r="F58" s="386" t="s">
        <v>174</v>
      </c>
      <c r="G58" s="176">
        <v>38105</v>
      </c>
      <c r="H58" s="492">
        <v>1262523.8400000001</v>
      </c>
      <c r="I58" s="492">
        <f>+L58+L59</f>
        <v>1262523.8400000001</v>
      </c>
      <c r="J58" s="462">
        <v>962620</v>
      </c>
      <c r="K58" s="462">
        <v>21380</v>
      </c>
      <c r="L58" s="424">
        <v>1154561.08</v>
      </c>
      <c r="M58" s="176">
        <v>38180</v>
      </c>
      <c r="N58" s="97" t="s">
        <v>25</v>
      </c>
      <c r="O58" s="270" t="s">
        <v>146</v>
      </c>
      <c r="P58" s="113">
        <v>3400</v>
      </c>
      <c r="Q58" s="353">
        <v>235998</v>
      </c>
      <c r="R58" s="176">
        <v>38191</v>
      </c>
      <c r="S58" s="176">
        <f>+R58+X58-1</f>
        <v>38310</v>
      </c>
      <c r="T58" s="176">
        <v>38224</v>
      </c>
      <c r="U58" s="176">
        <v>38457</v>
      </c>
      <c r="V58" s="97" t="s">
        <v>88</v>
      </c>
      <c r="W58" s="97" t="s">
        <v>149</v>
      </c>
      <c r="X58" s="355">
        <v>120</v>
      </c>
      <c r="Y58" s="97">
        <v>300</v>
      </c>
      <c r="Z58" s="152"/>
      <c r="AA58" s="177">
        <v>739</v>
      </c>
    </row>
    <row r="59" spans="1:27" ht="16" x14ac:dyDescent="0.2">
      <c r="A59">
        <v>2004</v>
      </c>
      <c r="D59" t="s">
        <v>542</v>
      </c>
      <c r="F59" s="311" t="s">
        <v>175</v>
      </c>
      <c r="G59" s="182">
        <v>0.375</v>
      </c>
      <c r="H59" s="207"/>
      <c r="I59" s="207"/>
      <c r="J59" s="401"/>
      <c r="K59" s="401">
        <v>10600</v>
      </c>
      <c r="L59" s="425">
        <v>107962.76</v>
      </c>
      <c r="M59" s="183"/>
      <c r="N59" s="209"/>
      <c r="O59" s="244"/>
      <c r="P59" s="116"/>
      <c r="Q59" s="358"/>
      <c r="R59" s="183">
        <v>38243</v>
      </c>
      <c r="S59" s="183">
        <f>+S58+X59</f>
        <v>38330</v>
      </c>
      <c r="T59" s="183"/>
      <c r="U59" s="183"/>
      <c r="V59" s="181"/>
      <c r="W59" s="181" t="s">
        <v>86</v>
      </c>
      <c r="X59" s="360">
        <v>20</v>
      </c>
      <c r="Y59" s="183">
        <v>38069</v>
      </c>
      <c r="Z59" s="107"/>
      <c r="AA59" s="183">
        <v>38173</v>
      </c>
    </row>
    <row r="60" spans="1:27" ht="17" thickBot="1" x14ac:dyDescent="0.25">
      <c r="A60">
        <v>2004</v>
      </c>
      <c r="D60" t="s">
        <v>542</v>
      </c>
      <c r="F60" s="311" t="s">
        <v>176</v>
      </c>
      <c r="G60" s="181"/>
      <c r="H60" s="207"/>
      <c r="I60" s="207"/>
      <c r="J60" s="401"/>
      <c r="K60" s="471"/>
      <c r="L60" s="425"/>
      <c r="M60" s="183"/>
      <c r="N60" s="114"/>
      <c r="O60" s="244"/>
      <c r="P60" s="116"/>
      <c r="Q60" s="358"/>
      <c r="R60" s="183"/>
      <c r="S60" s="183">
        <f>+S59+X60</f>
        <v>38355</v>
      </c>
      <c r="T60" s="183">
        <v>38355</v>
      </c>
      <c r="U60" s="183"/>
      <c r="V60" s="181"/>
      <c r="W60" s="181"/>
      <c r="X60" s="360">
        <v>25</v>
      </c>
      <c r="Y60" s="195"/>
      <c r="Z60" s="107"/>
      <c r="AA60" s="195"/>
    </row>
    <row r="61" spans="1:27" x14ac:dyDescent="0.2">
      <c r="A61">
        <v>2004</v>
      </c>
      <c r="D61" t="s">
        <v>542</v>
      </c>
      <c r="F61" s="305" t="s">
        <v>553</v>
      </c>
      <c r="G61" s="139">
        <v>38105</v>
      </c>
      <c r="H61" s="492">
        <v>364780</v>
      </c>
      <c r="I61" s="492">
        <f>+L61</f>
        <v>364780</v>
      </c>
      <c r="J61" s="464">
        <v>333126</v>
      </c>
      <c r="K61" s="464">
        <v>33312.6</v>
      </c>
      <c r="L61" s="427">
        <v>364780</v>
      </c>
      <c r="M61" s="139">
        <v>38153</v>
      </c>
      <c r="N61" s="190" t="s">
        <v>25</v>
      </c>
      <c r="O61" s="248" t="s">
        <v>177</v>
      </c>
      <c r="P61" s="129">
        <v>1309</v>
      </c>
      <c r="Q61" s="362">
        <v>8054</v>
      </c>
      <c r="R61" s="139">
        <v>38155</v>
      </c>
      <c r="S61" s="139">
        <f>+R61+X61-1</f>
        <v>38229</v>
      </c>
      <c r="T61" s="139">
        <v>38218</v>
      </c>
      <c r="U61" s="139">
        <v>38238</v>
      </c>
      <c r="V61" s="190" t="s">
        <v>88</v>
      </c>
      <c r="W61" s="190" t="s">
        <v>149</v>
      </c>
      <c r="X61" s="364">
        <v>75</v>
      </c>
      <c r="Y61" s="190">
        <v>307</v>
      </c>
      <c r="Z61" s="124"/>
      <c r="AA61" s="191">
        <v>591</v>
      </c>
    </row>
    <row r="62" spans="1:27" ht="17" thickBot="1" x14ac:dyDescent="0.25">
      <c r="A62">
        <v>2004</v>
      </c>
      <c r="D62" t="s">
        <v>542</v>
      </c>
      <c r="F62" s="311" t="s">
        <v>469</v>
      </c>
      <c r="G62" s="182">
        <v>0.45833333333333331</v>
      </c>
      <c r="H62" s="207"/>
      <c r="I62" s="207"/>
      <c r="J62" s="401"/>
      <c r="K62" s="401">
        <v>7000</v>
      </c>
      <c r="L62" s="425"/>
      <c r="M62" s="183"/>
      <c r="N62" s="114"/>
      <c r="O62" s="244"/>
      <c r="P62" s="116"/>
      <c r="Q62" s="358"/>
      <c r="R62" s="183"/>
      <c r="S62" s="183"/>
      <c r="T62" s="183"/>
      <c r="U62" s="183"/>
      <c r="V62" s="181"/>
      <c r="W62" s="181" t="s">
        <v>86</v>
      </c>
      <c r="X62" s="360"/>
      <c r="Y62" s="183">
        <v>38069</v>
      </c>
      <c r="Z62" s="107"/>
      <c r="AA62" s="183">
        <v>38146</v>
      </c>
    </row>
    <row r="63" spans="1:27" ht="16" x14ac:dyDescent="0.2">
      <c r="A63">
        <v>2004</v>
      </c>
      <c r="D63" t="s">
        <v>542</v>
      </c>
      <c r="F63" s="385" t="s">
        <v>178</v>
      </c>
      <c r="G63" s="139">
        <v>38105</v>
      </c>
      <c r="H63" s="492">
        <v>590423.16</v>
      </c>
      <c r="I63" s="492">
        <f>+L63</f>
        <v>590423.16</v>
      </c>
      <c r="J63" s="464">
        <v>494300</v>
      </c>
      <c r="K63" s="464">
        <v>1500</v>
      </c>
      <c r="L63" s="427">
        <v>590423.16</v>
      </c>
      <c r="M63" s="139">
        <v>38166</v>
      </c>
      <c r="N63" s="190" t="s">
        <v>25</v>
      </c>
      <c r="O63" s="248" t="s">
        <v>139</v>
      </c>
      <c r="P63" s="129">
        <v>960</v>
      </c>
      <c r="Q63" s="362">
        <v>236218</v>
      </c>
      <c r="R63" s="139">
        <v>38149</v>
      </c>
      <c r="S63" s="139">
        <f>+R63+X63-1</f>
        <v>38193</v>
      </c>
      <c r="T63" s="139">
        <v>38193</v>
      </c>
      <c r="U63" s="139">
        <v>38254</v>
      </c>
      <c r="V63" s="190" t="s">
        <v>88</v>
      </c>
      <c r="W63" s="190" t="s">
        <v>149</v>
      </c>
      <c r="X63" s="364">
        <v>45</v>
      </c>
      <c r="Y63" s="190">
        <v>301</v>
      </c>
      <c r="Z63" s="124"/>
      <c r="AA63" s="191">
        <v>597</v>
      </c>
    </row>
    <row r="64" spans="1:27" ht="16" thickBot="1" x14ac:dyDescent="0.25">
      <c r="D64" t="s">
        <v>542</v>
      </c>
      <c r="F64" s="371"/>
      <c r="G64" s="197">
        <v>0.52083333333333337</v>
      </c>
      <c r="H64" s="485"/>
      <c r="I64" s="485"/>
      <c r="J64" s="460"/>
      <c r="K64" s="465">
        <v>2400</v>
      </c>
      <c r="L64" s="410"/>
      <c r="M64" s="204"/>
      <c r="N64" s="174"/>
      <c r="O64" s="276"/>
      <c r="P64" s="150"/>
      <c r="Q64" s="376"/>
      <c r="R64" s="204"/>
      <c r="S64" s="204"/>
      <c r="T64" s="204"/>
      <c r="U64" s="102"/>
      <c r="V64" s="102"/>
      <c r="W64" s="102" t="s">
        <v>86</v>
      </c>
      <c r="X64" s="377"/>
      <c r="Y64" s="149">
        <v>38069</v>
      </c>
      <c r="Z64" s="145"/>
      <c r="AA64" s="149">
        <v>38146</v>
      </c>
    </row>
    <row r="65" spans="1:27" x14ac:dyDescent="0.2">
      <c r="A65">
        <v>2005</v>
      </c>
      <c r="D65" t="s">
        <v>542</v>
      </c>
      <c r="F65" s="303" t="s">
        <v>552</v>
      </c>
      <c r="G65" s="176">
        <v>38456</v>
      </c>
      <c r="H65" s="492">
        <v>978770.33</v>
      </c>
      <c r="I65" s="492">
        <f>+L65</f>
        <v>978770.33</v>
      </c>
      <c r="J65" s="462">
        <v>958524</v>
      </c>
      <c r="K65" s="462">
        <v>29476</v>
      </c>
      <c r="L65" s="424">
        <v>978770.33</v>
      </c>
      <c r="M65" s="176">
        <v>38527</v>
      </c>
      <c r="N65" s="97" t="s">
        <v>25</v>
      </c>
      <c r="O65" s="270" t="s">
        <v>196</v>
      </c>
      <c r="P65" s="113">
        <v>3155</v>
      </c>
      <c r="Q65" s="353">
        <v>8352</v>
      </c>
      <c r="R65" s="176">
        <v>38530</v>
      </c>
      <c r="S65" s="176">
        <f>+R65+X65-1</f>
        <v>38649</v>
      </c>
      <c r="T65" s="176">
        <v>39034</v>
      </c>
      <c r="U65" s="176">
        <v>39039</v>
      </c>
      <c r="V65" s="97" t="s">
        <v>88</v>
      </c>
      <c r="W65" s="97" t="s">
        <v>42</v>
      </c>
      <c r="X65" s="355">
        <v>120</v>
      </c>
      <c r="Y65" s="97">
        <v>265</v>
      </c>
      <c r="Z65" s="152"/>
      <c r="AA65" s="177">
        <v>628</v>
      </c>
    </row>
    <row r="66" spans="1:27" ht="16" x14ac:dyDescent="0.2">
      <c r="A66">
        <v>2005</v>
      </c>
      <c r="D66" t="s">
        <v>542</v>
      </c>
      <c r="F66" s="311" t="s">
        <v>197</v>
      </c>
      <c r="G66" s="182">
        <v>0.45833333333333331</v>
      </c>
      <c r="H66" s="207"/>
      <c r="I66" s="207"/>
      <c r="J66" s="401"/>
      <c r="K66" s="402">
        <v>6400</v>
      </c>
      <c r="L66" s="425"/>
      <c r="M66" s="183"/>
      <c r="N66" s="195"/>
      <c r="O66" s="244"/>
      <c r="P66" s="116"/>
      <c r="Q66" s="358"/>
      <c r="R66" s="183"/>
      <c r="S66" s="183">
        <f>+S65+X66</f>
        <v>38669</v>
      </c>
      <c r="T66" s="183"/>
      <c r="U66" s="183"/>
      <c r="V66" s="181"/>
      <c r="W66" s="181" t="s">
        <v>86</v>
      </c>
      <c r="X66" s="360">
        <v>20</v>
      </c>
      <c r="Y66" s="183">
        <v>38421</v>
      </c>
      <c r="Z66" s="107"/>
      <c r="AA66" s="183">
        <v>38520</v>
      </c>
    </row>
    <row r="67" spans="1:27" ht="16" thickBot="1" x14ac:dyDescent="0.25">
      <c r="A67">
        <v>2005</v>
      </c>
      <c r="D67" t="s">
        <v>542</v>
      </c>
      <c r="F67" s="311"/>
      <c r="G67" s="181"/>
      <c r="H67" s="207"/>
      <c r="I67" s="207"/>
      <c r="J67" s="401"/>
      <c r="K67" s="402">
        <v>3240</v>
      </c>
      <c r="L67" s="425"/>
      <c r="M67" s="183"/>
      <c r="N67" s="186"/>
      <c r="O67" s="244"/>
      <c r="P67" s="116"/>
      <c r="Q67" s="358"/>
      <c r="R67" s="183"/>
      <c r="S67" s="183"/>
      <c r="T67" s="183"/>
      <c r="U67" s="183"/>
      <c r="V67" s="181"/>
      <c r="W67" s="181"/>
      <c r="X67" s="360"/>
      <c r="Y67" s="195"/>
      <c r="Z67" s="107"/>
      <c r="AA67" s="195"/>
    </row>
    <row r="68" spans="1:27" ht="16" x14ac:dyDescent="0.2">
      <c r="A68">
        <v>2005</v>
      </c>
      <c r="D68" t="s">
        <v>542</v>
      </c>
      <c r="F68" s="385" t="s">
        <v>557</v>
      </c>
      <c r="G68" s="139">
        <v>38460</v>
      </c>
      <c r="H68" s="492">
        <v>874333.23</v>
      </c>
      <c r="I68" s="492">
        <f>+L68</f>
        <v>874333.23</v>
      </c>
      <c r="J68" s="464">
        <v>925800</v>
      </c>
      <c r="K68" s="464">
        <v>46290</v>
      </c>
      <c r="L68" s="427">
        <v>874333.23</v>
      </c>
      <c r="M68" s="139">
        <v>38530</v>
      </c>
      <c r="N68" s="190" t="s">
        <v>25</v>
      </c>
      <c r="O68" s="248" t="s">
        <v>198</v>
      </c>
      <c r="P68" s="129">
        <v>1320</v>
      </c>
      <c r="Q68" s="362">
        <v>238682</v>
      </c>
      <c r="R68" s="139">
        <v>38524</v>
      </c>
      <c r="S68" s="139">
        <f>+R68+X68-1</f>
        <v>38568</v>
      </c>
      <c r="T68" s="139">
        <v>38583</v>
      </c>
      <c r="U68" s="139">
        <v>38583</v>
      </c>
      <c r="V68" s="190" t="s">
        <v>88</v>
      </c>
      <c r="W68" s="190" t="s">
        <v>42</v>
      </c>
      <c r="X68" s="364">
        <v>45</v>
      </c>
      <c r="Y68" s="190">
        <v>275</v>
      </c>
      <c r="Z68" s="124"/>
      <c r="AA68" s="191">
        <v>622</v>
      </c>
    </row>
    <row r="69" spans="1:27" ht="17" thickBot="1" x14ac:dyDescent="0.25">
      <c r="A69">
        <v>2005</v>
      </c>
      <c r="D69" t="s">
        <v>542</v>
      </c>
      <c r="F69" s="311" t="s">
        <v>304</v>
      </c>
      <c r="G69" s="182">
        <v>0.70833333333333337</v>
      </c>
      <c r="H69" s="207"/>
      <c r="I69" s="207"/>
      <c r="J69" s="401"/>
      <c r="K69" s="402">
        <v>4200</v>
      </c>
      <c r="L69" s="425"/>
      <c r="M69" s="183"/>
      <c r="N69" s="181"/>
      <c r="O69" s="244"/>
      <c r="P69" s="116"/>
      <c r="Q69" s="358"/>
      <c r="R69" s="183"/>
      <c r="S69" s="183"/>
      <c r="T69" s="183"/>
      <c r="U69" s="183"/>
      <c r="V69" s="181"/>
      <c r="W69" s="181" t="s">
        <v>86</v>
      </c>
      <c r="X69" s="360"/>
      <c r="Y69" s="183">
        <v>38421</v>
      </c>
      <c r="Z69" s="107"/>
      <c r="AA69" s="183">
        <v>38520</v>
      </c>
    </row>
    <row r="70" spans="1:27" ht="16" x14ac:dyDescent="0.2">
      <c r="A70">
        <v>2005</v>
      </c>
      <c r="D70" t="s">
        <v>542</v>
      </c>
      <c r="F70" s="385" t="s">
        <v>199</v>
      </c>
      <c r="G70" s="139">
        <v>38504</v>
      </c>
      <c r="H70" s="492">
        <v>137633.60000000001</v>
      </c>
      <c r="I70" s="492">
        <f>+J70+K70+K71</f>
        <v>137633.60000000001</v>
      </c>
      <c r="J70" s="464">
        <v>124984.38</v>
      </c>
      <c r="K70" s="464">
        <v>6249.22</v>
      </c>
      <c r="L70" s="427">
        <v>86131.03</v>
      </c>
      <c r="M70" s="139">
        <v>38532</v>
      </c>
      <c r="N70" s="190" t="s">
        <v>25</v>
      </c>
      <c r="O70" s="248" t="s">
        <v>200</v>
      </c>
      <c r="P70" s="129" t="s">
        <v>27</v>
      </c>
      <c r="Q70" s="362">
        <v>238368</v>
      </c>
      <c r="R70" s="139">
        <v>38537</v>
      </c>
      <c r="S70" s="139">
        <f>+R70+X70-1</f>
        <v>38656</v>
      </c>
      <c r="T70" s="139">
        <v>38740</v>
      </c>
      <c r="U70" s="139">
        <v>38776</v>
      </c>
      <c r="V70" s="190" t="s">
        <v>72</v>
      </c>
      <c r="W70" s="190" t="s">
        <v>24</v>
      </c>
      <c r="X70" s="364">
        <v>120</v>
      </c>
      <c r="Y70" s="190">
        <v>243</v>
      </c>
      <c r="Z70" s="124"/>
      <c r="AA70" s="191">
        <v>615</v>
      </c>
    </row>
    <row r="71" spans="1:27" ht="16" thickBot="1" x14ac:dyDescent="0.25">
      <c r="A71">
        <v>2005</v>
      </c>
      <c r="D71" t="s">
        <v>542</v>
      </c>
      <c r="F71" s="311"/>
      <c r="G71" s="182">
        <v>0.45833333333333331</v>
      </c>
      <c r="H71" s="207"/>
      <c r="I71" s="207"/>
      <c r="J71" s="401"/>
      <c r="K71" s="401">
        <v>6400</v>
      </c>
      <c r="L71" s="425"/>
      <c r="M71" s="183"/>
      <c r="N71" s="181"/>
      <c r="O71" s="244"/>
      <c r="P71" s="116"/>
      <c r="Q71" s="358"/>
      <c r="R71" s="183"/>
      <c r="S71" s="183">
        <f>+S70+X71</f>
        <v>38740</v>
      </c>
      <c r="T71" s="183"/>
      <c r="U71" s="183"/>
      <c r="V71" s="181"/>
      <c r="W71" s="181"/>
      <c r="X71" s="360">
        <v>84</v>
      </c>
      <c r="Y71" s="183">
        <v>38418</v>
      </c>
      <c r="Z71" s="107"/>
      <c r="AA71" s="183">
        <v>38519</v>
      </c>
    </row>
    <row r="72" spans="1:27" ht="16" x14ac:dyDescent="0.2">
      <c r="A72">
        <v>2005</v>
      </c>
      <c r="D72" t="s">
        <v>542</v>
      </c>
      <c r="F72" s="385" t="s">
        <v>201</v>
      </c>
      <c r="G72" s="139">
        <v>38537</v>
      </c>
      <c r="H72" s="492">
        <v>201532.1</v>
      </c>
      <c r="I72" s="492">
        <f>+J72+K72+K73</f>
        <v>201532.1</v>
      </c>
      <c r="J72" s="464">
        <v>186602</v>
      </c>
      <c r="K72" s="464">
        <v>9330.1</v>
      </c>
      <c r="L72" s="427">
        <v>214494.64</v>
      </c>
      <c r="M72" s="139">
        <v>38561</v>
      </c>
      <c r="N72" s="190" t="s">
        <v>25</v>
      </c>
      <c r="O72" s="248" t="s">
        <v>202</v>
      </c>
      <c r="P72" s="129" t="s">
        <v>27</v>
      </c>
      <c r="Q72" s="362">
        <v>8568</v>
      </c>
      <c r="R72" s="139">
        <v>38568</v>
      </c>
      <c r="S72" s="139">
        <f>+R72+X72-1</f>
        <v>38627</v>
      </c>
      <c r="T72" s="139">
        <v>38637</v>
      </c>
      <c r="U72" s="139">
        <v>38640</v>
      </c>
      <c r="V72" s="190" t="s">
        <v>88</v>
      </c>
      <c r="W72" s="190" t="s">
        <v>24</v>
      </c>
      <c r="X72" s="364">
        <v>60</v>
      </c>
      <c r="Y72" s="190">
        <v>597</v>
      </c>
      <c r="Z72" s="124"/>
      <c r="AA72" s="191">
        <v>742</v>
      </c>
    </row>
    <row r="73" spans="1:27" x14ac:dyDescent="0.2">
      <c r="A73">
        <v>2005</v>
      </c>
      <c r="D73" t="s">
        <v>542</v>
      </c>
      <c r="F73" s="311"/>
      <c r="G73" s="182">
        <v>0.45833333333333331</v>
      </c>
      <c r="H73" s="207"/>
      <c r="I73" s="207"/>
      <c r="J73" s="401"/>
      <c r="K73" s="401">
        <v>5600</v>
      </c>
      <c r="L73" s="425"/>
      <c r="M73" s="183"/>
      <c r="N73" s="181"/>
      <c r="O73" s="244" t="s">
        <v>203</v>
      </c>
      <c r="P73" s="116"/>
      <c r="Q73" s="358"/>
      <c r="R73" s="183"/>
      <c r="S73" s="183"/>
      <c r="T73" s="183"/>
      <c r="U73" s="183"/>
      <c r="V73" s="181"/>
      <c r="W73" s="181"/>
      <c r="X73" s="360"/>
      <c r="Y73" s="183">
        <v>38517</v>
      </c>
      <c r="Z73" s="107"/>
      <c r="AA73" s="183">
        <v>38552</v>
      </c>
    </row>
    <row r="74" spans="1:27" ht="16" x14ac:dyDescent="0.2">
      <c r="A74">
        <v>2005</v>
      </c>
      <c r="D74" t="s">
        <v>542</v>
      </c>
      <c r="F74" s="385" t="s">
        <v>204</v>
      </c>
      <c r="G74" s="139">
        <v>38537</v>
      </c>
      <c r="H74" s="191"/>
      <c r="I74" s="191"/>
      <c r="J74" s="464">
        <v>60648</v>
      </c>
      <c r="K74" s="464">
        <v>3032.4</v>
      </c>
      <c r="L74" s="427">
        <v>67145.73</v>
      </c>
      <c r="M74" s="139">
        <v>38572</v>
      </c>
      <c r="N74" s="190" t="s">
        <v>25</v>
      </c>
      <c r="O74" s="248" t="s">
        <v>205</v>
      </c>
      <c r="P74" s="129" t="s">
        <v>27</v>
      </c>
      <c r="Q74" s="362">
        <v>8577</v>
      </c>
      <c r="R74" s="139">
        <v>38572</v>
      </c>
      <c r="S74" s="139">
        <f>+R74+X74-1</f>
        <v>38631</v>
      </c>
      <c r="T74" s="139">
        <v>38625</v>
      </c>
      <c r="U74" s="139">
        <v>38625</v>
      </c>
      <c r="V74" s="190" t="s">
        <v>88</v>
      </c>
      <c r="W74" s="190" t="s">
        <v>24</v>
      </c>
      <c r="X74" s="364">
        <v>60</v>
      </c>
      <c r="Y74" s="190">
        <v>600</v>
      </c>
      <c r="Z74" s="124"/>
      <c r="AA74" s="191">
        <v>744</v>
      </c>
    </row>
    <row r="75" spans="1:27" ht="17" thickBot="1" x14ac:dyDescent="0.25">
      <c r="A75">
        <v>2005</v>
      </c>
      <c r="D75" t="s">
        <v>542</v>
      </c>
      <c r="F75" s="311" t="s">
        <v>206</v>
      </c>
      <c r="G75" s="182">
        <v>0.625</v>
      </c>
      <c r="H75" s="207"/>
      <c r="I75" s="207"/>
      <c r="J75" s="401"/>
      <c r="K75" s="401">
        <v>5600</v>
      </c>
      <c r="L75" s="425"/>
      <c r="M75" s="183"/>
      <c r="N75" s="181"/>
      <c r="O75" s="244"/>
      <c r="P75" s="132"/>
      <c r="Q75" s="358"/>
      <c r="R75" s="183">
        <v>38623</v>
      </c>
      <c r="S75" s="183">
        <f>+R75+X74-1</f>
        <v>38682</v>
      </c>
      <c r="T75" s="183"/>
      <c r="U75" s="183"/>
      <c r="V75" s="181"/>
      <c r="W75" s="181"/>
      <c r="X75" s="360"/>
      <c r="Y75" s="183">
        <v>38517</v>
      </c>
      <c r="Z75" s="107"/>
      <c r="AA75" s="183">
        <v>38553</v>
      </c>
    </row>
    <row r="76" spans="1:27" x14ac:dyDescent="0.2">
      <c r="A76">
        <v>2005</v>
      </c>
      <c r="D76" t="s">
        <v>542</v>
      </c>
      <c r="F76" s="305" t="s">
        <v>207</v>
      </c>
      <c r="G76" s="139">
        <v>38670</v>
      </c>
      <c r="H76" s="492">
        <v>31000</v>
      </c>
      <c r="I76" s="492">
        <f>+J76+K76+K77</f>
        <v>31000</v>
      </c>
      <c r="J76" s="464">
        <v>25000</v>
      </c>
      <c r="K76" s="464">
        <v>1200</v>
      </c>
      <c r="L76" s="427">
        <v>20424</v>
      </c>
      <c r="M76" s="139">
        <v>38855</v>
      </c>
      <c r="N76" s="190" t="s">
        <v>25</v>
      </c>
      <c r="O76" s="248" t="s">
        <v>209</v>
      </c>
      <c r="P76" s="116" t="s">
        <v>27</v>
      </c>
      <c r="Q76" s="362">
        <v>240613</v>
      </c>
      <c r="R76" s="139">
        <v>38957</v>
      </c>
      <c r="S76" s="139">
        <f>+R76+X76-1</f>
        <v>39046</v>
      </c>
      <c r="T76" s="139" t="s">
        <v>27</v>
      </c>
      <c r="U76" s="139">
        <v>39307</v>
      </c>
      <c r="V76" s="190" t="s">
        <v>88</v>
      </c>
      <c r="W76" s="190" t="s">
        <v>208</v>
      </c>
      <c r="X76" s="364">
        <v>90</v>
      </c>
      <c r="Y76" s="190">
        <v>937</v>
      </c>
      <c r="Z76" s="124"/>
      <c r="AA76" s="191">
        <v>321</v>
      </c>
    </row>
    <row r="77" spans="1:27" x14ac:dyDescent="0.2">
      <c r="A77">
        <v>2005</v>
      </c>
      <c r="D77" t="s">
        <v>542</v>
      </c>
      <c r="F77" s="304" t="s">
        <v>471</v>
      </c>
      <c r="G77" s="182">
        <v>0.45833333333333331</v>
      </c>
      <c r="H77" s="207"/>
      <c r="I77" s="207"/>
      <c r="J77" s="401"/>
      <c r="K77" s="401">
        <v>4800</v>
      </c>
      <c r="L77" s="425"/>
      <c r="M77" s="183"/>
      <c r="N77" s="181"/>
      <c r="O77" s="244" t="s">
        <v>211</v>
      </c>
      <c r="P77" s="116"/>
      <c r="Q77" s="358"/>
      <c r="R77" s="183">
        <v>39005</v>
      </c>
      <c r="S77" s="183">
        <f>+R77+71</f>
        <v>39076</v>
      </c>
      <c r="T77" s="183"/>
      <c r="U77" s="183"/>
      <c r="V77" s="181"/>
      <c r="W77" s="181" t="s">
        <v>210</v>
      </c>
      <c r="X77" s="360"/>
      <c r="Y77" s="195"/>
      <c r="Z77" s="107"/>
      <c r="AA77" s="183">
        <v>38826</v>
      </c>
    </row>
    <row r="78" spans="1:27" ht="16" x14ac:dyDescent="0.2">
      <c r="A78">
        <v>2005</v>
      </c>
      <c r="D78" t="s">
        <v>542</v>
      </c>
      <c r="F78" s="311" t="s">
        <v>470</v>
      </c>
      <c r="G78" s="182"/>
      <c r="H78" s="207"/>
      <c r="I78" s="207"/>
      <c r="J78" s="401"/>
      <c r="K78" s="401"/>
      <c r="L78" s="425"/>
      <c r="M78" s="183"/>
      <c r="N78" s="181"/>
      <c r="O78" s="244"/>
      <c r="P78" s="116"/>
      <c r="Q78" s="358"/>
      <c r="R78" s="183"/>
      <c r="S78" s="183"/>
      <c r="T78" s="183"/>
      <c r="U78" s="183"/>
      <c r="V78" s="181"/>
      <c r="W78" s="181"/>
      <c r="X78" s="360"/>
      <c r="Y78" s="195"/>
      <c r="Z78" s="107"/>
      <c r="AA78" s="195"/>
    </row>
    <row r="79" spans="1:27" ht="17" thickBot="1" x14ac:dyDescent="0.25">
      <c r="A79">
        <v>2005</v>
      </c>
      <c r="D79" t="s">
        <v>542</v>
      </c>
      <c r="F79" s="311" t="s">
        <v>212</v>
      </c>
      <c r="G79" s="201"/>
      <c r="H79" s="247"/>
      <c r="I79" s="247"/>
      <c r="J79" s="463"/>
      <c r="K79" s="463"/>
      <c r="L79" s="426"/>
      <c r="M79" s="137"/>
      <c r="N79" s="186"/>
      <c r="O79" s="250"/>
      <c r="P79" s="132"/>
      <c r="Q79" s="366"/>
      <c r="R79" s="137"/>
      <c r="S79" s="137"/>
      <c r="T79" s="137"/>
      <c r="U79" s="137"/>
      <c r="V79" s="186"/>
      <c r="W79" s="186"/>
      <c r="X79" s="367"/>
      <c r="Y79" s="136"/>
      <c r="Z79" s="118"/>
      <c r="AA79" s="136"/>
    </row>
    <row r="80" spans="1:27" x14ac:dyDescent="0.2">
      <c r="A80">
        <v>2005</v>
      </c>
      <c r="D80" t="s">
        <v>542</v>
      </c>
      <c r="F80" s="305" t="s">
        <v>473</v>
      </c>
      <c r="G80" s="139">
        <v>38601</v>
      </c>
      <c r="H80" s="492">
        <v>47000</v>
      </c>
      <c r="I80" s="492">
        <f>+J80+K80+K81</f>
        <v>47000</v>
      </c>
      <c r="J80" s="464">
        <v>41000</v>
      </c>
      <c r="K80" s="464">
        <v>2800</v>
      </c>
      <c r="L80" s="427">
        <v>32887.39</v>
      </c>
      <c r="M80" s="139">
        <v>39030</v>
      </c>
      <c r="N80" s="190" t="s">
        <v>30</v>
      </c>
      <c r="O80" s="248" t="s">
        <v>139</v>
      </c>
      <c r="P80" s="129" t="s">
        <v>27</v>
      </c>
      <c r="Q80" s="362">
        <v>239937</v>
      </c>
      <c r="R80" s="139">
        <v>38666</v>
      </c>
      <c r="S80" s="139">
        <f>+R80+X80-1</f>
        <v>38710</v>
      </c>
      <c r="T80" s="139">
        <v>39335</v>
      </c>
      <c r="U80" s="139"/>
      <c r="V80" s="190" t="s">
        <v>88</v>
      </c>
      <c r="W80" s="190" t="s">
        <v>208</v>
      </c>
      <c r="X80" s="364">
        <v>45</v>
      </c>
      <c r="Y80" s="190">
        <v>647</v>
      </c>
      <c r="Z80" s="124"/>
      <c r="AA80" s="191">
        <v>1055</v>
      </c>
    </row>
    <row r="81" spans="1:27" ht="16" x14ac:dyDescent="0.2">
      <c r="A81">
        <v>2005</v>
      </c>
      <c r="D81" t="s">
        <v>542</v>
      </c>
      <c r="F81" s="311" t="s">
        <v>472</v>
      </c>
      <c r="G81" s="182">
        <v>0.52083333333333337</v>
      </c>
      <c r="H81" s="207"/>
      <c r="I81" s="207"/>
      <c r="J81" s="401"/>
      <c r="K81" s="401">
        <v>3200</v>
      </c>
      <c r="L81" s="425"/>
      <c r="M81" s="183"/>
      <c r="N81" s="181"/>
      <c r="O81" s="244"/>
      <c r="P81" s="116"/>
      <c r="Q81" s="358"/>
      <c r="R81" s="183">
        <v>39050</v>
      </c>
      <c r="S81" s="183">
        <f>+R81+X80-1</f>
        <v>39094</v>
      </c>
      <c r="T81" s="183"/>
      <c r="U81" s="183"/>
      <c r="V81" s="181"/>
      <c r="W81" s="181" t="s">
        <v>210</v>
      </c>
      <c r="X81" s="360"/>
      <c r="Y81" s="183">
        <v>38525</v>
      </c>
      <c r="Z81" s="107"/>
      <c r="AA81" s="183">
        <v>38649</v>
      </c>
    </row>
    <row r="82" spans="1:27" ht="16" x14ac:dyDescent="0.2">
      <c r="A82">
        <v>2005</v>
      </c>
      <c r="D82" t="s">
        <v>542</v>
      </c>
      <c r="F82" s="311" t="s">
        <v>213</v>
      </c>
      <c r="G82" s="182"/>
      <c r="H82" s="207"/>
      <c r="I82" s="207"/>
      <c r="J82" s="401"/>
      <c r="K82" s="401"/>
      <c r="L82" s="425"/>
      <c r="M82" s="183"/>
      <c r="N82" s="181"/>
      <c r="O82" s="244"/>
      <c r="P82" s="116"/>
      <c r="Q82" s="358"/>
      <c r="R82" s="183">
        <v>39128</v>
      </c>
      <c r="S82" s="183">
        <f>+R82+14</f>
        <v>39142</v>
      </c>
      <c r="T82" s="183"/>
      <c r="U82" s="183"/>
      <c r="V82" s="181"/>
      <c r="W82" s="181"/>
      <c r="X82" s="360"/>
      <c r="Y82" s="195"/>
      <c r="Z82" s="107"/>
      <c r="AA82" s="195"/>
    </row>
    <row r="83" spans="1:27" ht="16" x14ac:dyDescent="0.2">
      <c r="A83">
        <v>2005</v>
      </c>
      <c r="D83" t="s">
        <v>542</v>
      </c>
      <c r="F83" s="311" t="s">
        <v>214</v>
      </c>
      <c r="G83" s="182"/>
      <c r="H83" s="207"/>
      <c r="I83" s="207"/>
      <c r="J83" s="401"/>
      <c r="K83" s="401"/>
      <c r="L83" s="425"/>
      <c r="M83" s="183"/>
      <c r="N83" s="181"/>
      <c r="O83" s="244"/>
      <c r="P83" s="116"/>
      <c r="Q83" s="358"/>
      <c r="R83" s="183">
        <v>39148</v>
      </c>
      <c r="S83" s="183">
        <f>+R83+10</f>
        <v>39158</v>
      </c>
      <c r="T83" s="183"/>
      <c r="U83" s="183"/>
      <c r="V83" s="181"/>
      <c r="W83" s="181"/>
      <c r="X83" s="360"/>
      <c r="Y83" s="195"/>
      <c r="Z83" s="107"/>
      <c r="AA83" s="195"/>
    </row>
    <row r="84" spans="1:27" ht="16" x14ac:dyDescent="0.2">
      <c r="A84">
        <v>2005</v>
      </c>
      <c r="D84" t="s">
        <v>542</v>
      </c>
      <c r="F84" s="311" t="s">
        <v>215</v>
      </c>
      <c r="G84" s="182"/>
      <c r="H84" s="207"/>
      <c r="I84" s="207"/>
      <c r="J84" s="401"/>
      <c r="K84" s="401"/>
      <c r="L84" s="425"/>
      <c r="M84" s="183"/>
      <c r="N84" s="181"/>
      <c r="O84" s="244"/>
      <c r="P84" s="116"/>
      <c r="Q84" s="358"/>
      <c r="R84" s="183">
        <v>39324</v>
      </c>
      <c r="S84" s="183"/>
      <c r="T84" s="183"/>
      <c r="U84" s="183"/>
      <c r="V84" s="181"/>
      <c r="W84" s="181"/>
      <c r="X84" s="360"/>
      <c r="Y84" s="195"/>
      <c r="Z84" s="107"/>
      <c r="AA84" s="195"/>
    </row>
    <row r="85" spans="1:27" ht="17" thickBot="1" x14ac:dyDescent="0.25">
      <c r="A85">
        <v>2005</v>
      </c>
      <c r="D85" t="s">
        <v>542</v>
      </c>
      <c r="F85" s="311" t="s">
        <v>216</v>
      </c>
      <c r="G85" s="182"/>
      <c r="H85" s="207"/>
      <c r="I85" s="207"/>
      <c r="J85" s="401"/>
      <c r="K85" s="401"/>
      <c r="L85" s="425"/>
      <c r="M85" s="183"/>
      <c r="N85" s="181"/>
      <c r="O85" s="244"/>
      <c r="P85" s="274"/>
      <c r="Q85" s="358"/>
      <c r="R85" s="183"/>
      <c r="S85" s="183"/>
      <c r="T85" s="183"/>
      <c r="U85" s="183"/>
      <c r="V85" s="181"/>
      <c r="W85" s="181"/>
      <c r="X85" s="360"/>
      <c r="Y85" s="195"/>
      <c r="Z85" s="107"/>
      <c r="AA85" s="195"/>
    </row>
    <row r="86" spans="1:27" ht="16" x14ac:dyDescent="0.2">
      <c r="A86">
        <v>2005</v>
      </c>
      <c r="D86" t="s">
        <v>542</v>
      </c>
      <c r="F86" s="385" t="s">
        <v>217</v>
      </c>
      <c r="G86" s="139">
        <v>38602</v>
      </c>
      <c r="H86" s="492">
        <v>213801.91</v>
      </c>
      <c r="I86" s="492">
        <f>+L86</f>
        <v>213801.91</v>
      </c>
      <c r="J86" s="464">
        <f>+K86+K87</f>
        <v>15401.5</v>
      </c>
      <c r="K86" s="464">
        <v>9801.5</v>
      </c>
      <c r="L86" s="427">
        <v>213801.91</v>
      </c>
      <c r="M86" s="139">
        <v>38638</v>
      </c>
      <c r="N86" s="190" t="s">
        <v>25</v>
      </c>
      <c r="O86" s="248" t="s">
        <v>205</v>
      </c>
      <c r="P86" s="116">
        <v>563</v>
      </c>
      <c r="Q86" s="362">
        <v>8613</v>
      </c>
      <c r="R86" s="139">
        <v>38643</v>
      </c>
      <c r="S86" s="139">
        <f>+R86+X86-1</f>
        <v>38702</v>
      </c>
      <c r="T86" s="139">
        <v>38727</v>
      </c>
      <c r="U86" s="139">
        <v>38727</v>
      </c>
      <c r="V86" s="190" t="s">
        <v>88</v>
      </c>
      <c r="W86" s="190" t="s">
        <v>24</v>
      </c>
      <c r="X86" s="364">
        <v>60</v>
      </c>
      <c r="Y86" s="190">
        <v>840</v>
      </c>
      <c r="Z86" s="124"/>
      <c r="AA86" s="191">
        <v>953</v>
      </c>
    </row>
    <row r="87" spans="1:27" ht="16" thickBot="1" x14ac:dyDescent="0.25">
      <c r="A87">
        <v>2005</v>
      </c>
      <c r="D87" t="s">
        <v>542</v>
      </c>
      <c r="F87" s="387"/>
      <c r="G87" s="197">
        <v>0.45833333333333331</v>
      </c>
      <c r="H87" s="485"/>
      <c r="I87" s="485"/>
      <c r="J87" s="465"/>
      <c r="K87" s="465">
        <v>5600</v>
      </c>
      <c r="L87" s="423"/>
      <c r="M87" s="149"/>
      <c r="N87" s="102"/>
      <c r="O87" s="276"/>
      <c r="P87" s="277"/>
      <c r="Q87" s="376"/>
      <c r="R87" s="149"/>
      <c r="S87" s="149"/>
      <c r="T87" s="149"/>
      <c r="U87" s="149"/>
      <c r="V87" s="102"/>
      <c r="W87" s="102"/>
      <c r="X87" s="377"/>
      <c r="Y87" s="149">
        <v>38575</v>
      </c>
      <c r="Z87" s="145"/>
      <c r="AA87" s="149">
        <v>38622</v>
      </c>
    </row>
    <row r="88" spans="1:27" ht="16" x14ac:dyDescent="0.2">
      <c r="A88">
        <v>2006</v>
      </c>
      <c r="D88" t="s">
        <v>542</v>
      </c>
      <c r="F88" s="386" t="s">
        <v>255</v>
      </c>
      <c r="G88" s="176">
        <v>38868</v>
      </c>
      <c r="H88" s="492">
        <v>406387.5</v>
      </c>
      <c r="I88" s="492">
        <f>+SUM(K88:L89)</f>
        <v>406387.5</v>
      </c>
      <c r="J88" s="462">
        <v>240200</v>
      </c>
      <c r="K88" s="462">
        <v>12010</v>
      </c>
      <c r="L88" s="424">
        <v>309145</v>
      </c>
      <c r="M88" s="176">
        <v>38890</v>
      </c>
      <c r="N88" s="97" t="s">
        <v>25</v>
      </c>
      <c r="O88" s="270" t="s">
        <v>256</v>
      </c>
      <c r="P88" s="113" t="s">
        <v>27</v>
      </c>
      <c r="Q88" s="353">
        <v>8902</v>
      </c>
      <c r="R88" s="176">
        <v>38897</v>
      </c>
      <c r="S88" s="176">
        <f>+R88+X88-1</f>
        <v>38956</v>
      </c>
      <c r="T88" s="176">
        <v>38971</v>
      </c>
      <c r="U88" s="176">
        <v>38989</v>
      </c>
      <c r="V88" s="97" t="s">
        <v>88</v>
      </c>
      <c r="W88" s="97" t="s">
        <v>24</v>
      </c>
      <c r="X88" s="355">
        <v>60</v>
      </c>
      <c r="Y88" s="97">
        <v>363</v>
      </c>
      <c r="Z88" s="152"/>
      <c r="AA88" s="177">
        <v>504</v>
      </c>
    </row>
    <row r="89" spans="1:27" ht="16" thickBot="1" x14ac:dyDescent="0.25">
      <c r="A89">
        <v>2006</v>
      </c>
      <c r="D89" t="s">
        <v>542</v>
      </c>
      <c r="F89" s="311"/>
      <c r="G89" s="182">
        <v>0.52083333333333337</v>
      </c>
      <c r="H89" s="207"/>
      <c r="I89" s="207"/>
      <c r="J89" s="401"/>
      <c r="K89" s="401">
        <v>7000</v>
      </c>
      <c r="L89" s="425">
        <v>78232.5</v>
      </c>
      <c r="M89" s="183"/>
      <c r="N89" s="195"/>
      <c r="O89" s="244" t="s">
        <v>257</v>
      </c>
      <c r="P89" s="116"/>
      <c r="Q89" s="358"/>
      <c r="R89" s="183"/>
      <c r="S89" s="183">
        <f>+S88+X89</f>
        <v>38971</v>
      </c>
      <c r="T89" s="183"/>
      <c r="U89" s="183"/>
      <c r="V89" s="181"/>
      <c r="W89" s="181"/>
      <c r="X89" s="360">
        <v>15</v>
      </c>
      <c r="Y89" s="183">
        <v>38845</v>
      </c>
      <c r="Z89" s="107"/>
      <c r="AA89" s="183">
        <v>38888</v>
      </c>
    </row>
    <row r="90" spans="1:27" ht="17" thickBot="1" x14ac:dyDescent="0.25">
      <c r="A90">
        <v>2006</v>
      </c>
      <c r="D90" t="s">
        <v>542</v>
      </c>
      <c r="F90" s="385" t="s">
        <v>545</v>
      </c>
      <c r="G90" s="139">
        <v>38833</v>
      </c>
      <c r="H90" s="492">
        <v>337947.35000000003</v>
      </c>
      <c r="I90" s="492">
        <f>+L90+L91</f>
        <v>337947.35000000003</v>
      </c>
      <c r="J90" s="464">
        <v>272541.8</v>
      </c>
      <c r="K90" s="464">
        <v>13627.09</v>
      </c>
      <c r="L90" s="427">
        <v>320001.53000000003</v>
      </c>
      <c r="M90" s="139">
        <v>38888</v>
      </c>
      <c r="N90" s="190" t="s">
        <v>25</v>
      </c>
      <c r="O90" s="248" t="s">
        <v>258</v>
      </c>
      <c r="P90" s="129">
        <v>770</v>
      </c>
      <c r="Q90" s="362">
        <v>8864</v>
      </c>
      <c r="R90" s="139">
        <v>38922</v>
      </c>
      <c r="S90" s="139">
        <f>+R90+X90-1</f>
        <v>39011</v>
      </c>
      <c r="T90" s="139">
        <v>39119</v>
      </c>
      <c r="U90" s="139">
        <v>39163</v>
      </c>
      <c r="V90" s="190" t="s">
        <v>88</v>
      </c>
      <c r="W90" s="190" t="s">
        <v>24</v>
      </c>
      <c r="X90" s="364">
        <v>90</v>
      </c>
      <c r="Y90" s="190">
        <v>247</v>
      </c>
      <c r="Z90" s="124"/>
      <c r="AA90" s="191">
        <v>457</v>
      </c>
    </row>
    <row r="91" spans="1:27" ht="16" thickBot="1" x14ac:dyDescent="0.25">
      <c r="A91">
        <v>2006</v>
      </c>
      <c r="D91" t="s">
        <v>542</v>
      </c>
      <c r="F91" s="387"/>
      <c r="G91" s="197">
        <v>0.4375</v>
      </c>
      <c r="H91" s="492"/>
      <c r="I91" s="492"/>
      <c r="J91" s="465">
        <v>47459.73</v>
      </c>
      <c r="K91" s="465">
        <v>10500</v>
      </c>
      <c r="L91" s="423">
        <v>17945.82</v>
      </c>
      <c r="M91" s="149"/>
      <c r="N91" s="102"/>
      <c r="O91" s="276"/>
      <c r="P91" s="150"/>
      <c r="Q91" s="376"/>
      <c r="R91" s="149"/>
      <c r="S91" s="149">
        <f>+S90+X91</f>
        <v>39031</v>
      </c>
      <c r="T91" s="149"/>
      <c r="U91" s="149"/>
      <c r="V91" s="102"/>
      <c r="W91" s="102"/>
      <c r="X91" s="377">
        <v>20</v>
      </c>
      <c r="Y91" s="149">
        <v>38812</v>
      </c>
      <c r="Z91" s="145"/>
      <c r="AA91" s="149">
        <v>38877</v>
      </c>
    </row>
    <row r="92" spans="1:27" ht="16" thickBot="1" x14ac:dyDescent="0.25">
      <c r="D92" t="s">
        <v>542</v>
      </c>
      <c r="F92" s="57" t="s">
        <v>259</v>
      </c>
      <c r="G92" s="58"/>
      <c r="H92" s="49"/>
      <c r="I92" s="49"/>
      <c r="J92" s="466"/>
      <c r="K92" s="466"/>
      <c r="L92" s="423"/>
      <c r="M92" s="39"/>
      <c r="N92" s="17"/>
      <c r="O92" s="46"/>
      <c r="P92" s="24"/>
      <c r="Q92" s="37"/>
      <c r="R92" s="39"/>
      <c r="S92" s="39"/>
      <c r="T92" s="39"/>
      <c r="U92" s="39"/>
      <c r="V92" s="17"/>
      <c r="W92" s="17"/>
      <c r="X92" s="28"/>
      <c r="Y92" s="39"/>
      <c r="Z92" s="20"/>
      <c r="AA92" s="39"/>
    </row>
    <row r="93" spans="1:27" ht="16" x14ac:dyDescent="0.2">
      <c r="A93">
        <v>2007</v>
      </c>
      <c r="D93" t="s">
        <v>542</v>
      </c>
      <c r="F93" s="386" t="s">
        <v>278</v>
      </c>
      <c r="G93" s="176">
        <v>39107</v>
      </c>
      <c r="H93" s="492">
        <v>368821.93</v>
      </c>
      <c r="I93" s="492">
        <f>+L93</f>
        <v>368821.93</v>
      </c>
      <c r="J93" s="462">
        <v>394640</v>
      </c>
      <c r="K93" s="462">
        <v>19732</v>
      </c>
      <c r="L93" s="424">
        <v>368821.93</v>
      </c>
      <c r="M93" s="176">
        <v>39161</v>
      </c>
      <c r="N93" s="97" t="s">
        <v>25</v>
      </c>
      <c r="O93" s="270" t="s">
        <v>279</v>
      </c>
      <c r="P93" s="113">
        <v>1275</v>
      </c>
      <c r="Q93" s="353">
        <v>9128</v>
      </c>
      <c r="R93" s="176">
        <v>39166</v>
      </c>
      <c r="S93" s="176">
        <f>+R93+X93-1</f>
        <v>39255</v>
      </c>
      <c r="T93" s="176">
        <v>39283</v>
      </c>
      <c r="U93" s="176">
        <v>39311</v>
      </c>
      <c r="V93" s="97" t="s">
        <v>88</v>
      </c>
      <c r="W93" s="97" t="s">
        <v>24</v>
      </c>
      <c r="X93" s="355">
        <v>90</v>
      </c>
      <c r="Y93" s="97">
        <v>3</v>
      </c>
      <c r="Z93" s="152"/>
      <c r="AA93" s="177">
        <v>196</v>
      </c>
    </row>
    <row r="94" spans="1:27" ht="16" thickBot="1" x14ac:dyDescent="0.25">
      <c r="A94">
        <v>2007</v>
      </c>
      <c r="D94" t="s">
        <v>542</v>
      </c>
      <c r="F94" s="311"/>
      <c r="G94" s="182">
        <v>0.45833333333333331</v>
      </c>
      <c r="H94" s="207"/>
      <c r="I94" s="207"/>
      <c r="J94" s="401"/>
      <c r="K94" s="401">
        <f>2000*(45+120)/30</f>
        <v>11000</v>
      </c>
      <c r="L94" s="425"/>
      <c r="M94" s="183"/>
      <c r="N94" s="195"/>
      <c r="O94" s="244"/>
      <c r="P94" s="116"/>
      <c r="Q94" s="358"/>
      <c r="R94" s="183"/>
      <c r="S94" s="183">
        <f>+S93+X94</f>
        <v>39283</v>
      </c>
      <c r="T94" s="183"/>
      <c r="U94" s="183"/>
      <c r="V94" s="181"/>
      <c r="W94" s="181"/>
      <c r="X94" s="360">
        <v>28</v>
      </c>
      <c r="Y94" s="183">
        <v>39084</v>
      </c>
      <c r="Z94" s="107"/>
      <c r="AA94" s="183">
        <v>39150</v>
      </c>
    </row>
    <row r="95" spans="1:27" ht="16" x14ac:dyDescent="0.2">
      <c r="A95">
        <v>2007</v>
      </c>
      <c r="D95" t="s">
        <v>542</v>
      </c>
      <c r="F95" s="385" t="s">
        <v>280</v>
      </c>
      <c r="G95" s="139">
        <v>39279</v>
      </c>
      <c r="H95" s="492">
        <v>338588.55</v>
      </c>
      <c r="I95" s="492">
        <f>+J95+K95+K96</f>
        <v>338588.55</v>
      </c>
      <c r="J95" s="464">
        <v>316751</v>
      </c>
      <c r="K95" s="464">
        <v>15837.55</v>
      </c>
      <c r="L95" s="427">
        <v>363600</v>
      </c>
      <c r="M95" s="139">
        <v>39303</v>
      </c>
      <c r="N95" s="190" t="s">
        <v>25</v>
      </c>
      <c r="O95" s="248" t="s">
        <v>256</v>
      </c>
      <c r="P95" s="129" t="s">
        <v>27</v>
      </c>
      <c r="Q95" s="362">
        <v>9249</v>
      </c>
      <c r="R95" s="139">
        <v>39663</v>
      </c>
      <c r="S95" s="139">
        <f>+R95+X95-1</f>
        <v>39722</v>
      </c>
      <c r="T95" s="139">
        <v>39538</v>
      </c>
      <c r="U95" s="139">
        <v>43125</v>
      </c>
      <c r="V95" s="190" t="s">
        <v>88</v>
      </c>
      <c r="W95" s="190" t="s">
        <v>24</v>
      </c>
      <c r="X95" s="364">
        <v>60</v>
      </c>
      <c r="Y95" s="190">
        <v>676</v>
      </c>
      <c r="Z95" s="124"/>
      <c r="AA95" s="191">
        <v>756</v>
      </c>
    </row>
    <row r="96" spans="1:27" ht="17" thickBot="1" x14ac:dyDescent="0.25">
      <c r="A96">
        <v>2007</v>
      </c>
      <c r="D96" t="s">
        <v>542</v>
      </c>
      <c r="F96" s="311" t="s">
        <v>281</v>
      </c>
      <c r="G96" s="182">
        <v>0.41666666666666669</v>
      </c>
      <c r="H96" s="207"/>
      <c r="I96" s="207"/>
      <c r="J96" s="401"/>
      <c r="K96" s="401">
        <f>2000*3</f>
        <v>6000</v>
      </c>
      <c r="L96" s="425"/>
      <c r="M96" s="183"/>
      <c r="N96" s="195"/>
      <c r="O96" s="244" t="s">
        <v>257</v>
      </c>
      <c r="P96" s="116"/>
      <c r="Q96" s="358"/>
      <c r="R96" s="183">
        <v>39675</v>
      </c>
      <c r="S96" s="183">
        <f>+R96+X95-1</f>
        <v>39734</v>
      </c>
      <c r="T96" s="183"/>
      <c r="U96" s="183"/>
      <c r="V96" s="181"/>
      <c r="W96" s="181"/>
      <c r="X96" s="360">
        <v>40</v>
      </c>
      <c r="Y96" s="183">
        <v>39266</v>
      </c>
      <c r="Z96" s="107"/>
      <c r="AA96" s="183">
        <v>39290</v>
      </c>
    </row>
    <row r="97" spans="1:27" ht="16" x14ac:dyDescent="0.2">
      <c r="A97">
        <v>2007</v>
      </c>
      <c r="D97" t="s">
        <v>542</v>
      </c>
      <c r="F97" s="311" t="s">
        <v>282</v>
      </c>
      <c r="G97" s="183">
        <v>39303</v>
      </c>
      <c r="H97" s="492">
        <v>125110</v>
      </c>
      <c r="I97" s="492">
        <f>+SUM(K97:L98)</f>
        <v>125110</v>
      </c>
      <c r="J97" s="401">
        <v>116200</v>
      </c>
      <c r="K97" s="401">
        <v>5810</v>
      </c>
      <c r="L97" s="425">
        <v>114800</v>
      </c>
      <c r="M97" s="183">
        <v>39339</v>
      </c>
      <c r="N97" s="190" t="s">
        <v>25</v>
      </c>
      <c r="O97" s="244" t="s">
        <v>283</v>
      </c>
      <c r="P97" s="116" t="s">
        <v>27</v>
      </c>
      <c r="Q97" s="358">
        <v>9250</v>
      </c>
      <c r="R97" s="183">
        <v>39391</v>
      </c>
      <c r="S97" s="183">
        <f>+R97+X97-1</f>
        <v>39450</v>
      </c>
      <c r="T97" s="183">
        <v>39451</v>
      </c>
      <c r="U97" s="183"/>
      <c r="V97" s="190" t="s">
        <v>88</v>
      </c>
      <c r="W97" s="181" t="s">
        <v>24</v>
      </c>
      <c r="X97" s="360">
        <v>60</v>
      </c>
      <c r="Y97" s="190">
        <v>731</v>
      </c>
      <c r="Z97" s="124"/>
      <c r="AA97" s="191">
        <v>850</v>
      </c>
    </row>
    <row r="98" spans="1:27" ht="16" thickBot="1" x14ac:dyDescent="0.25">
      <c r="A98">
        <v>2007</v>
      </c>
      <c r="D98" t="s">
        <v>542</v>
      </c>
      <c r="F98" s="311"/>
      <c r="G98" s="182">
        <v>0.45833333333333331</v>
      </c>
      <c r="H98" s="207"/>
      <c r="I98" s="207"/>
      <c r="J98" s="401"/>
      <c r="K98" s="401">
        <f>1500*3</f>
        <v>4500</v>
      </c>
      <c r="L98" s="425"/>
      <c r="M98" s="183"/>
      <c r="N98" s="195"/>
      <c r="O98" s="244"/>
      <c r="P98" s="116"/>
      <c r="Q98" s="358"/>
      <c r="R98" s="183"/>
      <c r="S98" s="183"/>
      <c r="T98" s="183"/>
      <c r="U98" s="183"/>
      <c r="V98" s="181"/>
      <c r="W98" s="181" t="s">
        <v>284</v>
      </c>
      <c r="X98" s="360"/>
      <c r="Y98" s="183">
        <v>39303</v>
      </c>
      <c r="Z98" s="107"/>
      <c r="AA98" s="183">
        <v>39323</v>
      </c>
    </row>
    <row r="99" spans="1:27" ht="16" x14ac:dyDescent="0.2">
      <c r="A99">
        <v>2007</v>
      </c>
      <c r="D99" t="s">
        <v>542</v>
      </c>
      <c r="F99" s="311" t="s">
        <v>286</v>
      </c>
      <c r="G99" s="183">
        <v>39303</v>
      </c>
      <c r="H99" s="492">
        <v>149927.5</v>
      </c>
      <c r="I99" s="492">
        <f>+SUM(K99:L100)</f>
        <v>149927.5</v>
      </c>
      <c r="J99" s="401">
        <v>105250</v>
      </c>
      <c r="K99" s="464">
        <v>5262.5</v>
      </c>
      <c r="L99" s="427">
        <v>112150</v>
      </c>
      <c r="M99" s="183">
        <v>39339</v>
      </c>
      <c r="N99" s="190" t="s">
        <v>25</v>
      </c>
      <c r="O99" s="244" t="s">
        <v>283</v>
      </c>
      <c r="P99" s="129" t="s">
        <v>27</v>
      </c>
      <c r="Q99" s="358">
        <v>9253</v>
      </c>
      <c r="R99" s="183">
        <v>39608</v>
      </c>
      <c r="S99" s="183">
        <f>+R99+X99-1</f>
        <v>39667</v>
      </c>
      <c r="T99" s="183">
        <v>39742</v>
      </c>
      <c r="U99" s="183">
        <v>40527</v>
      </c>
      <c r="V99" s="190" t="s">
        <v>88</v>
      </c>
      <c r="W99" s="181" t="s">
        <v>24</v>
      </c>
      <c r="X99" s="360">
        <v>60</v>
      </c>
      <c r="Y99" s="190">
        <v>710</v>
      </c>
      <c r="Z99" s="124"/>
      <c r="AA99" s="191">
        <v>849</v>
      </c>
    </row>
    <row r="100" spans="1:27" ht="16" x14ac:dyDescent="0.2">
      <c r="A100">
        <v>2007</v>
      </c>
      <c r="D100" t="s">
        <v>542</v>
      </c>
      <c r="F100" s="311" t="s">
        <v>287</v>
      </c>
      <c r="G100" s="182">
        <v>0.375</v>
      </c>
      <c r="H100" s="207"/>
      <c r="I100" s="207"/>
      <c r="J100" s="401"/>
      <c r="K100" s="401">
        <v>7200</v>
      </c>
      <c r="L100" s="425">
        <v>25315</v>
      </c>
      <c r="M100" s="183"/>
      <c r="N100" s="195"/>
      <c r="O100" s="244"/>
      <c r="P100" s="116"/>
      <c r="Q100" s="358"/>
      <c r="R100" s="183"/>
      <c r="S100" s="183"/>
      <c r="T100" s="183"/>
      <c r="U100" s="183"/>
      <c r="V100" s="181"/>
      <c r="W100" s="181" t="s">
        <v>284</v>
      </c>
      <c r="X100" s="360"/>
      <c r="Y100" s="183">
        <v>39303</v>
      </c>
      <c r="Z100" s="107"/>
      <c r="AA100" s="183">
        <v>39323</v>
      </c>
    </row>
    <row r="101" spans="1:27" ht="17" thickBot="1" x14ac:dyDescent="0.25">
      <c r="A101">
        <v>2007</v>
      </c>
      <c r="D101" t="s">
        <v>542</v>
      </c>
      <c r="F101" s="312" t="s">
        <v>288</v>
      </c>
      <c r="G101" s="186"/>
      <c r="H101" s="247"/>
      <c r="I101" s="247"/>
      <c r="J101" s="463"/>
      <c r="K101" s="463"/>
      <c r="L101" s="426"/>
      <c r="M101" s="137"/>
      <c r="N101" s="186"/>
      <c r="O101" s="250"/>
      <c r="P101" s="132"/>
      <c r="Q101" s="366"/>
      <c r="R101" s="137"/>
      <c r="S101" s="137"/>
      <c r="T101" s="137"/>
      <c r="U101" s="137"/>
      <c r="V101" s="186"/>
      <c r="W101" s="186" t="s">
        <v>285</v>
      </c>
      <c r="X101" s="367"/>
      <c r="Y101" s="136"/>
      <c r="Z101" s="118"/>
      <c r="AA101" s="136"/>
    </row>
    <row r="102" spans="1:27" ht="16" x14ac:dyDescent="0.2">
      <c r="A102">
        <v>2007</v>
      </c>
      <c r="D102" t="s">
        <v>542</v>
      </c>
      <c r="F102" s="385" t="s">
        <v>547</v>
      </c>
      <c r="G102" s="139">
        <v>39107</v>
      </c>
      <c r="H102" s="492">
        <v>1452994.0999999999</v>
      </c>
      <c r="I102" s="492">
        <f>+L102+L103</f>
        <v>1452994.0999999999</v>
      </c>
      <c r="J102" s="464">
        <v>1125000</v>
      </c>
      <c r="K102" s="401">
        <v>500</v>
      </c>
      <c r="L102" s="425">
        <v>1093287.3899999999</v>
      </c>
      <c r="M102" s="139">
        <v>39160</v>
      </c>
      <c r="N102" s="190" t="s">
        <v>25</v>
      </c>
      <c r="O102" s="248" t="s">
        <v>241</v>
      </c>
      <c r="P102" s="116">
        <v>3085</v>
      </c>
      <c r="Q102" s="362">
        <v>9043</v>
      </c>
      <c r="R102" s="139">
        <v>39202</v>
      </c>
      <c r="S102" s="139">
        <f>+R102+X102-1</f>
        <v>39321</v>
      </c>
      <c r="T102" s="139">
        <v>39437</v>
      </c>
      <c r="U102" s="139">
        <v>39456</v>
      </c>
      <c r="V102" s="190" t="s">
        <v>88</v>
      </c>
      <c r="W102" s="190" t="s">
        <v>270</v>
      </c>
      <c r="X102" s="364">
        <v>120</v>
      </c>
      <c r="Y102" s="190">
        <v>4</v>
      </c>
      <c r="Z102" s="124"/>
      <c r="AA102" s="191">
        <v>195</v>
      </c>
    </row>
    <row r="103" spans="1:27" ht="16" thickBot="1" x14ac:dyDescent="0.25">
      <c r="A103">
        <v>2007</v>
      </c>
      <c r="D103" t="s">
        <v>542</v>
      </c>
      <c r="F103" s="311"/>
      <c r="G103" s="182">
        <v>0.39583333333333331</v>
      </c>
      <c r="H103" s="207"/>
      <c r="I103" s="207"/>
      <c r="J103" s="401"/>
      <c r="K103" s="401">
        <f>3800*5+2000*3</f>
        <v>25000</v>
      </c>
      <c r="L103" s="425">
        <v>359706.71</v>
      </c>
      <c r="M103" s="183"/>
      <c r="N103" s="181"/>
      <c r="O103" s="244"/>
      <c r="P103" s="116"/>
      <c r="Q103" s="358"/>
      <c r="R103" s="183"/>
      <c r="S103" s="183"/>
      <c r="T103" s="183"/>
      <c r="U103" s="183"/>
      <c r="V103" s="181"/>
      <c r="W103" s="181"/>
      <c r="X103" s="360"/>
      <c r="Y103" s="183">
        <v>39084</v>
      </c>
      <c r="Z103" s="107"/>
      <c r="AA103" s="183">
        <v>39150</v>
      </c>
    </row>
    <row r="104" spans="1:27" ht="16" x14ac:dyDescent="0.2">
      <c r="A104">
        <v>2007</v>
      </c>
      <c r="D104" t="s">
        <v>542</v>
      </c>
      <c r="F104" s="385" t="s">
        <v>546</v>
      </c>
      <c r="G104" s="139">
        <v>39350</v>
      </c>
      <c r="H104" s="492">
        <v>96730.98</v>
      </c>
      <c r="I104" s="492">
        <f>+L104+L105</f>
        <v>96730.98</v>
      </c>
      <c r="J104" s="464">
        <v>70000</v>
      </c>
      <c r="K104" s="464">
        <v>2000</v>
      </c>
      <c r="L104" s="427">
        <v>96730.98</v>
      </c>
      <c r="M104" s="139">
        <v>39443</v>
      </c>
      <c r="N104" s="190" t="s">
        <v>25</v>
      </c>
      <c r="O104" s="248" t="s">
        <v>290</v>
      </c>
      <c r="P104" s="129" t="s">
        <v>27</v>
      </c>
      <c r="Q104" s="362">
        <v>257223</v>
      </c>
      <c r="R104" s="139">
        <v>39510</v>
      </c>
      <c r="S104" s="139">
        <f>+R104+X104-1</f>
        <v>39549</v>
      </c>
      <c r="T104" s="139">
        <v>39549</v>
      </c>
      <c r="U104" s="139"/>
      <c r="V104" s="190" t="s">
        <v>88</v>
      </c>
      <c r="W104" s="190" t="s">
        <v>289</v>
      </c>
      <c r="X104" s="364">
        <v>40</v>
      </c>
      <c r="Y104" s="190"/>
      <c r="Z104" s="124"/>
      <c r="AA104" s="191">
        <v>1278</v>
      </c>
    </row>
    <row r="105" spans="1:27" ht="16" thickBot="1" x14ac:dyDescent="0.25">
      <c r="A105">
        <v>2007</v>
      </c>
      <c r="D105" t="s">
        <v>542</v>
      </c>
      <c r="F105" s="311"/>
      <c r="G105" s="182">
        <v>0.45833333333333331</v>
      </c>
      <c r="H105" s="207"/>
      <c r="I105" s="207"/>
      <c r="J105" s="401"/>
      <c r="K105" s="401">
        <v>3000</v>
      </c>
      <c r="L105" s="425"/>
      <c r="M105" s="183"/>
      <c r="N105" s="181"/>
      <c r="O105" s="244" t="s">
        <v>291</v>
      </c>
      <c r="P105" s="116"/>
      <c r="Q105" s="358"/>
      <c r="R105" s="183"/>
      <c r="S105" s="183"/>
      <c r="T105" s="183"/>
      <c r="U105" s="183"/>
      <c r="V105" s="181"/>
      <c r="W105" s="181"/>
      <c r="X105" s="360"/>
      <c r="Y105" s="183">
        <v>39350</v>
      </c>
      <c r="Z105" s="107"/>
      <c r="AA105" s="183">
        <v>39436</v>
      </c>
    </row>
    <row r="106" spans="1:27" ht="16" x14ac:dyDescent="0.2">
      <c r="A106">
        <v>2007</v>
      </c>
      <c r="D106" t="s">
        <v>542</v>
      </c>
      <c r="F106" s="385" t="s">
        <v>292</v>
      </c>
      <c r="G106" s="139">
        <v>39350</v>
      </c>
      <c r="H106" s="492">
        <v>535769.59999999998</v>
      </c>
      <c r="I106" s="492">
        <f>+L106+L107</f>
        <v>535769.59999999998</v>
      </c>
      <c r="J106" s="464">
        <v>473160</v>
      </c>
      <c r="K106" s="464">
        <v>23658</v>
      </c>
      <c r="L106" s="427">
        <v>447026.88</v>
      </c>
      <c r="M106" s="139">
        <v>39385</v>
      </c>
      <c r="N106" s="190" t="s">
        <v>25</v>
      </c>
      <c r="O106" s="248" t="s">
        <v>293</v>
      </c>
      <c r="P106" s="129">
        <v>1336</v>
      </c>
      <c r="Q106" s="362">
        <v>9143</v>
      </c>
      <c r="R106" s="139">
        <v>39375</v>
      </c>
      <c r="S106" s="139">
        <f>+R106+X106-1</f>
        <v>39434</v>
      </c>
      <c r="T106" s="139">
        <v>39433</v>
      </c>
      <c r="U106" s="139">
        <v>39472</v>
      </c>
      <c r="V106" s="190"/>
      <c r="W106" s="190" t="s">
        <v>270</v>
      </c>
      <c r="X106" s="364">
        <v>60</v>
      </c>
      <c r="Y106" s="190">
        <v>871</v>
      </c>
      <c r="Z106" s="124"/>
      <c r="AA106" s="191">
        <v>996</v>
      </c>
    </row>
    <row r="107" spans="1:27" ht="16" thickBot="1" x14ac:dyDescent="0.25">
      <c r="A107">
        <v>2007</v>
      </c>
      <c r="D107" t="s">
        <v>542</v>
      </c>
      <c r="F107" s="387"/>
      <c r="G107" s="197">
        <v>0.39583333333333331</v>
      </c>
      <c r="H107" s="485"/>
      <c r="I107" s="485"/>
      <c r="J107" s="465"/>
      <c r="K107" s="465">
        <f>1500*3</f>
        <v>4500</v>
      </c>
      <c r="L107" s="423">
        <v>88742.720000000001</v>
      </c>
      <c r="M107" s="149"/>
      <c r="N107" s="102"/>
      <c r="O107" s="276" t="s">
        <v>294</v>
      </c>
      <c r="P107" s="150"/>
      <c r="Q107" s="376"/>
      <c r="R107" s="149"/>
      <c r="S107" s="149"/>
      <c r="T107" s="149"/>
      <c r="U107" s="149"/>
      <c r="V107" s="102"/>
      <c r="W107" s="102"/>
      <c r="X107" s="377"/>
      <c r="Y107" s="149">
        <v>39350</v>
      </c>
      <c r="Z107" s="145"/>
      <c r="AA107" s="149">
        <v>39365</v>
      </c>
    </row>
    <row r="108" spans="1:27" ht="16" x14ac:dyDescent="0.2">
      <c r="A108">
        <v>2008</v>
      </c>
      <c r="D108" t="s">
        <v>542</v>
      </c>
      <c r="F108" s="386" t="s">
        <v>306</v>
      </c>
      <c r="G108" s="176">
        <v>39601</v>
      </c>
      <c r="H108" s="492">
        <v>380893.9</v>
      </c>
      <c r="I108" s="492">
        <f>+L108+L109</f>
        <v>380893.9</v>
      </c>
      <c r="J108" s="462">
        <v>374850</v>
      </c>
      <c r="K108" s="462">
        <v>550</v>
      </c>
      <c r="L108" s="424">
        <v>380893.9</v>
      </c>
      <c r="M108" s="176">
        <v>39622</v>
      </c>
      <c r="N108" s="97" t="s">
        <v>25</v>
      </c>
      <c r="O108" s="270" t="s">
        <v>283</v>
      </c>
      <c r="P108" s="113">
        <v>790</v>
      </c>
      <c r="Q108" s="353">
        <v>9484</v>
      </c>
      <c r="R108" s="176">
        <v>39622</v>
      </c>
      <c r="S108" s="176">
        <f>+R108+X108-1</f>
        <v>39681</v>
      </c>
      <c r="T108" s="176">
        <v>39690</v>
      </c>
      <c r="U108" s="388">
        <v>40059</v>
      </c>
      <c r="V108" s="97" t="s">
        <v>72</v>
      </c>
      <c r="W108" s="97" t="s">
        <v>270</v>
      </c>
      <c r="X108" s="355">
        <v>60</v>
      </c>
      <c r="Y108" s="97">
        <v>423</v>
      </c>
      <c r="Z108" s="152"/>
      <c r="AA108" s="177">
        <v>537</v>
      </c>
    </row>
    <row r="109" spans="1:27" ht="16" thickBot="1" x14ac:dyDescent="0.25">
      <c r="A109">
        <v>2008</v>
      </c>
      <c r="D109" t="s">
        <v>542</v>
      </c>
      <c r="F109" s="311"/>
      <c r="G109" s="182">
        <v>0.45833333333333331</v>
      </c>
      <c r="H109" s="207"/>
      <c r="I109" s="207"/>
      <c r="J109" s="401">
        <f>+J108+K108+K109</f>
        <v>382900</v>
      </c>
      <c r="K109" s="402">
        <v>7500</v>
      </c>
      <c r="L109" s="425"/>
      <c r="M109" s="183"/>
      <c r="N109" s="195"/>
      <c r="O109" s="244"/>
      <c r="P109" s="273"/>
      <c r="Q109" s="358"/>
      <c r="R109" s="183"/>
      <c r="S109" s="183"/>
      <c r="T109" s="183"/>
      <c r="U109" s="183"/>
      <c r="V109" s="181"/>
      <c r="W109" s="181"/>
      <c r="X109" s="360"/>
      <c r="Y109" s="183">
        <v>39584</v>
      </c>
      <c r="Z109" s="107"/>
      <c r="AA109" s="183">
        <v>39617</v>
      </c>
    </row>
    <row r="110" spans="1:27" x14ac:dyDescent="0.2">
      <c r="A110">
        <v>2008</v>
      </c>
      <c r="D110" t="s">
        <v>542</v>
      </c>
      <c r="F110" s="305" t="s">
        <v>307</v>
      </c>
      <c r="G110" s="139">
        <v>39400</v>
      </c>
      <c r="H110" s="191">
        <v>7180384.0300000003</v>
      </c>
      <c r="I110" s="492">
        <f>+L110+L111</f>
        <v>7180384.0300000003</v>
      </c>
      <c r="J110" s="464">
        <v>6295646.5</v>
      </c>
      <c r="K110" s="464" t="s">
        <v>27</v>
      </c>
      <c r="L110" s="427">
        <v>6800646.5</v>
      </c>
      <c r="M110" s="139">
        <v>39437</v>
      </c>
      <c r="N110" s="190" t="s">
        <v>25</v>
      </c>
      <c r="O110" s="248" t="s">
        <v>293</v>
      </c>
      <c r="P110" s="129">
        <v>12148</v>
      </c>
      <c r="Q110" s="362">
        <v>257475</v>
      </c>
      <c r="R110" s="139">
        <v>39482</v>
      </c>
      <c r="S110" s="139">
        <f>+R110+X110-1</f>
        <v>39663</v>
      </c>
      <c r="T110" s="139">
        <v>39721</v>
      </c>
      <c r="U110" s="139">
        <v>39721</v>
      </c>
      <c r="V110" s="190" t="s">
        <v>88</v>
      </c>
      <c r="W110" s="190" t="s">
        <v>42</v>
      </c>
      <c r="X110" s="364">
        <v>182</v>
      </c>
      <c r="Y110" s="380">
        <v>933</v>
      </c>
      <c r="Z110" s="124"/>
      <c r="AA110" s="380">
        <v>1268</v>
      </c>
    </row>
    <row r="111" spans="1:27" ht="16" x14ac:dyDescent="0.2">
      <c r="A111">
        <v>2008</v>
      </c>
      <c r="D111" t="s">
        <v>542</v>
      </c>
      <c r="F111" s="311" t="s">
        <v>308</v>
      </c>
      <c r="G111" s="182">
        <v>0.375</v>
      </c>
      <c r="H111" s="207"/>
      <c r="I111" s="207"/>
      <c r="J111" s="401">
        <v>6438602</v>
      </c>
      <c r="K111" s="402">
        <v>89650</v>
      </c>
      <c r="L111" s="425">
        <v>379737.53</v>
      </c>
      <c r="M111" s="183"/>
      <c r="N111" s="181"/>
      <c r="O111" s="244" t="s">
        <v>294</v>
      </c>
      <c r="P111" s="273"/>
      <c r="Q111" s="358"/>
      <c r="R111" s="183"/>
      <c r="S111" s="183"/>
      <c r="T111" s="183"/>
      <c r="U111" s="183"/>
      <c r="V111" s="181"/>
      <c r="W111" s="181" t="s">
        <v>55</v>
      </c>
      <c r="X111" s="360"/>
      <c r="Y111" s="183">
        <v>39350</v>
      </c>
      <c r="Z111" s="107"/>
      <c r="AA111" s="183">
        <v>39436</v>
      </c>
    </row>
    <row r="112" spans="1:27" ht="16" x14ac:dyDescent="0.2">
      <c r="A112">
        <v>2008</v>
      </c>
      <c r="D112" t="s">
        <v>542</v>
      </c>
      <c r="F112" s="311" t="s">
        <v>309</v>
      </c>
      <c r="G112" s="182">
        <v>0.66666666666666663</v>
      </c>
      <c r="H112" s="207"/>
      <c r="I112" s="207"/>
      <c r="J112" s="401">
        <v>7041139.2199999997</v>
      </c>
      <c r="K112" s="401"/>
      <c r="L112" s="425"/>
      <c r="M112" s="183"/>
      <c r="N112" s="181"/>
      <c r="O112" s="244"/>
      <c r="P112" s="273"/>
      <c r="Q112" s="358"/>
      <c r="R112" s="183"/>
      <c r="S112" s="183"/>
      <c r="T112" s="183"/>
      <c r="U112" s="183"/>
      <c r="V112" s="181"/>
      <c r="W112" s="181"/>
      <c r="X112" s="360"/>
      <c r="Y112" s="381" t="s">
        <v>310</v>
      </c>
      <c r="Z112" s="107"/>
      <c r="AA112" s="195"/>
    </row>
    <row r="113" spans="1:27" ht="16" x14ac:dyDescent="0.2">
      <c r="A113">
        <v>2008</v>
      </c>
      <c r="D113" t="s">
        <v>542</v>
      </c>
      <c r="F113" s="311" t="s">
        <v>311</v>
      </c>
      <c r="G113" s="182"/>
      <c r="H113" s="207"/>
      <c r="I113" s="207"/>
      <c r="J113" s="401"/>
      <c r="K113" s="401"/>
      <c r="L113" s="425"/>
      <c r="M113" s="183"/>
      <c r="N113" s="181"/>
      <c r="O113" s="244"/>
      <c r="P113" s="274"/>
      <c r="Q113" s="358"/>
      <c r="R113" s="183"/>
      <c r="S113" s="183"/>
      <c r="T113" s="183"/>
      <c r="U113" s="183"/>
      <c r="V113" s="181"/>
      <c r="W113" s="181"/>
      <c r="X113" s="360"/>
      <c r="Y113" s="381"/>
      <c r="Z113" s="107"/>
      <c r="AA113" s="195"/>
    </row>
    <row r="114" spans="1:27" ht="16" x14ac:dyDescent="0.2">
      <c r="A114">
        <v>2008</v>
      </c>
      <c r="D114" t="s">
        <v>542</v>
      </c>
      <c r="F114" s="385" t="s">
        <v>312</v>
      </c>
      <c r="G114" s="139">
        <v>39400</v>
      </c>
      <c r="H114" s="191">
        <v>38361648.949999996</v>
      </c>
      <c r="I114" s="191">
        <f>+SUM(L114:L117)</f>
        <v>38361648.949999996</v>
      </c>
      <c r="J114" s="464">
        <v>19540318</v>
      </c>
      <c r="K114" s="464" t="s">
        <v>27</v>
      </c>
      <c r="L114" s="427">
        <v>29993416.48</v>
      </c>
      <c r="M114" s="139">
        <v>39437</v>
      </c>
      <c r="N114" s="190" t="s">
        <v>25</v>
      </c>
      <c r="O114" s="248" t="s">
        <v>139</v>
      </c>
      <c r="P114" s="116">
        <v>33825</v>
      </c>
      <c r="Q114" s="362">
        <v>257474</v>
      </c>
      <c r="R114" s="139">
        <v>39510</v>
      </c>
      <c r="S114" s="139">
        <f>+R114+X114-1</f>
        <v>39999</v>
      </c>
      <c r="T114" s="139">
        <v>40175</v>
      </c>
      <c r="U114" s="139">
        <v>41834</v>
      </c>
      <c r="V114" s="190" t="s">
        <v>88</v>
      </c>
      <c r="W114" s="190" t="s">
        <v>42</v>
      </c>
      <c r="X114" s="364">
        <v>490</v>
      </c>
      <c r="Y114" s="190">
        <v>932</v>
      </c>
      <c r="Z114" s="124"/>
      <c r="AA114" s="191">
        <v>1267</v>
      </c>
    </row>
    <row r="115" spans="1:27" ht="16" x14ac:dyDescent="0.2">
      <c r="A115">
        <v>2008</v>
      </c>
      <c r="D115" t="s">
        <v>542</v>
      </c>
      <c r="F115" s="311" t="s">
        <v>308</v>
      </c>
      <c r="G115" s="182">
        <v>0.5</v>
      </c>
      <c r="H115" s="207"/>
      <c r="I115" s="207"/>
      <c r="J115" s="401">
        <v>19994000</v>
      </c>
      <c r="K115" s="402">
        <v>282600</v>
      </c>
      <c r="L115" s="425">
        <v>6951787.5499999998</v>
      </c>
      <c r="M115" s="183"/>
      <c r="N115" s="181"/>
      <c r="O115" s="244"/>
      <c r="P115" s="273"/>
      <c r="Q115" s="358"/>
      <c r="R115" s="183"/>
      <c r="S115" s="183"/>
      <c r="T115" s="183"/>
      <c r="U115" s="183"/>
      <c r="V115" s="181"/>
      <c r="W115" s="181" t="s">
        <v>55</v>
      </c>
      <c r="X115" s="360"/>
      <c r="Y115" s="183">
        <v>39350</v>
      </c>
      <c r="Z115" s="107"/>
      <c r="AA115" s="183">
        <v>39436</v>
      </c>
    </row>
    <row r="116" spans="1:27" ht="16" x14ac:dyDescent="0.2">
      <c r="A116">
        <v>2008</v>
      </c>
      <c r="D116" t="s">
        <v>542</v>
      </c>
      <c r="F116" s="311" t="s">
        <v>309</v>
      </c>
      <c r="G116" s="182">
        <v>0.75</v>
      </c>
      <c r="H116" s="207"/>
      <c r="I116" s="207"/>
      <c r="J116" s="401">
        <v>21322282.300000001</v>
      </c>
      <c r="K116" s="401"/>
      <c r="L116" s="425">
        <v>545728.91</v>
      </c>
      <c r="M116" s="183"/>
      <c r="N116" s="181"/>
      <c r="O116" s="244"/>
      <c r="P116" s="273"/>
      <c r="Q116" s="358"/>
      <c r="R116" s="183"/>
      <c r="S116" s="183"/>
      <c r="T116" s="183"/>
      <c r="U116" s="183"/>
      <c r="V116" s="181"/>
      <c r="W116" s="181"/>
      <c r="X116" s="360"/>
      <c r="Y116" s="381" t="s">
        <v>313</v>
      </c>
      <c r="Z116" s="107"/>
      <c r="AA116" s="195"/>
    </row>
    <row r="117" spans="1:27" ht="16" x14ac:dyDescent="0.2">
      <c r="A117">
        <v>2008</v>
      </c>
      <c r="D117" t="s">
        <v>542</v>
      </c>
      <c r="F117" s="311" t="s">
        <v>314</v>
      </c>
      <c r="G117" s="182"/>
      <c r="H117" s="207"/>
      <c r="I117" s="207"/>
      <c r="J117" s="401">
        <v>26915155</v>
      </c>
      <c r="K117" s="401"/>
      <c r="L117" s="425">
        <v>870716.01</v>
      </c>
      <c r="M117" s="183"/>
      <c r="N117" s="181"/>
      <c r="O117" s="244"/>
      <c r="P117" s="273"/>
      <c r="Q117" s="358"/>
      <c r="R117" s="183"/>
      <c r="S117" s="183"/>
      <c r="T117" s="183"/>
      <c r="U117" s="183"/>
      <c r="V117" s="181"/>
      <c r="W117" s="181"/>
      <c r="X117" s="360"/>
      <c r="Y117" s="195"/>
      <c r="Z117" s="107"/>
      <c r="AA117" s="195"/>
    </row>
    <row r="118" spans="1:27" ht="17" thickBot="1" x14ac:dyDescent="0.25">
      <c r="A118">
        <v>2008</v>
      </c>
      <c r="D118" t="s">
        <v>542</v>
      </c>
      <c r="F118" s="387" t="s">
        <v>315</v>
      </c>
      <c r="G118" s="197"/>
      <c r="H118" s="485"/>
      <c r="I118" s="485"/>
      <c r="J118" s="465"/>
      <c r="K118" s="465"/>
      <c r="L118" s="423"/>
      <c r="M118" s="149"/>
      <c r="N118" s="102"/>
      <c r="O118" s="276"/>
      <c r="P118" s="277"/>
      <c r="Q118" s="376"/>
      <c r="R118" s="149"/>
      <c r="S118" s="149"/>
      <c r="T118" s="149"/>
      <c r="U118" s="149"/>
      <c r="V118" s="102"/>
      <c r="W118" s="102"/>
      <c r="X118" s="377"/>
      <c r="Y118" s="204"/>
      <c r="Z118" s="145"/>
      <c r="AA118" s="204"/>
    </row>
    <row r="119" spans="1:27" x14ac:dyDescent="0.2">
      <c r="A119">
        <v>2013</v>
      </c>
      <c r="D119" t="s">
        <v>542</v>
      </c>
      <c r="F119" s="303" t="s">
        <v>558</v>
      </c>
      <c r="G119" s="176">
        <v>41396</v>
      </c>
      <c r="H119" s="492">
        <v>177000.69</v>
      </c>
      <c r="I119" s="492">
        <f>+L119</f>
        <v>177000.69</v>
      </c>
      <c r="J119" s="462">
        <v>205000</v>
      </c>
      <c r="K119" s="462">
        <v>10000</v>
      </c>
      <c r="L119" s="424">
        <v>177000.69</v>
      </c>
      <c r="M119" s="176">
        <v>41439</v>
      </c>
      <c r="N119" s="97" t="s">
        <v>25</v>
      </c>
      <c r="O119" s="270" t="s">
        <v>360</v>
      </c>
      <c r="P119" s="113" t="s">
        <v>27</v>
      </c>
      <c r="Q119" s="151">
        <v>710906</v>
      </c>
      <c r="R119" s="176">
        <v>41442</v>
      </c>
      <c r="S119" s="176">
        <f>+R119+X119-1</f>
        <v>41471</v>
      </c>
      <c r="T119" s="176">
        <v>41479</v>
      </c>
      <c r="U119" s="176">
        <v>42145</v>
      </c>
      <c r="V119" s="97" t="s">
        <v>72</v>
      </c>
      <c r="W119" s="97" t="s">
        <v>270</v>
      </c>
      <c r="X119" s="97">
        <v>30</v>
      </c>
      <c r="Y119" s="97">
        <v>275</v>
      </c>
      <c r="Z119" s="152"/>
      <c r="AA119" s="97">
        <v>437</v>
      </c>
    </row>
    <row r="120" spans="1:27" x14ac:dyDescent="0.2">
      <c r="A120">
        <v>2013</v>
      </c>
      <c r="D120" t="s">
        <v>542</v>
      </c>
      <c r="F120" s="304" t="s">
        <v>361</v>
      </c>
      <c r="G120" s="317">
        <v>0.375</v>
      </c>
      <c r="H120" s="486"/>
      <c r="I120" s="486"/>
      <c r="J120" s="401"/>
      <c r="K120" s="402">
        <v>0</v>
      </c>
      <c r="L120" s="425"/>
      <c r="M120" s="195"/>
      <c r="N120" s="181"/>
      <c r="O120" s="244"/>
      <c r="P120" s="116"/>
      <c r="Q120" s="106"/>
      <c r="R120" s="183"/>
      <c r="S120" s="183"/>
      <c r="T120" s="183"/>
      <c r="U120" s="183"/>
      <c r="V120" s="181"/>
      <c r="W120" s="181" t="s">
        <v>362</v>
      </c>
      <c r="X120" s="181"/>
      <c r="Y120" s="183">
        <v>41375</v>
      </c>
      <c r="Z120" s="107"/>
      <c r="AA120" s="183">
        <v>41428</v>
      </c>
    </row>
    <row r="121" spans="1:27" ht="16" thickBot="1" x14ac:dyDescent="0.25">
      <c r="A121">
        <v>2013</v>
      </c>
      <c r="D121" t="s">
        <v>542</v>
      </c>
      <c r="F121" s="140" t="s">
        <v>363</v>
      </c>
      <c r="G121" s="186"/>
      <c r="H121" s="247"/>
      <c r="I121" s="247"/>
      <c r="J121" s="459"/>
      <c r="K121" s="463"/>
      <c r="L121" s="426"/>
      <c r="M121" s="186"/>
      <c r="N121" s="186"/>
      <c r="O121" s="250"/>
      <c r="P121" s="132"/>
      <c r="Q121" s="219"/>
      <c r="R121" s="186"/>
      <c r="S121" s="186"/>
      <c r="T121" s="186"/>
      <c r="U121" s="186"/>
      <c r="V121" s="186"/>
      <c r="W121" s="186" t="s">
        <v>364</v>
      </c>
      <c r="X121" s="186"/>
      <c r="Y121" s="186"/>
      <c r="Z121" s="140"/>
      <c r="AA121" s="186"/>
    </row>
    <row r="122" spans="1:27" x14ac:dyDescent="0.2">
      <c r="A122">
        <v>2013</v>
      </c>
      <c r="D122" t="s">
        <v>542</v>
      </c>
      <c r="F122" s="305" t="s">
        <v>365</v>
      </c>
      <c r="G122" s="139">
        <v>41408</v>
      </c>
      <c r="H122" s="492">
        <v>751041.57</v>
      </c>
      <c r="I122" s="492">
        <f>+L122</f>
        <v>751041.57</v>
      </c>
      <c r="J122" s="464">
        <v>686000</v>
      </c>
      <c r="K122" s="464">
        <v>40000</v>
      </c>
      <c r="L122" s="427">
        <v>751041.57</v>
      </c>
      <c r="M122" s="183">
        <v>41450</v>
      </c>
      <c r="N122" s="190" t="s">
        <v>25</v>
      </c>
      <c r="O122" s="248" t="s">
        <v>366</v>
      </c>
      <c r="P122" s="282">
        <v>691.4</v>
      </c>
      <c r="Q122" s="123">
        <v>9556</v>
      </c>
      <c r="R122" s="139">
        <v>41451</v>
      </c>
      <c r="S122" s="139">
        <f>+R122+X122-1</f>
        <v>41495</v>
      </c>
      <c r="T122" s="139">
        <v>41502</v>
      </c>
      <c r="U122" s="139">
        <v>41522</v>
      </c>
      <c r="V122" s="190" t="s">
        <v>72</v>
      </c>
      <c r="W122" s="190" t="s">
        <v>24</v>
      </c>
      <c r="X122" s="190">
        <v>45</v>
      </c>
      <c r="Y122" s="190">
        <v>287</v>
      </c>
      <c r="Z122" s="124"/>
      <c r="AA122" s="190">
        <v>440</v>
      </c>
    </row>
    <row r="123" spans="1:27" ht="16" thickBot="1" x14ac:dyDescent="0.25">
      <c r="A123">
        <v>2013</v>
      </c>
      <c r="D123" t="s">
        <v>542</v>
      </c>
      <c r="F123" s="304"/>
      <c r="G123" s="317">
        <v>0.45833333333333331</v>
      </c>
      <c r="H123" s="486"/>
      <c r="I123" s="486"/>
      <c r="J123" s="401"/>
      <c r="K123" s="402">
        <v>28000</v>
      </c>
      <c r="L123" s="425"/>
      <c r="M123" s="195"/>
      <c r="N123" s="181"/>
      <c r="O123" s="244" t="s">
        <v>368</v>
      </c>
      <c r="P123" s="116"/>
      <c r="Q123" s="106"/>
      <c r="R123" s="183"/>
      <c r="S123" s="183">
        <f>+S122+X123</f>
        <v>41502</v>
      </c>
      <c r="T123" s="183"/>
      <c r="U123" s="183"/>
      <c r="V123" s="181"/>
      <c r="W123" s="181" t="s">
        <v>367</v>
      </c>
      <c r="X123" s="181">
        <v>7</v>
      </c>
      <c r="Y123" s="183">
        <v>41386</v>
      </c>
      <c r="Z123" s="107"/>
      <c r="AA123" s="183">
        <v>41429</v>
      </c>
    </row>
    <row r="124" spans="1:27" x14ac:dyDescent="0.2">
      <c r="A124">
        <v>2013</v>
      </c>
      <c r="D124" t="s">
        <v>542</v>
      </c>
      <c r="F124" s="305" t="s">
        <v>559</v>
      </c>
      <c r="G124" s="139">
        <v>41409</v>
      </c>
      <c r="H124" s="492">
        <v>1031245.84</v>
      </c>
      <c r="I124" s="492">
        <f>+L124</f>
        <v>1031245.84</v>
      </c>
      <c r="J124" s="464">
        <v>930980.39</v>
      </c>
      <c r="K124" s="464">
        <v>18619.61</v>
      </c>
      <c r="L124" s="427">
        <v>1031245.84</v>
      </c>
      <c r="M124" s="139">
        <v>41436</v>
      </c>
      <c r="N124" s="190" t="s">
        <v>25</v>
      </c>
      <c r="O124" s="248" t="s">
        <v>366</v>
      </c>
      <c r="P124" s="129">
        <v>1030.6600000000001</v>
      </c>
      <c r="Q124" s="123">
        <v>9614</v>
      </c>
      <c r="R124" s="139">
        <v>41437</v>
      </c>
      <c r="S124" s="139">
        <f>+R124+X124-1</f>
        <v>41556</v>
      </c>
      <c r="T124" s="139">
        <v>41521</v>
      </c>
      <c r="U124" s="139">
        <v>41549</v>
      </c>
      <c r="V124" s="190" t="s">
        <v>88</v>
      </c>
      <c r="W124" s="190" t="s">
        <v>24</v>
      </c>
      <c r="X124" s="190">
        <v>120</v>
      </c>
      <c r="Y124" s="190">
        <v>284</v>
      </c>
      <c r="Z124" s="124"/>
      <c r="AA124" s="190">
        <v>424</v>
      </c>
    </row>
    <row r="125" spans="1:27" ht="16" thickBot="1" x14ac:dyDescent="0.25">
      <c r="A125">
        <v>2013</v>
      </c>
      <c r="D125" t="s">
        <v>542</v>
      </c>
      <c r="F125" s="308" t="s">
        <v>370</v>
      </c>
      <c r="G125" s="318">
        <v>0.375</v>
      </c>
      <c r="H125" s="487"/>
      <c r="I125" s="487"/>
      <c r="J125" s="465"/>
      <c r="K125" s="472">
        <v>40000</v>
      </c>
      <c r="L125" s="423"/>
      <c r="M125" s="204"/>
      <c r="N125" s="102"/>
      <c r="O125" s="276" t="s">
        <v>368</v>
      </c>
      <c r="P125" s="150"/>
      <c r="Q125" s="144"/>
      <c r="R125" s="149"/>
      <c r="S125" s="149"/>
      <c r="T125" s="149"/>
      <c r="U125" s="149"/>
      <c r="V125" s="102"/>
      <c r="W125" s="102" t="s">
        <v>367</v>
      </c>
      <c r="X125" s="102"/>
      <c r="Y125" s="149">
        <v>41386</v>
      </c>
      <c r="Z125" s="145"/>
      <c r="AA125" s="149">
        <v>41425</v>
      </c>
    </row>
    <row r="126" spans="1:27" x14ac:dyDescent="0.2">
      <c r="A126">
        <v>2015</v>
      </c>
      <c r="D126" t="s">
        <v>542</v>
      </c>
      <c r="F126" s="303" t="s">
        <v>395</v>
      </c>
      <c r="G126" s="176">
        <v>42152</v>
      </c>
      <c r="H126" s="177"/>
      <c r="I126" s="177"/>
      <c r="J126" s="462">
        <v>2358400</v>
      </c>
      <c r="K126" s="456"/>
      <c r="L126" s="424">
        <v>2357050</v>
      </c>
      <c r="M126" s="176">
        <v>42173</v>
      </c>
      <c r="N126" s="97" t="s">
        <v>25</v>
      </c>
      <c r="O126" s="270" t="s">
        <v>396</v>
      </c>
      <c r="P126" s="113" t="s">
        <v>27</v>
      </c>
      <c r="Q126" s="151">
        <v>741966</v>
      </c>
      <c r="R126" s="176">
        <v>42177</v>
      </c>
      <c r="S126" s="176">
        <f>+R127+X126-1</f>
        <v>42229</v>
      </c>
      <c r="T126" s="176">
        <v>42244</v>
      </c>
      <c r="U126" s="176">
        <v>42291</v>
      </c>
      <c r="V126" s="97" t="s">
        <v>72</v>
      </c>
      <c r="W126" s="97">
        <v>7490</v>
      </c>
      <c r="X126" s="97">
        <v>50</v>
      </c>
      <c r="Y126" s="97">
        <v>397</v>
      </c>
      <c r="Z126" s="152"/>
      <c r="AA126" s="97">
        <v>544</v>
      </c>
    </row>
    <row r="127" spans="1:27" x14ac:dyDescent="0.2">
      <c r="D127" t="s">
        <v>542</v>
      </c>
      <c r="F127" s="304" t="s">
        <v>397</v>
      </c>
      <c r="G127" s="317">
        <v>0.45833333333333331</v>
      </c>
      <c r="H127" s="486"/>
      <c r="I127" s="486"/>
      <c r="J127" s="401"/>
      <c r="K127" s="402">
        <v>45000</v>
      </c>
      <c r="L127" s="425">
        <v>169000</v>
      </c>
      <c r="M127" s="183"/>
      <c r="N127" s="181"/>
      <c r="O127" s="244" t="s">
        <v>398</v>
      </c>
      <c r="P127" s="116"/>
      <c r="Q127" s="106"/>
      <c r="R127" s="183">
        <v>42180</v>
      </c>
      <c r="S127" s="183">
        <f>+S126+X127</f>
        <v>42244</v>
      </c>
      <c r="T127" s="183"/>
      <c r="U127" s="183"/>
      <c r="V127" s="181"/>
      <c r="W127" s="181" t="s">
        <v>270</v>
      </c>
      <c r="X127" s="181">
        <v>15</v>
      </c>
      <c r="Y127" s="183">
        <v>42123</v>
      </c>
      <c r="Z127" s="107"/>
      <c r="AA127" s="183">
        <v>42163</v>
      </c>
    </row>
    <row r="128" spans="1:27" ht="16" thickBot="1" x14ac:dyDescent="0.25">
      <c r="D128" t="s">
        <v>542</v>
      </c>
      <c r="F128" s="308"/>
      <c r="G128" s="102"/>
      <c r="H128" s="485"/>
      <c r="I128" s="485"/>
      <c r="J128" s="460"/>
      <c r="K128" s="465"/>
      <c r="L128" s="423">
        <v>-148450</v>
      </c>
      <c r="M128" s="149"/>
      <c r="N128" s="102"/>
      <c r="O128" s="276" t="s">
        <v>399</v>
      </c>
      <c r="P128" s="150"/>
      <c r="Q128" s="101"/>
      <c r="R128" s="149"/>
      <c r="S128" s="149"/>
      <c r="T128" s="149"/>
      <c r="U128" s="149"/>
      <c r="V128" s="102"/>
      <c r="W128" s="102"/>
      <c r="X128" s="102"/>
      <c r="Y128" s="102"/>
      <c r="Z128" s="174"/>
      <c r="AA128" s="102"/>
    </row>
    <row r="129" spans="1:28" x14ac:dyDescent="0.2">
      <c r="A129">
        <v>2016</v>
      </c>
      <c r="D129" t="s">
        <v>542</v>
      </c>
      <c r="F129" s="303" t="s">
        <v>544</v>
      </c>
      <c r="G129" s="176">
        <v>42592</v>
      </c>
      <c r="H129" s="492">
        <v>75691494.089999989</v>
      </c>
      <c r="I129" s="492">
        <f>+L129+L130</f>
        <v>75691494.089999989</v>
      </c>
      <c r="J129" s="462">
        <v>75564695</v>
      </c>
      <c r="K129" s="473">
        <v>2023777</v>
      </c>
      <c r="L129" s="424">
        <v>68084528.459999993</v>
      </c>
      <c r="M129" s="176">
        <v>42628</v>
      </c>
      <c r="N129" s="332" t="s">
        <v>43</v>
      </c>
      <c r="O129" s="270" t="s">
        <v>139</v>
      </c>
      <c r="P129" s="113">
        <v>13673</v>
      </c>
      <c r="Q129" s="151">
        <v>750823</v>
      </c>
      <c r="R129" s="176">
        <v>42636</v>
      </c>
      <c r="S129" s="388">
        <f>+R129+X129-1</f>
        <v>42880</v>
      </c>
      <c r="T129" s="176">
        <v>43180</v>
      </c>
      <c r="U129" s="176">
        <v>43371</v>
      </c>
      <c r="V129" s="97" t="s">
        <v>72</v>
      </c>
      <c r="W129" s="97" t="s">
        <v>42</v>
      </c>
      <c r="X129" s="97">
        <v>245</v>
      </c>
      <c r="Y129" s="97">
        <v>820</v>
      </c>
      <c r="Z129" s="152"/>
      <c r="AA129" s="97">
        <v>1139</v>
      </c>
      <c r="AB129" t="s">
        <v>482</v>
      </c>
    </row>
    <row r="130" spans="1:28" x14ac:dyDescent="0.2">
      <c r="A130">
        <v>2016</v>
      </c>
      <c r="D130" t="s">
        <v>542</v>
      </c>
      <c r="F130" s="304"/>
      <c r="G130" s="317">
        <v>0.41666666666666669</v>
      </c>
      <c r="H130" s="486"/>
      <c r="I130" s="486"/>
      <c r="J130" s="401"/>
      <c r="K130" s="473"/>
      <c r="L130" s="425">
        <v>7606965.6299999999</v>
      </c>
      <c r="M130" s="183"/>
      <c r="N130" s="181"/>
      <c r="O130" s="244"/>
      <c r="P130" s="116">
        <v>1632</v>
      </c>
      <c r="Q130" s="106"/>
      <c r="R130" s="183"/>
      <c r="S130" s="389">
        <f>+S129+X130</f>
        <v>42970</v>
      </c>
      <c r="T130" s="183"/>
      <c r="U130" s="183"/>
      <c r="V130" s="181"/>
      <c r="W130" s="181" t="s">
        <v>86</v>
      </c>
      <c r="X130" s="300">
        <v>90</v>
      </c>
      <c r="Y130" s="183">
        <v>42558</v>
      </c>
      <c r="Z130" s="107"/>
      <c r="AA130" s="183">
        <v>42625</v>
      </c>
      <c r="AB130" t="s">
        <v>483</v>
      </c>
    </row>
    <row r="131" spans="1:28" ht="16" thickBot="1" x14ac:dyDescent="0.25">
      <c r="A131">
        <v>2016</v>
      </c>
      <c r="D131" t="s">
        <v>542</v>
      </c>
      <c r="F131" s="304" t="s">
        <v>409</v>
      </c>
      <c r="G131" s="181"/>
      <c r="H131" s="207"/>
      <c r="I131" s="207"/>
      <c r="J131" s="457"/>
      <c r="K131" s="401"/>
      <c r="L131" s="425"/>
      <c r="M131" s="183"/>
      <c r="N131" s="181"/>
      <c r="O131" s="244"/>
      <c r="P131" s="116">
        <v>8788</v>
      </c>
      <c r="Q131" s="241"/>
      <c r="R131" s="183"/>
      <c r="S131" s="183">
        <f>+S130+X131</f>
        <v>43090</v>
      </c>
      <c r="T131" s="183"/>
      <c r="U131" s="183"/>
      <c r="V131" s="181"/>
      <c r="W131" s="181"/>
      <c r="X131" s="181">
        <v>120</v>
      </c>
      <c r="Y131" s="181"/>
      <c r="Z131" s="114"/>
      <c r="AA131" s="181"/>
      <c r="AB131" t="s">
        <v>484</v>
      </c>
    </row>
    <row r="132" spans="1:28" x14ac:dyDescent="0.2">
      <c r="A132">
        <v>2017</v>
      </c>
      <c r="D132" t="s">
        <v>542</v>
      </c>
      <c r="F132" s="303" t="s">
        <v>474</v>
      </c>
      <c r="G132" s="176">
        <v>42787</v>
      </c>
      <c r="H132" s="177"/>
      <c r="I132" s="177"/>
      <c r="J132" s="462">
        <v>1093000</v>
      </c>
      <c r="K132" s="462"/>
      <c r="L132" s="424">
        <v>1215910.24</v>
      </c>
      <c r="M132" s="176">
        <v>42815</v>
      </c>
      <c r="N132" s="97" t="s">
        <v>25</v>
      </c>
      <c r="O132" s="270" t="s">
        <v>414</v>
      </c>
      <c r="P132" s="113" t="s">
        <v>27</v>
      </c>
      <c r="Q132" s="151">
        <v>754595</v>
      </c>
      <c r="R132" s="176">
        <v>42818</v>
      </c>
      <c r="S132" s="176">
        <f>+R132+X132-1</f>
        <v>42862</v>
      </c>
      <c r="T132" s="176">
        <v>42874</v>
      </c>
      <c r="U132" s="176">
        <v>42930</v>
      </c>
      <c r="V132" s="97" t="s">
        <v>72</v>
      </c>
      <c r="W132" s="97">
        <v>8152</v>
      </c>
      <c r="X132" s="97">
        <v>45</v>
      </c>
      <c r="Y132" s="97">
        <v>1634</v>
      </c>
      <c r="Z132" s="152"/>
      <c r="AA132" s="97">
        <v>230</v>
      </c>
    </row>
    <row r="133" spans="1:28" x14ac:dyDescent="0.2">
      <c r="A133">
        <v>2017</v>
      </c>
      <c r="D133" t="s">
        <v>542</v>
      </c>
      <c r="F133" s="304" t="s">
        <v>416</v>
      </c>
      <c r="G133" s="317">
        <v>0.5</v>
      </c>
      <c r="H133" s="486"/>
      <c r="I133" s="486"/>
      <c r="J133" s="401"/>
      <c r="K133" s="402">
        <v>0</v>
      </c>
      <c r="L133" s="425">
        <v>89901.6</v>
      </c>
      <c r="M133" s="183"/>
      <c r="N133" s="181"/>
      <c r="O133" s="244"/>
      <c r="P133" s="116"/>
      <c r="Q133" s="106"/>
      <c r="R133" s="183"/>
      <c r="S133" s="183">
        <f>+S132+X133</f>
        <v>42874</v>
      </c>
      <c r="T133" s="183"/>
      <c r="U133" s="183"/>
      <c r="V133" s="181"/>
      <c r="W133" s="181"/>
      <c r="X133" s="181">
        <v>12</v>
      </c>
      <c r="Y133" s="183">
        <v>42723</v>
      </c>
      <c r="Z133" s="107"/>
      <c r="AA133" s="183">
        <v>42801</v>
      </c>
    </row>
    <row r="134" spans="1:28" x14ac:dyDescent="0.2">
      <c r="D134" t="s">
        <v>542</v>
      </c>
      <c r="F134" s="304"/>
      <c r="G134" s="317"/>
      <c r="H134" s="486"/>
      <c r="I134" s="486"/>
      <c r="J134" s="401"/>
      <c r="K134" s="401"/>
      <c r="L134" s="425">
        <v>-228345.24</v>
      </c>
      <c r="M134" s="183"/>
      <c r="N134" s="181"/>
      <c r="O134" s="244"/>
      <c r="P134" s="116"/>
      <c r="Q134" s="106"/>
      <c r="R134" s="183"/>
      <c r="S134" s="183"/>
      <c r="T134" s="183"/>
      <c r="U134" s="183"/>
      <c r="V134" s="181"/>
      <c r="W134" s="181"/>
      <c r="X134" s="181"/>
      <c r="Y134" s="183"/>
      <c r="Z134" s="107"/>
      <c r="AA134" s="183"/>
    </row>
    <row r="135" spans="1:28" x14ac:dyDescent="0.2">
      <c r="A135">
        <v>2017</v>
      </c>
      <c r="D135" t="s">
        <v>542</v>
      </c>
      <c r="F135" s="305" t="s">
        <v>475</v>
      </c>
      <c r="G135" s="139">
        <v>42815</v>
      </c>
      <c r="H135" s="191"/>
      <c r="I135" s="191"/>
      <c r="J135" s="464">
        <v>500000</v>
      </c>
      <c r="K135" s="464"/>
      <c r="L135" s="427">
        <v>450000</v>
      </c>
      <c r="M135" s="139">
        <v>42844</v>
      </c>
      <c r="N135" s="190" t="s">
        <v>25</v>
      </c>
      <c r="O135" s="248" t="s">
        <v>415</v>
      </c>
      <c r="P135" s="129" t="s">
        <v>27</v>
      </c>
      <c r="Q135" s="123">
        <v>754594</v>
      </c>
      <c r="R135" s="139">
        <v>42895</v>
      </c>
      <c r="S135" s="139">
        <f>+R135+X135-1</f>
        <v>42939</v>
      </c>
      <c r="T135" s="139">
        <v>42923</v>
      </c>
      <c r="U135" s="139">
        <v>42948</v>
      </c>
      <c r="V135" s="190" t="s">
        <v>72</v>
      </c>
      <c r="W135" s="190">
        <v>8152</v>
      </c>
      <c r="X135" s="190">
        <v>45</v>
      </c>
      <c r="Y135" s="190">
        <v>1635</v>
      </c>
      <c r="Z135" s="124"/>
      <c r="AA135" s="190">
        <v>417</v>
      </c>
    </row>
    <row r="136" spans="1:28" ht="16" thickBot="1" x14ac:dyDescent="0.25">
      <c r="A136">
        <v>2017</v>
      </c>
      <c r="D136" t="s">
        <v>542</v>
      </c>
      <c r="F136" s="304" t="s">
        <v>476</v>
      </c>
      <c r="G136" s="317">
        <v>0.41666666666666669</v>
      </c>
      <c r="H136" s="486"/>
      <c r="I136" s="486"/>
      <c r="J136" s="401"/>
      <c r="K136" s="402">
        <v>0</v>
      </c>
      <c r="L136" s="425"/>
      <c r="M136" s="183"/>
      <c r="N136" s="181"/>
      <c r="O136" s="244" t="s">
        <v>417</v>
      </c>
      <c r="P136" s="116"/>
      <c r="Q136" s="106"/>
      <c r="R136" s="183"/>
      <c r="S136" s="183"/>
      <c r="T136" s="183"/>
      <c r="U136" s="183"/>
      <c r="V136" s="181"/>
      <c r="W136" s="181"/>
      <c r="X136" s="181"/>
      <c r="Y136" s="183">
        <v>42723</v>
      </c>
      <c r="Z136" s="107"/>
      <c r="AA136" s="183">
        <v>42832</v>
      </c>
    </row>
    <row r="137" spans="1:28" x14ac:dyDescent="0.2">
      <c r="A137">
        <v>2018</v>
      </c>
      <c r="D137" t="s">
        <v>542</v>
      </c>
      <c r="F137" s="303" t="s">
        <v>477</v>
      </c>
      <c r="G137" s="176">
        <v>43242</v>
      </c>
      <c r="H137" s="177"/>
      <c r="I137" s="177"/>
      <c r="J137" s="462">
        <v>1333000</v>
      </c>
      <c r="K137" s="462"/>
      <c r="L137" s="424">
        <v>1488547</v>
      </c>
      <c r="M137" s="176">
        <v>43263</v>
      </c>
      <c r="N137" s="332" t="s">
        <v>43</v>
      </c>
      <c r="O137" s="270" t="s">
        <v>429</v>
      </c>
      <c r="P137" s="113" t="s">
        <v>27</v>
      </c>
      <c r="Q137" s="151">
        <v>764285</v>
      </c>
      <c r="R137" s="176">
        <v>43263</v>
      </c>
      <c r="S137" s="176">
        <f>+R137+X137-1</f>
        <v>43322</v>
      </c>
      <c r="T137" s="176">
        <v>43322</v>
      </c>
      <c r="U137" s="176">
        <v>43371</v>
      </c>
      <c r="V137" s="97" t="s">
        <v>72</v>
      </c>
      <c r="W137" s="97" t="s">
        <v>24</v>
      </c>
      <c r="X137" s="97">
        <v>60</v>
      </c>
      <c r="Y137" s="97">
        <v>378</v>
      </c>
      <c r="Z137" s="152"/>
      <c r="AA137" s="97">
        <v>551</v>
      </c>
    </row>
    <row r="138" spans="1:28" x14ac:dyDescent="0.2">
      <c r="D138" t="s">
        <v>542</v>
      </c>
      <c r="F138" s="304" t="s">
        <v>478</v>
      </c>
      <c r="G138" s="317">
        <v>0.375</v>
      </c>
      <c r="H138" s="486"/>
      <c r="I138" s="486"/>
      <c r="J138" s="401"/>
      <c r="K138" s="474">
        <v>60000</v>
      </c>
      <c r="L138" s="425">
        <v>157000</v>
      </c>
      <c r="M138" s="183"/>
      <c r="N138" s="300"/>
      <c r="O138" s="244"/>
      <c r="P138" s="116"/>
      <c r="Q138" s="106"/>
      <c r="R138" s="183"/>
      <c r="S138" s="183"/>
      <c r="T138" s="183"/>
      <c r="U138" s="183"/>
      <c r="V138" s="181"/>
      <c r="W138" s="181"/>
      <c r="X138" s="181"/>
      <c r="Y138" s="183">
        <v>43215</v>
      </c>
      <c r="Z138" s="107"/>
      <c r="AA138" s="183">
        <v>43256</v>
      </c>
    </row>
    <row r="139" spans="1:28" ht="16" thickBot="1" x14ac:dyDescent="0.25">
      <c r="D139" t="s">
        <v>542</v>
      </c>
      <c r="F139" s="304"/>
      <c r="G139" s="317"/>
      <c r="H139" s="486"/>
      <c r="I139" s="486"/>
      <c r="J139" s="401"/>
      <c r="K139" s="401"/>
      <c r="L139" s="425">
        <v>-157062</v>
      </c>
      <c r="M139" s="183"/>
      <c r="N139" s="300"/>
      <c r="O139" s="244"/>
      <c r="P139" s="116"/>
      <c r="Q139" s="106"/>
      <c r="R139" s="183"/>
      <c r="S139" s="183"/>
      <c r="T139" s="183"/>
      <c r="U139" s="183"/>
      <c r="V139" s="181"/>
      <c r="W139" s="181"/>
      <c r="X139" s="181"/>
      <c r="Y139" s="183"/>
      <c r="Z139" s="107"/>
      <c r="AA139" s="183"/>
    </row>
    <row r="140" spans="1:28" x14ac:dyDescent="0.2">
      <c r="A140">
        <v>2018</v>
      </c>
      <c r="D140" t="s">
        <v>542</v>
      </c>
      <c r="F140" s="305" t="s">
        <v>431</v>
      </c>
      <c r="G140" s="139">
        <v>43252</v>
      </c>
      <c r="H140" s="492">
        <v>4110883.66</v>
      </c>
      <c r="I140" s="492">
        <f>+L140+L141</f>
        <v>4110883.66</v>
      </c>
      <c r="J140" s="464">
        <v>3430000</v>
      </c>
      <c r="K140" s="464"/>
      <c r="L140" s="427">
        <v>4110883.66</v>
      </c>
      <c r="M140" s="139">
        <v>43278</v>
      </c>
      <c r="N140" s="330" t="s">
        <v>25</v>
      </c>
      <c r="O140" s="248" t="s">
        <v>432</v>
      </c>
      <c r="P140" s="282">
        <v>1916</v>
      </c>
      <c r="Q140" s="123">
        <v>764756</v>
      </c>
      <c r="R140" s="139">
        <v>43277</v>
      </c>
      <c r="S140" s="139">
        <f>+R140+X140-1</f>
        <v>43336</v>
      </c>
      <c r="T140" s="139">
        <v>43329</v>
      </c>
      <c r="U140" s="139">
        <v>43404</v>
      </c>
      <c r="V140" s="190" t="s">
        <v>88</v>
      </c>
      <c r="W140" s="190" t="s">
        <v>270</v>
      </c>
      <c r="X140" s="190">
        <v>60</v>
      </c>
      <c r="Y140" s="190">
        <v>422</v>
      </c>
      <c r="Z140" s="124"/>
      <c r="AA140" s="190">
        <v>623</v>
      </c>
    </row>
    <row r="141" spans="1:28" ht="16" thickBot="1" x14ac:dyDescent="0.25">
      <c r="D141" t="s">
        <v>542</v>
      </c>
      <c r="F141" s="308"/>
      <c r="G141" s="318">
        <v>0.41666666666666669</v>
      </c>
      <c r="H141" s="487"/>
      <c r="I141" s="487"/>
      <c r="J141" s="465"/>
      <c r="K141" s="475">
        <v>75000</v>
      </c>
      <c r="L141" s="423"/>
      <c r="M141" s="149"/>
      <c r="N141" s="102"/>
      <c r="O141" s="276"/>
      <c r="P141" s="150"/>
      <c r="Q141" s="144"/>
      <c r="R141" s="149"/>
      <c r="S141" s="149"/>
      <c r="T141" s="149"/>
      <c r="U141" s="149"/>
      <c r="V141" s="102"/>
      <c r="W141" s="102"/>
      <c r="X141" s="102"/>
      <c r="Y141" s="149">
        <v>43222</v>
      </c>
      <c r="Z141" s="145"/>
      <c r="AA141" s="149">
        <v>43272</v>
      </c>
    </row>
    <row r="142" spans="1:28" x14ac:dyDescent="0.2">
      <c r="A142">
        <v>2019</v>
      </c>
      <c r="D142" t="s">
        <v>542</v>
      </c>
      <c r="F142" s="331" t="s">
        <v>548</v>
      </c>
      <c r="G142" s="176">
        <v>43644</v>
      </c>
      <c r="H142" s="177"/>
      <c r="I142" s="177"/>
      <c r="J142" s="462">
        <v>3556000</v>
      </c>
      <c r="K142" s="462"/>
      <c r="L142" s="424">
        <v>3538845.72</v>
      </c>
      <c r="M142" s="176">
        <v>43686</v>
      </c>
      <c r="N142" s="332" t="s">
        <v>43</v>
      </c>
      <c r="O142" s="390" t="s">
        <v>441</v>
      </c>
      <c r="P142" s="334" t="s">
        <v>27</v>
      </c>
      <c r="Q142" s="151">
        <v>772788</v>
      </c>
      <c r="R142" s="176">
        <v>43689</v>
      </c>
      <c r="S142" s="176">
        <f>+R142+X142-1</f>
        <v>43748</v>
      </c>
      <c r="T142" s="176">
        <v>43778</v>
      </c>
      <c r="U142" s="176">
        <v>43782</v>
      </c>
      <c r="V142" s="332" t="s">
        <v>72</v>
      </c>
      <c r="W142" s="97" t="s">
        <v>24</v>
      </c>
      <c r="X142" s="97">
        <v>60</v>
      </c>
      <c r="Y142" s="97">
        <v>582</v>
      </c>
      <c r="Z142" s="152"/>
      <c r="AA142" s="97">
        <v>878</v>
      </c>
    </row>
    <row r="143" spans="1:28" ht="16" thickBot="1" x14ac:dyDescent="0.25">
      <c r="A143">
        <v>2019</v>
      </c>
      <c r="D143" t="s">
        <v>542</v>
      </c>
      <c r="F143" s="335" t="s">
        <v>479</v>
      </c>
      <c r="G143" s="317">
        <v>0.47916666666666669</v>
      </c>
      <c r="H143" s="486"/>
      <c r="I143" s="486"/>
      <c r="J143" s="401"/>
      <c r="K143" s="474">
        <v>0</v>
      </c>
      <c r="L143" s="425">
        <v>588485.15</v>
      </c>
      <c r="M143" s="183"/>
      <c r="N143" s="181"/>
      <c r="O143" s="391" t="s">
        <v>442</v>
      </c>
      <c r="P143" s="116"/>
      <c r="Q143" s="106"/>
      <c r="R143" s="183"/>
      <c r="S143" s="183">
        <f>+S142+X143</f>
        <v>43778</v>
      </c>
      <c r="T143" s="183"/>
      <c r="U143" s="183"/>
      <c r="V143" s="181"/>
      <c r="W143" s="181"/>
      <c r="X143" s="181">
        <v>30</v>
      </c>
      <c r="Y143" s="183">
        <v>43614</v>
      </c>
      <c r="Z143" s="107"/>
      <c r="AA143" s="183">
        <v>43678</v>
      </c>
    </row>
    <row r="144" spans="1:28" ht="16" x14ac:dyDescent="0.2">
      <c r="A144">
        <v>2019</v>
      </c>
      <c r="D144" t="s">
        <v>542</v>
      </c>
      <c r="F144" s="392" t="s">
        <v>527</v>
      </c>
      <c r="G144" s="328">
        <v>43679</v>
      </c>
      <c r="H144" s="492">
        <v>5200432.379999999</v>
      </c>
      <c r="I144" s="492">
        <f>+SUM(L144:L147)</f>
        <v>5200432.379999999</v>
      </c>
      <c r="J144" s="464">
        <v>2520645.7799999998</v>
      </c>
      <c r="K144" s="464">
        <v>29984</v>
      </c>
      <c r="L144" s="428">
        <v>2680629.7799999998</v>
      </c>
      <c r="M144" s="139">
        <v>43648</v>
      </c>
      <c r="N144" s="330" t="s">
        <v>445</v>
      </c>
      <c r="O144" s="393"/>
      <c r="P144" s="394">
        <v>850</v>
      </c>
      <c r="Q144" s="123">
        <v>771224</v>
      </c>
      <c r="R144" s="139">
        <v>43692</v>
      </c>
      <c r="S144" s="139">
        <f>+R144+X144-1</f>
        <v>43751</v>
      </c>
      <c r="T144" s="139">
        <v>43749</v>
      </c>
      <c r="U144" s="139"/>
      <c r="V144" s="330"/>
      <c r="W144" s="330" t="s">
        <v>443</v>
      </c>
      <c r="X144" s="190">
        <v>60</v>
      </c>
      <c r="Y144" s="330" t="s">
        <v>444</v>
      </c>
      <c r="Z144" s="124"/>
      <c r="AA144" s="330" t="s">
        <v>27</v>
      </c>
    </row>
    <row r="145" spans="1:27" ht="16" x14ac:dyDescent="0.2">
      <c r="A145">
        <v>2019</v>
      </c>
      <c r="D145" t="s">
        <v>542</v>
      </c>
      <c r="F145" s="395" t="s">
        <v>528</v>
      </c>
      <c r="G145" s="317">
        <v>0.45833333333333331</v>
      </c>
      <c r="H145" s="486"/>
      <c r="I145" s="486"/>
      <c r="J145" s="401"/>
      <c r="K145" s="476">
        <v>130000</v>
      </c>
      <c r="L145" s="429">
        <v>1035350</v>
      </c>
      <c r="M145" s="183"/>
      <c r="N145" s="181"/>
      <c r="O145" s="391" t="s">
        <v>446</v>
      </c>
      <c r="P145" s="116"/>
      <c r="Q145" s="106"/>
      <c r="R145" s="183"/>
      <c r="S145" s="183"/>
      <c r="T145" s="183"/>
      <c r="U145" s="183"/>
      <c r="V145" s="181"/>
      <c r="W145" s="181"/>
      <c r="X145" s="181"/>
      <c r="Y145" s="183">
        <v>43177</v>
      </c>
      <c r="Z145" s="107"/>
      <c r="AA145" s="183"/>
    </row>
    <row r="146" spans="1:27" x14ac:dyDescent="0.2">
      <c r="A146">
        <v>2019</v>
      </c>
      <c r="D146" t="s">
        <v>542</v>
      </c>
      <c r="F146" s="304" t="s">
        <v>447</v>
      </c>
      <c r="G146" s="389">
        <v>43700</v>
      </c>
      <c r="H146" s="486"/>
      <c r="I146" s="486"/>
      <c r="J146" s="401"/>
      <c r="K146" s="401"/>
      <c r="L146" s="429">
        <v>956261</v>
      </c>
      <c r="M146" s="183"/>
      <c r="N146" s="181"/>
      <c r="O146" s="391" t="s">
        <v>449</v>
      </c>
      <c r="P146" s="116"/>
      <c r="Q146" s="382"/>
      <c r="R146" s="183"/>
      <c r="S146" s="183"/>
      <c r="T146" s="183"/>
      <c r="U146" s="183"/>
      <c r="V146" s="181"/>
      <c r="W146" s="181"/>
      <c r="X146" s="181"/>
      <c r="Y146" s="389" t="s">
        <v>448</v>
      </c>
      <c r="Z146" s="107"/>
      <c r="AA146" s="183"/>
    </row>
    <row r="147" spans="1:27" ht="16" thickBot="1" x14ac:dyDescent="0.25">
      <c r="A147">
        <v>2019</v>
      </c>
      <c r="D147" t="s">
        <v>542</v>
      </c>
      <c r="F147" s="145"/>
      <c r="G147" s="396">
        <v>43706</v>
      </c>
      <c r="H147" s="487"/>
      <c r="I147" s="487"/>
      <c r="J147" s="467"/>
      <c r="K147" s="467"/>
      <c r="L147" s="430">
        <v>528191.6</v>
      </c>
      <c r="M147" s="145"/>
      <c r="N147" s="145"/>
      <c r="O147" s="397" t="s">
        <v>450</v>
      </c>
      <c r="P147" s="277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</row>
    <row r="148" spans="1:27" ht="16" x14ac:dyDescent="0.2">
      <c r="A148">
        <v>2020</v>
      </c>
      <c r="D148" t="s">
        <v>542</v>
      </c>
      <c r="F148" s="398" t="s">
        <v>541</v>
      </c>
      <c r="G148" s="176">
        <v>43998</v>
      </c>
      <c r="H148" s="177">
        <v>7759341.3700000001</v>
      </c>
      <c r="I148" s="177">
        <f>+L148</f>
        <v>7759341.3700000001</v>
      </c>
      <c r="J148" s="462">
        <v>9000000</v>
      </c>
      <c r="K148" s="462">
        <v>0</v>
      </c>
      <c r="L148" s="424">
        <v>7759341.3700000001</v>
      </c>
      <c r="M148" s="176">
        <v>44019</v>
      </c>
      <c r="N148" s="332" t="s">
        <v>456</v>
      </c>
      <c r="O148" s="333" t="s">
        <v>432</v>
      </c>
      <c r="P148" s="113">
        <v>1028</v>
      </c>
      <c r="Q148" s="151">
        <v>779827</v>
      </c>
      <c r="R148" s="176">
        <v>44013</v>
      </c>
      <c r="S148" s="176">
        <f>+R148+X148-1</f>
        <v>44057</v>
      </c>
      <c r="T148" s="176"/>
      <c r="U148" s="176"/>
      <c r="V148" s="332" t="s">
        <v>88</v>
      </c>
      <c r="W148" s="332" t="s">
        <v>270</v>
      </c>
      <c r="X148" s="97">
        <v>45</v>
      </c>
      <c r="Y148" s="97">
        <v>368</v>
      </c>
      <c r="Z148" s="152"/>
      <c r="AA148" s="97">
        <v>435</v>
      </c>
    </row>
    <row r="149" spans="1:27" x14ac:dyDescent="0.2">
      <c r="A149">
        <v>2020</v>
      </c>
      <c r="D149" t="s">
        <v>542</v>
      </c>
      <c r="F149" s="399" t="s">
        <v>480</v>
      </c>
      <c r="G149" s="139">
        <v>43998</v>
      </c>
      <c r="H149" s="191"/>
      <c r="I149" s="191"/>
      <c r="J149" s="464">
        <v>2500000</v>
      </c>
      <c r="K149" s="464">
        <v>0</v>
      </c>
      <c r="L149" s="427">
        <v>2735877.51</v>
      </c>
      <c r="M149" s="139">
        <v>44019</v>
      </c>
      <c r="N149" s="330" t="s">
        <v>456</v>
      </c>
      <c r="O149" s="337" t="s">
        <v>429</v>
      </c>
      <c r="P149" s="394" t="s">
        <v>27</v>
      </c>
      <c r="Q149" s="123">
        <v>779868</v>
      </c>
      <c r="R149" s="139">
        <v>44013</v>
      </c>
      <c r="S149" s="139">
        <f>+R149+X149-1</f>
        <v>44062</v>
      </c>
      <c r="T149" s="139"/>
      <c r="U149" s="139"/>
      <c r="V149" s="330" t="s">
        <v>88</v>
      </c>
      <c r="W149" s="330" t="s">
        <v>270</v>
      </c>
      <c r="X149" s="190">
        <v>50</v>
      </c>
      <c r="Y149" s="190">
        <v>370</v>
      </c>
      <c r="Z149" s="124"/>
      <c r="AA149" s="190">
        <v>434</v>
      </c>
    </row>
    <row r="150" spans="1:27" x14ac:dyDescent="0.2">
      <c r="A150">
        <v>2020</v>
      </c>
      <c r="D150" t="s">
        <v>542</v>
      </c>
      <c r="F150" s="335" t="s">
        <v>481</v>
      </c>
      <c r="G150" s="317">
        <v>0.41666666666666669</v>
      </c>
      <c r="H150" s="486"/>
      <c r="I150" s="486"/>
      <c r="J150" s="401"/>
      <c r="K150" s="476">
        <v>0</v>
      </c>
      <c r="L150" s="425"/>
      <c r="M150" s="183"/>
      <c r="N150" s="181"/>
      <c r="O150" s="304"/>
      <c r="P150" s="116"/>
      <c r="Q150" s="106"/>
      <c r="R150" s="183"/>
      <c r="S150" s="183"/>
      <c r="T150" s="183"/>
      <c r="U150" s="183"/>
      <c r="V150" s="181"/>
      <c r="W150" s="300">
        <v>7490</v>
      </c>
      <c r="X150" s="181"/>
      <c r="Y150" s="183">
        <v>43978</v>
      </c>
      <c r="Z150" s="107"/>
      <c r="AA150" s="183">
        <v>44008</v>
      </c>
    </row>
    <row r="151" spans="1:27" ht="16" thickBot="1" x14ac:dyDescent="0.25">
      <c r="A151">
        <v>2020</v>
      </c>
      <c r="D151" t="s">
        <v>542</v>
      </c>
      <c r="F151" s="400" t="s">
        <v>522</v>
      </c>
      <c r="G151" s="102"/>
      <c r="H151" s="485"/>
      <c r="I151" s="485"/>
      <c r="J151" s="460"/>
      <c r="K151" s="465"/>
      <c r="L151" s="422"/>
      <c r="M151" s="149"/>
      <c r="N151" s="102"/>
      <c r="O151" s="276"/>
      <c r="P151" s="150"/>
      <c r="Q151" s="101"/>
      <c r="R151" s="149"/>
      <c r="S151" s="149"/>
      <c r="T151" s="149"/>
      <c r="U151" s="149"/>
      <c r="V151" s="102"/>
      <c r="W151" s="102"/>
      <c r="X151" s="102"/>
      <c r="Y151" s="102"/>
      <c r="Z151" s="174"/>
      <c r="AA151" s="102"/>
    </row>
    <row r="152" spans="1:27" hidden="1" x14ac:dyDescent="0.2">
      <c r="A152">
        <v>1998</v>
      </c>
      <c r="D152" t="s">
        <v>543</v>
      </c>
      <c r="F152" s="107" t="s">
        <v>38</v>
      </c>
      <c r="G152" s="110">
        <v>35885</v>
      </c>
      <c r="H152" s="349"/>
      <c r="I152" s="349"/>
      <c r="J152" s="452"/>
      <c r="K152" s="452"/>
      <c r="L152" s="405">
        <v>108465.05</v>
      </c>
      <c r="M152" s="110">
        <v>35935</v>
      </c>
      <c r="N152" s="109" t="s">
        <v>25</v>
      </c>
      <c r="O152" s="112" t="s">
        <v>35</v>
      </c>
      <c r="P152" s="113" t="s">
        <v>27</v>
      </c>
      <c r="Q152" s="106">
        <v>220732</v>
      </c>
      <c r="R152" s="110">
        <v>35930</v>
      </c>
      <c r="S152" s="110">
        <f t="shared" ref="S152:S157" si="1">+R152+X152-1</f>
        <v>35999</v>
      </c>
      <c r="T152" s="110">
        <v>35999</v>
      </c>
      <c r="U152" s="110">
        <v>36077</v>
      </c>
      <c r="V152" s="111"/>
      <c r="W152" s="108" t="s">
        <v>24</v>
      </c>
      <c r="X152" s="109">
        <v>70</v>
      </c>
      <c r="Y152" s="109">
        <v>130</v>
      </c>
      <c r="Z152" s="111"/>
      <c r="AA152" s="109">
        <v>261</v>
      </c>
    </row>
    <row r="153" spans="1:27" hidden="1" x14ac:dyDescent="0.2">
      <c r="A153">
        <v>1998</v>
      </c>
      <c r="D153" t="s">
        <v>543</v>
      </c>
      <c r="F153" s="124" t="s">
        <v>39</v>
      </c>
      <c r="G153" s="125">
        <v>35915</v>
      </c>
      <c r="H153" s="127">
        <v>103509</v>
      </c>
      <c r="I153" s="127">
        <f>+L153</f>
        <v>103509</v>
      </c>
      <c r="J153" s="464"/>
      <c r="K153" s="464"/>
      <c r="L153" s="406">
        <v>103509</v>
      </c>
      <c r="M153" s="125">
        <v>35965</v>
      </c>
      <c r="N153" s="108" t="s">
        <v>25</v>
      </c>
      <c r="O153" s="128" t="s">
        <v>40</v>
      </c>
      <c r="P153" s="129">
        <v>407</v>
      </c>
      <c r="Q153" s="123">
        <v>220846</v>
      </c>
      <c r="R153" s="125">
        <v>35962</v>
      </c>
      <c r="S153" s="125">
        <f t="shared" si="1"/>
        <v>36021</v>
      </c>
      <c r="T153" s="125">
        <v>36007</v>
      </c>
      <c r="U153" s="125">
        <v>36094</v>
      </c>
      <c r="V153" s="126"/>
      <c r="W153" s="108" t="s">
        <v>24</v>
      </c>
      <c r="X153" s="108">
        <v>60</v>
      </c>
      <c r="Y153" s="108">
        <v>176</v>
      </c>
      <c r="Z153" s="126"/>
      <c r="AA153" s="127">
        <v>317</v>
      </c>
    </row>
    <row r="154" spans="1:27" hidden="1" x14ac:dyDescent="0.2">
      <c r="A154">
        <v>1998</v>
      </c>
      <c r="D154" t="s">
        <v>543</v>
      </c>
      <c r="F154" s="124" t="s">
        <v>41</v>
      </c>
      <c r="G154" s="125">
        <v>35951</v>
      </c>
      <c r="H154" s="127">
        <v>244000</v>
      </c>
      <c r="I154" s="127">
        <f t="shared" ref="I154:I156" si="2">+L154</f>
        <v>244000</v>
      </c>
      <c r="J154" s="464"/>
      <c r="K154" s="464"/>
      <c r="L154" s="409">
        <v>244000</v>
      </c>
      <c r="M154" s="125">
        <v>35994</v>
      </c>
      <c r="N154" s="108" t="s">
        <v>43</v>
      </c>
      <c r="O154" s="134" t="s">
        <v>44</v>
      </c>
      <c r="P154" s="129">
        <v>2257</v>
      </c>
      <c r="Q154" s="123">
        <v>220719</v>
      </c>
      <c r="R154" s="125">
        <v>35972</v>
      </c>
      <c r="S154" s="125">
        <f t="shared" si="1"/>
        <v>36046</v>
      </c>
      <c r="T154" s="125">
        <v>36038</v>
      </c>
      <c r="U154" s="125">
        <v>36056</v>
      </c>
      <c r="V154" s="126"/>
      <c r="W154" s="108" t="s">
        <v>42</v>
      </c>
      <c r="X154" s="108">
        <v>75</v>
      </c>
      <c r="Y154" s="108">
        <v>253</v>
      </c>
      <c r="Z154" s="126"/>
      <c r="AA154" s="127">
        <v>381</v>
      </c>
    </row>
    <row r="155" spans="1:27" hidden="1" x14ac:dyDescent="0.2">
      <c r="A155">
        <v>1998</v>
      </c>
      <c r="D155" t="s">
        <v>543</v>
      </c>
      <c r="F155" s="124" t="s">
        <v>45</v>
      </c>
      <c r="G155" s="125">
        <v>35952</v>
      </c>
      <c r="H155" s="127">
        <v>244000</v>
      </c>
      <c r="I155" s="127">
        <f t="shared" si="2"/>
        <v>244000</v>
      </c>
      <c r="J155" s="454"/>
      <c r="K155" s="454"/>
      <c r="L155" s="406">
        <v>244000</v>
      </c>
      <c r="M155" s="125">
        <v>35965</v>
      </c>
      <c r="N155" s="108" t="s">
        <v>25</v>
      </c>
      <c r="O155" s="134" t="s">
        <v>46</v>
      </c>
      <c r="P155" s="129">
        <v>500</v>
      </c>
      <c r="Q155" s="123">
        <v>210589</v>
      </c>
      <c r="R155" s="125">
        <v>35976</v>
      </c>
      <c r="S155" s="125">
        <f t="shared" si="1"/>
        <v>36050</v>
      </c>
      <c r="T155" s="125">
        <v>36033</v>
      </c>
      <c r="U155" s="125">
        <v>36046</v>
      </c>
      <c r="V155" s="133"/>
      <c r="W155" s="108" t="s">
        <v>42</v>
      </c>
      <c r="X155" s="108">
        <v>75</v>
      </c>
      <c r="Y155" s="108">
        <v>254</v>
      </c>
      <c r="Z155" s="133"/>
      <c r="AA155" s="127">
        <v>394</v>
      </c>
    </row>
    <row r="156" spans="1:27" hidden="1" x14ac:dyDescent="0.2">
      <c r="A156">
        <v>1998</v>
      </c>
      <c r="D156" t="s">
        <v>543</v>
      </c>
      <c r="F156" s="138" t="s">
        <v>47</v>
      </c>
      <c r="G156" s="125">
        <v>35941</v>
      </c>
      <c r="H156" s="127">
        <v>148100</v>
      </c>
      <c r="I156" s="127">
        <f t="shared" si="2"/>
        <v>148100</v>
      </c>
      <c r="J156" s="464"/>
      <c r="K156" s="464"/>
      <c r="L156" s="409">
        <v>148100</v>
      </c>
      <c r="M156" s="125">
        <v>35975</v>
      </c>
      <c r="N156" s="108" t="s">
        <v>25</v>
      </c>
      <c r="O156" s="134" t="s">
        <v>48</v>
      </c>
      <c r="P156" s="129" t="s">
        <v>27</v>
      </c>
      <c r="Q156" s="123">
        <v>220355</v>
      </c>
      <c r="R156" s="125">
        <v>35958</v>
      </c>
      <c r="S156" s="139">
        <f t="shared" si="1"/>
        <v>36027</v>
      </c>
      <c r="T156" s="125">
        <v>36032</v>
      </c>
      <c r="U156" s="125">
        <v>36077</v>
      </c>
      <c r="V156" s="126"/>
      <c r="W156" s="295" t="s">
        <v>34</v>
      </c>
      <c r="X156" s="108">
        <v>70</v>
      </c>
      <c r="Y156" s="108">
        <v>247</v>
      </c>
      <c r="Z156" s="126"/>
      <c r="AA156" s="108">
        <v>345</v>
      </c>
    </row>
    <row r="157" spans="1:27" hidden="1" x14ac:dyDescent="0.2">
      <c r="A157">
        <v>1998</v>
      </c>
      <c r="D157" t="s">
        <v>543</v>
      </c>
      <c r="F157" s="138" t="s">
        <v>49</v>
      </c>
      <c r="G157" s="125">
        <v>35947</v>
      </c>
      <c r="H157" s="127">
        <v>269183.62</v>
      </c>
      <c r="I157" s="127">
        <f>+SUM(L157:L158)</f>
        <v>269183.62</v>
      </c>
      <c r="J157" s="454"/>
      <c r="K157" s="454"/>
      <c r="L157" s="406">
        <v>276350</v>
      </c>
      <c r="M157" s="125">
        <v>36004</v>
      </c>
      <c r="N157" s="108" t="s">
        <v>25</v>
      </c>
      <c r="O157" s="134" t="s">
        <v>50</v>
      </c>
      <c r="P157" s="129">
        <v>780</v>
      </c>
      <c r="Q157" s="123">
        <v>221216</v>
      </c>
      <c r="R157" s="125">
        <v>35969</v>
      </c>
      <c r="S157" s="125">
        <f t="shared" si="1"/>
        <v>36058</v>
      </c>
      <c r="T157" s="125">
        <v>36042</v>
      </c>
      <c r="U157" s="125">
        <v>36049</v>
      </c>
      <c r="V157" s="133"/>
      <c r="W157" s="295" t="s">
        <v>34</v>
      </c>
      <c r="X157" s="108">
        <v>90</v>
      </c>
      <c r="Y157" s="108">
        <v>716</v>
      </c>
      <c r="Z157" s="133"/>
      <c r="AA157" s="108">
        <v>393</v>
      </c>
    </row>
    <row r="158" spans="1:27" hidden="1" x14ac:dyDescent="0.2">
      <c r="A158">
        <v>1998</v>
      </c>
      <c r="D158" t="s">
        <v>543</v>
      </c>
      <c r="F158" s="114"/>
      <c r="G158" s="110"/>
      <c r="H158" s="349"/>
      <c r="I158" s="349"/>
      <c r="J158" s="452"/>
      <c r="K158" s="452"/>
      <c r="L158" s="407">
        <v>-7166.38</v>
      </c>
      <c r="M158" s="110"/>
      <c r="N158" s="109"/>
      <c r="O158" s="135"/>
      <c r="P158" s="116"/>
      <c r="Q158" s="106"/>
      <c r="R158" s="110"/>
      <c r="S158" s="110"/>
      <c r="T158" s="110"/>
      <c r="U158" s="110"/>
      <c r="V158" s="111"/>
      <c r="W158" s="294"/>
      <c r="X158" s="109"/>
      <c r="Y158" s="110">
        <v>36000</v>
      </c>
      <c r="Z158" s="111"/>
      <c r="AA158" s="110">
        <v>35971</v>
      </c>
    </row>
    <row r="159" spans="1:27" hidden="1" x14ac:dyDescent="0.2">
      <c r="A159">
        <v>1998</v>
      </c>
      <c r="D159" t="s">
        <v>543</v>
      </c>
      <c r="F159" s="138" t="s">
        <v>52</v>
      </c>
      <c r="G159" s="125">
        <v>35998</v>
      </c>
      <c r="H159" s="127">
        <v>656822.48</v>
      </c>
      <c r="I159" s="127">
        <f>+L159</f>
        <v>656822.48</v>
      </c>
      <c r="J159" s="454">
        <v>833000</v>
      </c>
      <c r="K159" s="454"/>
      <c r="L159" s="409">
        <v>656822.48</v>
      </c>
      <c r="M159" s="125">
        <v>36031</v>
      </c>
      <c r="N159" s="108" t="s">
        <v>43</v>
      </c>
      <c r="O159" s="134" t="s">
        <v>53</v>
      </c>
      <c r="P159" s="129">
        <v>1980</v>
      </c>
      <c r="Q159" s="123">
        <v>221295</v>
      </c>
      <c r="R159" s="125">
        <v>36038</v>
      </c>
      <c r="S159" s="125">
        <f>+R159+X159-1</f>
        <v>36127</v>
      </c>
      <c r="T159" s="125"/>
      <c r="U159" s="125">
        <v>36325</v>
      </c>
      <c r="V159" s="133"/>
      <c r="W159" s="108" t="s">
        <v>42</v>
      </c>
      <c r="X159" s="108">
        <v>90</v>
      </c>
      <c r="Y159" s="108">
        <v>365</v>
      </c>
      <c r="Z159" s="133"/>
      <c r="AA159" s="108">
        <v>509</v>
      </c>
    </row>
    <row r="160" spans="1:27" hidden="1" x14ac:dyDescent="0.2">
      <c r="F160" s="114" t="s">
        <v>54</v>
      </c>
      <c r="G160" s="110"/>
      <c r="H160" s="349"/>
      <c r="I160" s="349"/>
      <c r="J160" s="452"/>
      <c r="K160" s="452"/>
      <c r="L160" s="405"/>
      <c r="M160" s="110"/>
      <c r="N160" s="109"/>
      <c r="O160" s="135"/>
      <c r="P160" s="116"/>
      <c r="Q160" s="106"/>
      <c r="R160" s="110"/>
      <c r="S160" s="110">
        <f>+S159+X160</f>
        <v>36238</v>
      </c>
      <c r="T160" s="110">
        <v>36238</v>
      </c>
      <c r="U160" s="110"/>
      <c r="V160" s="111"/>
      <c r="W160" s="294" t="s">
        <v>55</v>
      </c>
      <c r="X160" s="109">
        <v>111</v>
      </c>
      <c r="Y160" s="110">
        <v>35963</v>
      </c>
      <c r="Z160" s="111"/>
      <c r="AA160" s="110">
        <v>36017</v>
      </c>
    </row>
    <row r="161" spans="1:27" hidden="1" x14ac:dyDescent="0.2">
      <c r="A161">
        <v>1999</v>
      </c>
      <c r="D161" t="s">
        <v>543</v>
      </c>
      <c r="F161" s="152" t="s">
        <v>80</v>
      </c>
      <c r="G161" s="153">
        <v>36333</v>
      </c>
      <c r="H161" s="357"/>
      <c r="I161" s="357"/>
      <c r="J161" s="444">
        <v>116368.4</v>
      </c>
      <c r="K161" s="446"/>
      <c r="L161" s="412">
        <v>103554.4</v>
      </c>
      <c r="M161" s="153">
        <v>36371</v>
      </c>
      <c r="N161" s="98" t="s">
        <v>25</v>
      </c>
      <c r="O161" s="156" t="s">
        <v>81</v>
      </c>
      <c r="P161" s="113"/>
      <c r="Q161" s="151">
        <v>223186</v>
      </c>
      <c r="R161" s="153">
        <v>36353</v>
      </c>
      <c r="S161" s="153">
        <f>+R161+X161-1</f>
        <v>36407</v>
      </c>
      <c r="T161" s="153">
        <v>36410</v>
      </c>
      <c r="U161" s="153">
        <v>36522</v>
      </c>
      <c r="V161" s="98"/>
      <c r="W161" s="98" t="s">
        <v>24</v>
      </c>
      <c r="X161" s="98">
        <v>55</v>
      </c>
      <c r="Y161" s="98">
        <v>386</v>
      </c>
      <c r="Z161" s="98" t="s">
        <v>27</v>
      </c>
      <c r="AA161" s="98">
        <v>502</v>
      </c>
    </row>
    <row r="162" spans="1:27" hidden="1" x14ac:dyDescent="0.2">
      <c r="A162">
        <v>1999</v>
      </c>
      <c r="D162" t="s">
        <v>543</v>
      </c>
      <c r="F162" s="114" t="s">
        <v>82</v>
      </c>
      <c r="G162" s="110"/>
      <c r="H162" s="349"/>
      <c r="I162" s="349"/>
      <c r="J162" s="452"/>
      <c r="K162" s="449"/>
      <c r="L162" s="407"/>
      <c r="M162" s="110"/>
      <c r="N162" s="109"/>
      <c r="O162" s="115"/>
      <c r="P162" s="116"/>
      <c r="Q162" s="106"/>
      <c r="R162" s="110"/>
      <c r="S162" s="110">
        <f>+S161+X162</f>
        <v>36410</v>
      </c>
      <c r="T162" s="110"/>
      <c r="U162" s="110"/>
      <c r="V162" s="109"/>
      <c r="W162" s="109" t="s">
        <v>66</v>
      </c>
      <c r="X162" s="109">
        <v>3</v>
      </c>
      <c r="Y162" s="110">
        <v>36311</v>
      </c>
      <c r="Z162" s="157"/>
      <c r="AA162" s="110">
        <v>36335</v>
      </c>
    </row>
    <row r="163" spans="1:27" hidden="1" x14ac:dyDescent="0.2">
      <c r="A163">
        <v>1999</v>
      </c>
      <c r="D163" t="s">
        <v>543</v>
      </c>
      <c r="F163" s="124" t="s">
        <v>83</v>
      </c>
      <c r="G163" s="125">
        <v>36284</v>
      </c>
      <c r="H163" s="127">
        <v>185224</v>
      </c>
      <c r="I163" s="127">
        <f>+J163</f>
        <v>185224</v>
      </c>
      <c r="J163" s="454">
        <v>185224</v>
      </c>
      <c r="K163" s="448"/>
      <c r="L163" s="406">
        <v>145693.37</v>
      </c>
      <c r="M163" s="125">
        <v>36313</v>
      </c>
      <c r="N163" s="108" t="s">
        <v>25</v>
      </c>
      <c r="O163" s="128" t="s">
        <v>74</v>
      </c>
      <c r="P163" s="129">
        <v>1000</v>
      </c>
      <c r="Q163" s="123">
        <v>218951</v>
      </c>
      <c r="R163" s="125">
        <v>36314</v>
      </c>
      <c r="S163" s="125">
        <f>+R163+X163-1</f>
        <v>36373</v>
      </c>
      <c r="T163" s="125">
        <v>36373</v>
      </c>
      <c r="U163" s="125">
        <v>36514</v>
      </c>
      <c r="V163" s="108"/>
      <c r="W163" s="108" t="s">
        <v>24</v>
      </c>
      <c r="X163" s="108">
        <v>60</v>
      </c>
      <c r="Y163" s="108">
        <v>219</v>
      </c>
      <c r="Z163" s="108" t="s">
        <v>27</v>
      </c>
      <c r="AA163" s="127">
        <v>351</v>
      </c>
    </row>
    <row r="164" spans="1:27" hidden="1" x14ac:dyDescent="0.2">
      <c r="A164">
        <v>1999</v>
      </c>
      <c r="D164" t="s">
        <v>543</v>
      </c>
      <c r="F164" s="124" t="s">
        <v>84</v>
      </c>
      <c r="G164" s="125">
        <v>36322</v>
      </c>
      <c r="H164" s="127">
        <v>228398</v>
      </c>
      <c r="I164" s="127">
        <f>+J164</f>
        <v>228398</v>
      </c>
      <c r="J164" s="454">
        <v>228398</v>
      </c>
      <c r="K164" s="448"/>
      <c r="L164" s="407">
        <v>212351.82</v>
      </c>
      <c r="M164" s="125">
        <v>36403</v>
      </c>
      <c r="N164" s="108" t="s">
        <v>25</v>
      </c>
      <c r="O164" s="128" t="s">
        <v>85</v>
      </c>
      <c r="P164" s="129">
        <v>900</v>
      </c>
      <c r="Q164" s="123">
        <v>4717</v>
      </c>
      <c r="R164" s="125">
        <v>36375</v>
      </c>
      <c r="S164" s="125">
        <f>+R164+X164-1</f>
        <v>36434</v>
      </c>
      <c r="T164" s="125">
        <v>36420</v>
      </c>
      <c r="U164" s="125">
        <v>36433</v>
      </c>
      <c r="V164" s="108" t="s">
        <v>72</v>
      </c>
      <c r="W164" s="108" t="s">
        <v>42</v>
      </c>
      <c r="X164" s="108">
        <v>60</v>
      </c>
      <c r="Y164" s="108">
        <v>314</v>
      </c>
      <c r="Z164" s="108" t="s">
        <v>27</v>
      </c>
      <c r="AA164" s="127">
        <v>676</v>
      </c>
    </row>
    <row r="165" spans="1:27" hidden="1" x14ac:dyDescent="0.2">
      <c r="A165">
        <v>1999</v>
      </c>
      <c r="D165" t="s">
        <v>543</v>
      </c>
      <c r="F165" s="124" t="s">
        <v>87</v>
      </c>
      <c r="G165" s="125">
        <v>36322</v>
      </c>
      <c r="H165" s="127">
        <v>158500</v>
      </c>
      <c r="I165" s="127">
        <f>+J165</f>
        <v>158500</v>
      </c>
      <c r="J165" s="454">
        <v>158500</v>
      </c>
      <c r="K165" s="448"/>
      <c r="L165" s="406">
        <v>157104.01999999999</v>
      </c>
      <c r="M165" s="125">
        <v>36382</v>
      </c>
      <c r="N165" s="108" t="s">
        <v>25</v>
      </c>
      <c r="O165" s="128" t="s">
        <v>40</v>
      </c>
      <c r="P165" s="129">
        <v>632</v>
      </c>
      <c r="Q165" s="123">
        <v>223261</v>
      </c>
      <c r="R165" s="125">
        <v>36375</v>
      </c>
      <c r="S165" s="125">
        <f>+R165+X165-1</f>
        <v>36434</v>
      </c>
      <c r="T165" s="125">
        <v>36426</v>
      </c>
      <c r="U165" s="125">
        <v>36776</v>
      </c>
      <c r="V165" s="108" t="s">
        <v>88</v>
      </c>
      <c r="W165" s="108" t="s">
        <v>42</v>
      </c>
      <c r="X165" s="108">
        <v>60</v>
      </c>
      <c r="Y165" s="108">
        <v>313</v>
      </c>
      <c r="Z165" s="108" t="s">
        <v>27</v>
      </c>
      <c r="AA165" s="127">
        <v>583</v>
      </c>
    </row>
    <row r="166" spans="1:27" hidden="1" x14ac:dyDescent="0.2">
      <c r="A166">
        <v>1999</v>
      </c>
      <c r="D166" t="s">
        <v>543</v>
      </c>
      <c r="F166" s="114" t="s">
        <v>89</v>
      </c>
      <c r="G166" s="110"/>
      <c r="H166" s="349"/>
      <c r="I166" s="349"/>
      <c r="J166" s="452"/>
      <c r="K166" s="449"/>
      <c r="L166" s="407"/>
      <c r="M166" s="110"/>
      <c r="N166" s="109"/>
      <c r="O166" s="112" t="s">
        <v>74</v>
      </c>
      <c r="P166" s="116"/>
      <c r="Q166" s="106"/>
      <c r="R166" s="110">
        <v>36708</v>
      </c>
      <c r="S166" s="110">
        <v>36712</v>
      </c>
      <c r="T166" s="110">
        <v>36712</v>
      </c>
      <c r="U166" s="110">
        <v>37809</v>
      </c>
      <c r="V166" s="109"/>
      <c r="W166" s="294" t="s">
        <v>86</v>
      </c>
      <c r="X166" s="109"/>
      <c r="Y166" s="110">
        <v>36287</v>
      </c>
      <c r="Z166" s="157"/>
      <c r="AA166" s="110">
        <v>36368</v>
      </c>
    </row>
    <row r="167" spans="1:27" hidden="1" x14ac:dyDescent="0.2">
      <c r="A167">
        <v>1999</v>
      </c>
      <c r="D167" t="s">
        <v>543</v>
      </c>
      <c r="F167" s="118" t="s">
        <v>90</v>
      </c>
      <c r="G167" s="121"/>
      <c r="H167" s="483"/>
      <c r="I167" s="483"/>
      <c r="J167" s="453"/>
      <c r="K167" s="450"/>
      <c r="L167" s="408"/>
      <c r="M167" s="121"/>
      <c r="N167" s="120"/>
      <c r="O167" s="158" t="s">
        <v>76</v>
      </c>
      <c r="P167" s="116"/>
      <c r="Q167" s="117"/>
      <c r="R167" s="121"/>
      <c r="S167" s="121"/>
      <c r="T167" s="121"/>
      <c r="U167" s="121"/>
      <c r="V167" s="120"/>
      <c r="W167" s="119"/>
      <c r="X167" s="120"/>
      <c r="Y167" s="120"/>
      <c r="Z167" s="119"/>
      <c r="AA167" s="120"/>
    </row>
    <row r="168" spans="1:27" hidden="1" x14ac:dyDescent="0.2">
      <c r="A168">
        <v>1999</v>
      </c>
      <c r="D168" t="s">
        <v>543</v>
      </c>
      <c r="F168" s="124" t="s">
        <v>91</v>
      </c>
      <c r="G168" s="125">
        <v>36322</v>
      </c>
      <c r="H168" s="127">
        <v>312062</v>
      </c>
      <c r="I168" s="127">
        <f>+J168</f>
        <v>312062</v>
      </c>
      <c r="J168" s="454">
        <v>312062</v>
      </c>
      <c r="K168" s="448"/>
      <c r="L168" s="406"/>
      <c r="M168" s="125">
        <v>36370</v>
      </c>
      <c r="N168" s="108" t="s">
        <v>25</v>
      </c>
      <c r="O168" s="128" t="s">
        <v>93</v>
      </c>
      <c r="P168" s="129">
        <v>1165</v>
      </c>
      <c r="Q168" s="123">
        <v>223598</v>
      </c>
      <c r="R168" s="125">
        <v>36341</v>
      </c>
      <c r="S168" s="125">
        <f>+R168+X168-1</f>
        <v>36400</v>
      </c>
      <c r="T168" s="125">
        <v>36499</v>
      </c>
      <c r="U168" s="125">
        <v>36691</v>
      </c>
      <c r="V168" s="108" t="s">
        <v>92</v>
      </c>
      <c r="W168" s="108" t="s">
        <v>70</v>
      </c>
      <c r="X168" s="108">
        <v>60</v>
      </c>
      <c r="Y168" s="108">
        <v>365</v>
      </c>
      <c r="Z168" s="108">
        <v>454</v>
      </c>
      <c r="AA168" s="127">
        <v>505</v>
      </c>
    </row>
    <row r="169" spans="1:27" hidden="1" x14ac:dyDescent="0.2">
      <c r="A169">
        <v>1999</v>
      </c>
      <c r="D169" t="s">
        <v>543</v>
      </c>
      <c r="F169" s="118" t="s">
        <v>94</v>
      </c>
      <c r="G169" s="110"/>
      <c r="H169" s="349"/>
      <c r="I169" s="349"/>
      <c r="J169" s="452"/>
      <c r="K169" s="449"/>
      <c r="L169" s="407"/>
      <c r="M169" s="110"/>
      <c r="N169" s="109"/>
      <c r="O169" s="115"/>
      <c r="P169" s="132"/>
      <c r="Q169" s="106"/>
      <c r="R169" s="110"/>
      <c r="S169" s="110">
        <f>+S168+X169</f>
        <v>36460</v>
      </c>
      <c r="T169" s="110"/>
      <c r="U169" s="110"/>
      <c r="V169" s="109"/>
      <c r="W169" s="109"/>
      <c r="X169" s="109">
        <v>60</v>
      </c>
      <c r="Y169" s="110">
        <v>36300</v>
      </c>
      <c r="Z169" s="110">
        <v>36326</v>
      </c>
      <c r="AA169" s="110">
        <v>36335</v>
      </c>
    </row>
    <row r="170" spans="1:27" hidden="1" x14ac:dyDescent="0.2">
      <c r="A170">
        <v>1999</v>
      </c>
      <c r="D170" t="s">
        <v>543</v>
      </c>
      <c r="F170" s="107" t="s">
        <v>95</v>
      </c>
      <c r="G170" s="110"/>
      <c r="H170" s="349"/>
      <c r="I170" s="349"/>
      <c r="J170" s="452"/>
      <c r="K170" s="449"/>
      <c r="L170" s="407"/>
      <c r="M170" s="110"/>
      <c r="N170" s="109"/>
      <c r="O170" s="115"/>
      <c r="P170" s="116" t="s">
        <v>27</v>
      </c>
      <c r="Q170" s="106"/>
      <c r="R170" s="110"/>
      <c r="S170" s="110">
        <f>+S169+X170</f>
        <v>36498</v>
      </c>
      <c r="T170" s="110"/>
      <c r="U170" s="110"/>
      <c r="V170" s="109"/>
      <c r="W170" s="109"/>
      <c r="X170" s="109">
        <v>38</v>
      </c>
      <c r="Y170" s="109"/>
      <c r="Z170" s="109"/>
      <c r="AA170" s="159"/>
    </row>
    <row r="171" spans="1:27" hidden="1" x14ac:dyDescent="0.2">
      <c r="A171">
        <v>1999</v>
      </c>
      <c r="D171" t="s">
        <v>543</v>
      </c>
      <c r="F171" s="114" t="s">
        <v>96</v>
      </c>
      <c r="G171" s="110"/>
      <c r="H171" s="349"/>
      <c r="I171" s="349"/>
      <c r="J171" s="452"/>
      <c r="K171" s="449"/>
      <c r="L171" s="407"/>
      <c r="M171" s="110"/>
      <c r="N171" s="109"/>
      <c r="O171" s="115"/>
      <c r="P171" s="116"/>
      <c r="Q171" s="106"/>
      <c r="R171" s="110">
        <v>36648</v>
      </c>
      <c r="S171" s="110"/>
      <c r="T171" s="110">
        <v>36682</v>
      </c>
      <c r="U171" s="110"/>
      <c r="V171" s="109"/>
      <c r="W171" s="109"/>
      <c r="X171" s="109"/>
      <c r="Y171" s="109"/>
      <c r="Z171" s="109"/>
      <c r="AA171" s="159"/>
    </row>
    <row r="172" spans="1:27" ht="16" hidden="1" thickBot="1" x14ac:dyDescent="0.25">
      <c r="A172">
        <v>1999</v>
      </c>
      <c r="D172" t="s">
        <v>543</v>
      </c>
      <c r="F172" s="145" t="s">
        <v>97</v>
      </c>
      <c r="G172" s="121"/>
      <c r="H172" s="483"/>
      <c r="I172" s="483"/>
      <c r="J172" s="453"/>
      <c r="K172" s="450"/>
      <c r="L172" s="410"/>
      <c r="M172" s="121"/>
      <c r="N172" s="120"/>
      <c r="O172" s="122"/>
      <c r="P172" s="116"/>
      <c r="Q172" s="117"/>
      <c r="R172" s="121"/>
      <c r="S172" s="121"/>
      <c r="T172" s="121"/>
      <c r="U172" s="121"/>
      <c r="V172" s="120"/>
      <c r="W172" s="119"/>
      <c r="X172" s="120"/>
      <c r="Y172" s="120"/>
      <c r="Z172" s="119"/>
      <c r="AA172" s="120"/>
    </row>
    <row r="173" spans="1:27" ht="16" hidden="1" thickBot="1" x14ac:dyDescent="0.25">
      <c r="A173">
        <v>1999</v>
      </c>
      <c r="D173" t="s">
        <v>543</v>
      </c>
      <c r="F173" s="162" t="s">
        <v>79</v>
      </c>
      <c r="G173" s="164"/>
      <c r="H173" s="482"/>
      <c r="I173" s="482"/>
      <c r="J173" s="455"/>
      <c r="K173" s="477"/>
      <c r="L173" s="431"/>
      <c r="M173" s="164"/>
      <c r="N173" s="162"/>
      <c r="O173" s="162"/>
      <c r="P173" s="166"/>
      <c r="Q173" s="161"/>
      <c r="R173" s="164"/>
      <c r="S173" s="164"/>
      <c r="T173" s="164"/>
      <c r="U173" s="164"/>
      <c r="V173" s="162"/>
      <c r="W173" s="163"/>
      <c r="X173" s="162"/>
      <c r="Y173" s="162"/>
      <c r="Z173" s="163"/>
      <c r="AA173" s="162"/>
    </row>
    <row r="174" spans="1:27" hidden="1" x14ac:dyDescent="0.2">
      <c r="A174">
        <v>1999</v>
      </c>
      <c r="D174" t="s">
        <v>543</v>
      </c>
      <c r="F174" s="152" t="s">
        <v>485</v>
      </c>
      <c r="G174" s="110">
        <v>36311</v>
      </c>
      <c r="H174" s="349"/>
      <c r="I174" s="349"/>
      <c r="J174" s="452">
        <v>551200</v>
      </c>
      <c r="K174" s="449"/>
      <c r="L174" s="412"/>
      <c r="M174" s="110">
        <v>36362</v>
      </c>
      <c r="N174" s="109" t="s">
        <v>25</v>
      </c>
      <c r="O174" s="112" t="s">
        <v>98</v>
      </c>
      <c r="P174" s="116" t="s">
        <v>27</v>
      </c>
      <c r="Q174" s="106">
        <v>223512</v>
      </c>
      <c r="R174" s="110">
        <v>36356</v>
      </c>
      <c r="S174" s="110">
        <f>+R174+X174-1</f>
        <v>36430</v>
      </c>
      <c r="T174" s="110">
        <v>36557</v>
      </c>
      <c r="U174" s="110">
        <v>36762</v>
      </c>
      <c r="V174" s="109" t="s">
        <v>72</v>
      </c>
      <c r="W174" s="109" t="s">
        <v>70</v>
      </c>
      <c r="X174" s="109">
        <v>75</v>
      </c>
      <c r="Y174" s="109">
        <v>316</v>
      </c>
      <c r="Z174" s="109">
        <v>489</v>
      </c>
      <c r="AA174" s="109">
        <v>523</v>
      </c>
    </row>
    <row r="175" spans="1:27" hidden="1" x14ac:dyDescent="0.2">
      <c r="A175">
        <v>1999</v>
      </c>
      <c r="D175" t="s">
        <v>543</v>
      </c>
      <c r="F175" s="107" t="s">
        <v>486</v>
      </c>
      <c r="G175" s="110"/>
      <c r="H175" s="349"/>
      <c r="I175" s="349"/>
      <c r="J175" s="452"/>
      <c r="K175" s="449"/>
      <c r="L175" s="405"/>
      <c r="M175" s="110"/>
      <c r="N175" s="109"/>
      <c r="O175" s="115"/>
      <c r="P175" s="116"/>
      <c r="Q175" s="106"/>
      <c r="R175" s="110"/>
      <c r="S175" s="110">
        <v>36466</v>
      </c>
      <c r="T175" s="110"/>
      <c r="U175" s="110"/>
      <c r="V175" s="109"/>
      <c r="W175" s="157"/>
      <c r="X175" s="109"/>
      <c r="Y175" s="110">
        <v>36287</v>
      </c>
      <c r="Z175" s="110">
        <v>36335</v>
      </c>
      <c r="AA175" s="110">
        <v>36343</v>
      </c>
    </row>
    <row r="176" spans="1:27" hidden="1" x14ac:dyDescent="0.2">
      <c r="A176">
        <v>1999</v>
      </c>
      <c r="D176" t="s">
        <v>543</v>
      </c>
      <c r="F176" s="118" t="s">
        <v>487</v>
      </c>
      <c r="G176" s="121"/>
      <c r="H176" s="483"/>
      <c r="I176" s="483"/>
      <c r="J176" s="453"/>
      <c r="K176" s="450"/>
      <c r="L176" s="405"/>
      <c r="M176" s="121"/>
      <c r="N176" s="120"/>
      <c r="O176" s="158"/>
      <c r="P176" s="116"/>
      <c r="Q176" s="117"/>
      <c r="R176" s="121"/>
      <c r="S176" s="121">
        <v>36557</v>
      </c>
      <c r="T176" s="121"/>
      <c r="U176" s="121"/>
      <c r="V176" s="120"/>
      <c r="W176" s="119"/>
      <c r="X176" s="120"/>
      <c r="Y176" s="120"/>
      <c r="Z176" s="119"/>
      <c r="AA176" s="120"/>
    </row>
    <row r="177" spans="1:27" hidden="1" x14ac:dyDescent="0.2">
      <c r="A177">
        <v>1999</v>
      </c>
      <c r="D177" t="s">
        <v>543</v>
      </c>
      <c r="F177" s="107" t="s">
        <v>488</v>
      </c>
      <c r="G177" s="110">
        <v>36381</v>
      </c>
      <c r="H177" s="349"/>
      <c r="I177" s="349"/>
      <c r="J177" s="452">
        <v>368200</v>
      </c>
      <c r="K177" s="449"/>
      <c r="L177" s="406">
        <v>311638.32</v>
      </c>
      <c r="M177" s="110">
        <v>36819</v>
      </c>
      <c r="N177" s="109" t="s">
        <v>25</v>
      </c>
      <c r="O177" s="112" t="s">
        <v>100</v>
      </c>
      <c r="P177" s="129" t="s">
        <v>27</v>
      </c>
      <c r="Q177" s="106">
        <v>223926</v>
      </c>
      <c r="R177" s="110">
        <v>36429</v>
      </c>
      <c r="S177" s="110">
        <f>+R177+X177-1</f>
        <v>36488</v>
      </c>
      <c r="T177" s="110">
        <v>36626</v>
      </c>
      <c r="U177" s="110">
        <v>36692</v>
      </c>
      <c r="V177" s="109" t="s">
        <v>72</v>
      </c>
      <c r="W177" s="109" t="s">
        <v>70</v>
      </c>
      <c r="X177" s="109">
        <v>60</v>
      </c>
      <c r="Y177" s="109">
        <v>571</v>
      </c>
      <c r="Z177" s="109">
        <v>717</v>
      </c>
      <c r="AA177" s="109" t="s">
        <v>99</v>
      </c>
    </row>
    <row r="178" spans="1:27" hidden="1" x14ac:dyDescent="0.2">
      <c r="A178">
        <v>1999</v>
      </c>
      <c r="D178" t="s">
        <v>543</v>
      </c>
      <c r="F178" s="107" t="s">
        <v>489</v>
      </c>
      <c r="G178" s="110"/>
      <c r="H178" s="349"/>
      <c r="I178" s="349"/>
      <c r="J178" s="452"/>
      <c r="K178" s="449"/>
      <c r="L178" s="407"/>
      <c r="M178" s="110"/>
      <c r="N178" s="109"/>
      <c r="O178" s="115"/>
      <c r="P178" s="116"/>
      <c r="Q178" s="106"/>
      <c r="R178" s="110"/>
      <c r="S178" s="110"/>
      <c r="T178" s="110">
        <v>36668</v>
      </c>
      <c r="U178" s="110"/>
      <c r="V178" s="109"/>
      <c r="W178" s="157"/>
      <c r="X178" s="109"/>
      <c r="Y178" s="110">
        <v>36360</v>
      </c>
      <c r="Z178" s="110">
        <v>36411</v>
      </c>
      <c r="AA178" s="110"/>
    </row>
    <row r="179" spans="1:27" hidden="1" x14ac:dyDescent="0.2">
      <c r="A179">
        <v>1999</v>
      </c>
      <c r="D179" t="s">
        <v>543</v>
      </c>
      <c r="F179" s="107" t="s">
        <v>490</v>
      </c>
      <c r="G179" s="110"/>
      <c r="H179" s="349"/>
      <c r="I179" s="349"/>
      <c r="J179" s="452"/>
      <c r="K179" s="449"/>
      <c r="L179" s="407"/>
      <c r="M179" s="110"/>
      <c r="N179" s="109"/>
      <c r="O179" s="115"/>
      <c r="P179" s="116"/>
      <c r="Q179" s="106"/>
      <c r="R179" s="110"/>
      <c r="S179" s="110"/>
      <c r="T179" s="110"/>
      <c r="U179" s="110"/>
      <c r="V179" s="109"/>
      <c r="W179" s="109"/>
      <c r="X179" s="109"/>
      <c r="Y179" s="109"/>
      <c r="Z179" s="157"/>
      <c r="AA179" s="109"/>
    </row>
    <row r="180" spans="1:27" hidden="1" x14ac:dyDescent="0.2">
      <c r="A180">
        <v>1999</v>
      </c>
      <c r="D180" t="s">
        <v>543</v>
      </c>
      <c r="F180" s="118" t="s">
        <v>491</v>
      </c>
      <c r="G180" s="121"/>
      <c r="H180" s="483"/>
      <c r="I180" s="483"/>
      <c r="J180" s="453"/>
      <c r="K180" s="450"/>
      <c r="L180" s="408"/>
      <c r="M180" s="121"/>
      <c r="N180" s="120"/>
      <c r="O180" s="122"/>
      <c r="P180" s="132"/>
      <c r="Q180" s="117"/>
      <c r="R180" s="121"/>
      <c r="S180" s="121"/>
      <c r="T180" s="121"/>
      <c r="U180" s="121"/>
      <c r="V180" s="120"/>
      <c r="W180" s="119"/>
      <c r="X180" s="120"/>
      <c r="Y180" s="120"/>
      <c r="Z180" s="119"/>
      <c r="AA180" s="120"/>
    </row>
    <row r="181" spans="1:27" hidden="1" x14ac:dyDescent="0.2">
      <c r="A181">
        <v>1999</v>
      </c>
      <c r="D181" t="s">
        <v>543</v>
      </c>
      <c r="F181" s="107" t="s">
        <v>492</v>
      </c>
      <c r="G181" s="110">
        <v>36290</v>
      </c>
      <c r="H181" s="349"/>
      <c r="I181" s="349"/>
      <c r="J181" s="452">
        <v>544500</v>
      </c>
      <c r="K181" s="449"/>
      <c r="L181" s="405">
        <v>500567.64</v>
      </c>
      <c r="M181" s="110">
        <v>36370</v>
      </c>
      <c r="N181" s="109" t="s">
        <v>25</v>
      </c>
      <c r="O181" s="112" t="s">
        <v>101</v>
      </c>
      <c r="P181" s="116" t="s">
        <v>27</v>
      </c>
      <c r="Q181" s="106">
        <v>223141</v>
      </c>
      <c r="R181" s="110">
        <v>36343</v>
      </c>
      <c r="S181" s="110">
        <f>+R181+X181-1</f>
        <v>36417</v>
      </c>
      <c r="T181" s="110">
        <v>36511</v>
      </c>
      <c r="U181" s="110">
        <v>36524</v>
      </c>
      <c r="V181" s="109" t="s">
        <v>72</v>
      </c>
      <c r="W181" s="109" t="s">
        <v>70</v>
      </c>
      <c r="X181" s="109">
        <v>75</v>
      </c>
      <c r="Y181" s="109">
        <v>209</v>
      </c>
      <c r="Z181" s="109">
        <v>433</v>
      </c>
      <c r="AA181" s="109">
        <v>487</v>
      </c>
    </row>
    <row r="182" spans="1:27" hidden="1" x14ac:dyDescent="0.2">
      <c r="A182">
        <v>1999</v>
      </c>
      <c r="D182" t="s">
        <v>543</v>
      </c>
      <c r="F182" s="107" t="s">
        <v>493</v>
      </c>
      <c r="G182" s="110"/>
      <c r="H182" s="349"/>
      <c r="I182" s="349"/>
      <c r="J182" s="452"/>
      <c r="K182" s="449"/>
      <c r="L182" s="405"/>
      <c r="M182" s="110"/>
      <c r="N182" s="109"/>
      <c r="O182" s="115"/>
      <c r="P182" s="116"/>
      <c r="Q182" s="106"/>
      <c r="R182" s="110"/>
      <c r="S182" s="110">
        <v>36469</v>
      </c>
      <c r="T182" s="110"/>
      <c r="U182" s="110"/>
      <c r="V182" s="109"/>
      <c r="W182" s="157"/>
      <c r="X182" s="109"/>
      <c r="Y182" s="110">
        <v>36262</v>
      </c>
      <c r="Z182" s="110">
        <v>36320</v>
      </c>
      <c r="AA182" s="110">
        <v>36335</v>
      </c>
    </row>
    <row r="183" spans="1:27" ht="16" hidden="1" thickBot="1" x14ac:dyDescent="0.25">
      <c r="A183">
        <v>1999</v>
      </c>
      <c r="D183" t="s">
        <v>543</v>
      </c>
      <c r="F183" s="145" t="s">
        <v>494</v>
      </c>
      <c r="G183" s="147"/>
      <c r="H183" s="484"/>
      <c r="I183" s="484"/>
      <c r="J183" s="451"/>
      <c r="K183" s="447"/>
      <c r="L183" s="413"/>
      <c r="M183" s="147"/>
      <c r="N183" s="102"/>
      <c r="O183" s="104"/>
      <c r="P183" s="150"/>
      <c r="Q183" s="144"/>
      <c r="R183" s="147"/>
      <c r="S183" s="147">
        <v>36511</v>
      </c>
      <c r="T183" s="147"/>
      <c r="U183" s="147"/>
      <c r="V183" s="103"/>
      <c r="W183" s="146"/>
      <c r="X183" s="103"/>
      <c r="Y183" s="103"/>
      <c r="Z183" s="146"/>
      <c r="AA183" s="103"/>
    </row>
    <row r="184" spans="1:27" hidden="1" x14ac:dyDescent="0.2">
      <c r="A184">
        <v>2000</v>
      </c>
      <c r="D184" t="s">
        <v>543</v>
      </c>
      <c r="F184" s="152" t="s">
        <v>116</v>
      </c>
      <c r="G184" s="153">
        <v>36679</v>
      </c>
      <c r="H184" s="127">
        <v>172105.5</v>
      </c>
      <c r="I184" s="127">
        <f>+SUM(L184:L185)</f>
        <v>172105.5</v>
      </c>
      <c r="J184" s="444">
        <v>169460</v>
      </c>
      <c r="K184" s="444">
        <v>4140</v>
      </c>
      <c r="L184" s="432">
        <v>169460</v>
      </c>
      <c r="M184" s="153">
        <v>36714</v>
      </c>
      <c r="N184" s="98" t="s">
        <v>25</v>
      </c>
      <c r="O184" s="156" t="s">
        <v>118</v>
      </c>
      <c r="P184" s="113">
        <v>915</v>
      </c>
      <c r="Q184" s="151">
        <v>225208</v>
      </c>
      <c r="R184" s="153">
        <v>36704</v>
      </c>
      <c r="S184" s="153">
        <v>36763</v>
      </c>
      <c r="T184" s="153">
        <v>36753</v>
      </c>
      <c r="U184" s="153">
        <v>36770</v>
      </c>
      <c r="V184" s="98"/>
      <c r="W184" s="98" t="s">
        <v>24</v>
      </c>
      <c r="X184" s="98">
        <v>60</v>
      </c>
      <c r="Y184" s="98" t="s">
        <v>117</v>
      </c>
      <c r="Z184" s="168"/>
      <c r="AA184" s="98">
        <v>483</v>
      </c>
    </row>
    <row r="185" spans="1:27" hidden="1" x14ac:dyDescent="0.2">
      <c r="A185">
        <v>2000</v>
      </c>
      <c r="D185" t="s">
        <v>543</v>
      </c>
      <c r="F185" s="114"/>
      <c r="G185" s="110">
        <v>36690</v>
      </c>
      <c r="H185" s="349"/>
      <c r="I185" s="349"/>
      <c r="J185" s="452"/>
      <c r="K185" s="452">
        <v>5600</v>
      </c>
      <c r="L185" s="405">
        <v>2645.5</v>
      </c>
      <c r="M185" s="110"/>
      <c r="N185" s="109"/>
      <c r="O185" s="115"/>
      <c r="P185" s="116"/>
      <c r="Q185" s="106"/>
      <c r="R185" s="110"/>
      <c r="S185" s="110"/>
      <c r="T185" s="110"/>
      <c r="U185" s="110"/>
      <c r="V185" s="109"/>
      <c r="W185" s="109"/>
      <c r="X185" s="109"/>
      <c r="Y185" s="159"/>
      <c r="Z185" s="157"/>
      <c r="AA185" s="110">
        <v>36693</v>
      </c>
    </row>
    <row r="186" spans="1:27" hidden="1" x14ac:dyDescent="0.2">
      <c r="A186">
        <v>2000</v>
      </c>
      <c r="D186" t="s">
        <v>543</v>
      </c>
      <c r="F186" s="124" t="s">
        <v>119</v>
      </c>
      <c r="G186" s="125">
        <v>36672</v>
      </c>
      <c r="H186" s="127">
        <v>33412.5</v>
      </c>
      <c r="I186" s="127">
        <f>+SUM(L186:L187)</f>
        <v>33412.5</v>
      </c>
      <c r="J186" s="454">
        <v>34690</v>
      </c>
      <c r="K186" s="454">
        <v>1735</v>
      </c>
      <c r="L186" s="409">
        <v>33412.5</v>
      </c>
      <c r="M186" s="125">
        <v>36738</v>
      </c>
      <c r="N186" s="108" t="s">
        <v>25</v>
      </c>
      <c r="O186" s="128" t="s">
        <v>81</v>
      </c>
      <c r="P186" s="129" t="s">
        <v>27</v>
      </c>
      <c r="Q186" s="123">
        <v>225075</v>
      </c>
      <c r="R186" s="125">
        <v>36711</v>
      </c>
      <c r="S186" s="125">
        <v>36740</v>
      </c>
      <c r="T186" s="171">
        <v>36775</v>
      </c>
      <c r="U186" s="125">
        <v>36826</v>
      </c>
      <c r="V186" s="108" t="s">
        <v>92</v>
      </c>
      <c r="W186" s="108" t="s">
        <v>24</v>
      </c>
      <c r="X186" s="108">
        <v>30</v>
      </c>
      <c r="Y186" s="108" t="s">
        <v>120</v>
      </c>
      <c r="Z186" s="170"/>
      <c r="AA186" s="127">
        <v>537</v>
      </c>
    </row>
    <row r="187" spans="1:27" hidden="1" x14ac:dyDescent="0.2">
      <c r="A187">
        <v>2000</v>
      </c>
      <c r="D187" t="s">
        <v>543</v>
      </c>
      <c r="F187" s="107"/>
      <c r="G187" s="110"/>
      <c r="H187" s="349"/>
      <c r="I187" s="349"/>
      <c r="J187" s="452"/>
      <c r="K187" s="452">
        <v>2800</v>
      </c>
      <c r="L187" s="405"/>
      <c r="M187" s="110"/>
      <c r="N187" s="109"/>
      <c r="O187" s="115"/>
      <c r="P187" s="116"/>
      <c r="Q187" s="106"/>
      <c r="R187" s="110"/>
      <c r="S187" s="110"/>
      <c r="T187" s="172"/>
      <c r="U187" s="110"/>
      <c r="V187" s="109"/>
      <c r="W187" s="109"/>
      <c r="X187" s="109"/>
      <c r="Y187" s="159"/>
      <c r="Z187" s="157"/>
      <c r="AA187" s="110">
        <v>36711</v>
      </c>
    </row>
    <row r="188" spans="1:27" hidden="1" x14ac:dyDescent="0.2">
      <c r="A188">
        <v>2000</v>
      </c>
      <c r="D188" t="s">
        <v>543</v>
      </c>
      <c r="F188" s="124" t="s">
        <v>121</v>
      </c>
      <c r="G188" s="125">
        <v>36675</v>
      </c>
      <c r="H188" s="127">
        <v>161185.49000000002</v>
      </c>
      <c r="I188" s="127">
        <f>+SUM(L188:L189)</f>
        <v>161185.49000000002</v>
      </c>
      <c r="J188" s="454">
        <v>188555.24</v>
      </c>
      <c r="K188" s="454">
        <v>5844.76</v>
      </c>
      <c r="L188" s="409">
        <v>161221.39000000001</v>
      </c>
      <c r="M188" s="125">
        <v>36731</v>
      </c>
      <c r="N188" s="108" t="s">
        <v>25</v>
      </c>
      <c r="O188" s="134" t="s">
        <v>40</v>
      </c>
      <c r="P188" s="129">
        <v>784</v>
      </c>
      <c r="Q188" s="123">
        <v>225132</v>
      </c>
      <c r="R188" s="125">
        <v>36714</v>
      </c>
      <c r="S188" s="125">
        <v>36773</v>
      </c>
      <c r="T188" s="171">
        <v>36768</v>
      </c>
      <c r="U188" s="125">
        <v>36888</v>
      </c>
      <c r="V188" s="108" t="s">
        <v>72</v>
      </c>
      <c r="W188" s="108" t="s">
        <v>42</v>
      </c>
      <c r="X188" s="108">
        <v>60</v>
      </c>
      <c r="Y188" s="108">
        <v>342</v>
      </c>
      <c r="Z188" s="170"/>
      <c r="AA188" s="127">
        <v>491</v>
      </c>
    </row>
    <row r="189" spans="1:27" hidden="1" x14ac:dyDescent="0.2">
      <c r="A189">
        <v>2000</v>
      </c>
      <c r="D189" t="s">
        <v>543</v>
      </c>
      <c r="F189" s="107"/>
      <c r="G189" s="110"/>
      <c r="H189" s="349"/>
      <c r="I189" s="349"/>
      <c r="J189" s="452"/>
      <c r="K189" s="452">
        <v>5600</v>
      </c>
      <c r="L189" s="405">
        <v>-35.9</v>
      </c>
      <c r="M189" s="110"/>
      <c r="N189" s="109"/>
      <c r="O189" s="135" t="s">
        <v>74</v>
      </c>
      <c r="P189" s="116"/>
      <c r="Q189" s="106"/>
      <c r="R189" s="110"/>
      <c r="S189" s="110"/>
      <c r="T189" s="172"/>
      <c r="U189" s="110"/>
      <c r="V189" s="109"/>
      <c r="W189" s="294"/>
      <c r="X189" s="109"/>
      <c r="Y189" s="110">
        <v>36641</v>
      </c>
      <c r="Z189" s="157"/>
      <c r="AA189" s="110">
        <v>36697</v>
      </c>
    </row>
    <row r="190" spans="1:27" hidden="1" x14ac:dyDescent="0.2">
      <c r="A190">
        <v>2000</v>
      </c>
      <c r="D190" t="s">
        <v>543</v>
      </c>
      <c r="F190" s="124" t="s">
        <v>122</v>
      </c>
      <c r="G190" s="125">
        <v>36675</v>
      </c>
      <c r="H190" s="127">
        <v>206752.34999999998</v>
      </c>
      <c r="I190" s="127">
        <f>+SUM(L190:L191)</f>
        <v>206752.34999999998</v>
      </c>
      <c r="J190" s="454">
        <v>239530</v>
      </c>
      <c r="K190" s="454">
        <v>3670</v>
      </c>
      <c r="L190" s="409">
        <v>209219.49</v>
      </c>
      <c r="M190" s="125">
        <v>36731</v>
      </c>
      <c r="N190" s="108" t="s">
        <v>25</v>
      </c>
      <c r="O190" s="134" t="s">
        <v>40</v>
      </c>
      <c r="P190" s="129">
        <v>1300</v>
      </c>
      <c r="Q190" s="123">
        <v>5747</v>
      </c>
      <c r="R190" s="125">
        <v>36714</v>
      </c>
      <c r="S190" s="125">
        <v>36783</v>
      </c>
      <c r="T190" s="171">
        <v>36776</v>
      </c>
      <c r="U190" s="125">
        <v>36824</v>
      </c>
      <c r="V190" s="108" t="s">
        <v>88</v>
      </c>
      <c r="W190" s="108" t="s">
        <v>42</v>
      </c>
      <c r="X190" s="108">
        <v>70</v>
      </c>
      <c r="Y190" s="108">
        <v>343</v>
      </c>
      <c r="Z190" s="170"/>
      <c r="AA190" s="127">
        <v>492</v>
      </c>
    </row>
    <row r="191" spans="1:27" ht="16" hidden="1" thickBot="1" x14ac:dyDescent="0.25">
      <c r="A191">
        <v>2000</v>
      </c>
      <c r="D191" t="s">
        <v>543</v>
      </c>
      <c r="F191" s="174"/>
      <c r="G191" s="147"/>
      <c r="H191" s="484"/>
      <c r="I191" s="484"/>
      <c r="J191" s="451"/>
      <c r="K191" s="451">
        <v>3733.33</v>
      </c>
      <c r="L191" s="433">
        <v>-2467.14</v>
      </c>
      <c r="M191" s="147"/>
      <c r="N191" s="103"/>
      <c r="O191" s="175" t="s">
        <v>74</v>
      </c>
      <c r="P191" s="150"/>
      <c r="Q191" s="144"/>
      <c r="R191" s="147"/>
      <c r="S191" s="147"/>
      <c r="T191" s="147"/>
      <c r="U191" s="147"/>
      <c r="V191" s="103"/>
      <c r="W191" s="297"/>
      <c r="X191" s="103"/>
      <c r="Y191" s="147">
        <v>36641</v>
      </c>
      <c r="Z191" s="146"/>
      <c r="AA191" s="147">
        <v>36697</v>
      </c>
    </row>
    <row r="192" spans="1:27" hidden="1" x14ac:dyDescent="0.2">
      <c r="A192">
        <v>2001</v>
      </c>
      <c r="D192" t="s">
        <v>543</v>
      </c>
      <c r="F192" s="152" t="s">
        <v>129</v>
      </c>
      <c r="G192" s="176">
        <v>37074</v>
      </c>
      <c r="H192" s="127">
        <v>27975</v>
      </c>
      <c r="I192" s="127">
        <f>+SUM(L192:L193)</f>
        <v>27975</v>
      </c>
      <c r="J192" s="462">
        <v>32700</v>
      </c>
      <c r="K192" s="462">
        <v>1200</v>
      </c>
      <c r="L192" s="412">
        <v>27975</v>
      </c>
      <c r="M192" s="176">
        <v>37131</v>
      </c>
      <c r="N192" s="97" t="s">
        <v>25</v>
      </c>
      <c r="O192" s="180" t="s">
        <v>130</v>
      </c>
      <c r="P192" s="113" t="s">
        <v>27</v>
      </c>
      <c r="Q192" s="151">
        <v>227485</v>
      </c>
      <c r="R192" s="176">
        <v>37118</v>
      </c>
      <c r="S192" s="176">
        <f>+R192+X192-1</f>
        <v>37147</v>
      </c>
      <c r="T192" s="178">
        <v>37147</v>
      </c>
      <c r="U192" s="176">
        <v>37588</v>
      </c>
      <c r="V192" s="179" t="s">
        <v>88</v>
      </c>
      <c r="W192" s="97" t="s">
        <v>24</v>
      </c>
      <c r="X192" s="97">
        <v>30</v>
      </c>
      <c r="Y192" s="97">
        <v>796</v>
      </c>
      <c r="Z192" s="152"/>
      <c r="AA192" s="177">
        <v>1033</v>
      </c>
    </row>
    <row r="193" spans="1:27" hidden="1" x14ac:dyDescent="0.2">
      <c r="A193">
        <v>2001</v>
      </c>
      <c r="D193" t="s">
        <v>543</v>
      </c>
      <c r="F193" s="107" t="s">
        <v>499</v>
      </c>
      <c r="G193" s="182">
        <v>0.45833333333333331</v>
      </c>
      <c r="H193" s="207"/>
      <c r="I193" s="207"/>
      <c r="J193" s="401"/>
      <c r="K193" s="401">
        <v>2133.33</v>
      </c>
      <c r="L193" s="407"/>
      <c r="M193" s="183"/>
      <c r="N193" s="181"/>
      <c r="O193" s="185"/>
      <c r="P193" s="116"/>
      <c r="Q193" s="106"/>
      <c r="R193" s="183">
        <v>37442</v>
      </c>
      <c r="S193" s="183">
        <f>+R193+X193-1</f>
        <v>37451</v>
      </c>
      <c r="T193" s="184">
        <v>37451</v>
      </c>
      <c r="U193" s="183"/>
      <c r="V193" s="181"/>
      <c r="W193" s="298"/>
      <c r="X193" s="181">
        <v>10</v>
      </c>
      <c r="Y193" s="183">
        <v>37055</v>
      </c>
      <c r="Z193" s="107"/>
      <c r="AA193" s="183">
        <v>37116</v>
      </c>
    </row>
    <row r="194" spans="1:27" hidden="1" x14ac:dyDescent="0.2">
      <c r="A194">
        <v>2001</v>
      </c>
      <c r="D194" t="s">
        <v>543</v>
      </c>
      <c r="F194" s="118" t="s">
        <v>131</v>
      </c>
      <c r="G194" s="186"/>
      <c r="H194" s="247"/>
      <c r="I194" s="247"/>
      <c r="J194" s="463"/>
      <c r="K194" s="463"/>
      <c r="L194" s="408"/>
      <c r="M194" s="137"/>
      <c r="N194" s="186"/>
      <c r="O194" s="189"/>
      <c r="P194" s="116"/>
      <c r="Q194" s="117"/>
      <c r="R194" s="137"/>
      <c r="S194" s="137"/>
      <c r="T194" s="188"/>
      <c r="U194" s="137"/>
      <c r="V194" s="186"/>
      <c r="W194" s="299"/>
      <c r="X194" s="186"/>
      <c r="Y194" s="186"/>
      <c r="Z194" s="118"/>
      <c r="AA194" s="186"/>
    </row>
    <row r="195" spans="1:27" hidden="1" x14ac:dyDescent="0.2">
      <c r="A195">
        <v>2001</v>
      </c>
      <c r="D195" t="s">
        <v>543</v>
      </c>
      <c r="F195" s="124" t="s">
        <v>132</v>
      </c>
      <c r="G195" s="139">
        <v>37046</v>
      </c>
      <c r="H195" s="127">
        <v>84000</v>
      </c>
      <c r="I195" s="127">
        <f>+SUM(L195:L196)</f>
        <v>84000</v>
      </c>
      <c r="J195" s="464">
        <v>84000</v>
      </c>
      <c r="K195" s="464">
        <v>1200</v>
      </c>
      <c r="L195" s="406">
        <v>84000</v>
      </c>
      <c r="M195" s="139">
        <v>37069</v>
      </c>
      <c r="N195" s="190" t="s">
        <v>25</v>
      </c>
      <c r="O195" s="194" t="s">
        <v>133</v>
      </c>
      <c r="P195" s="129">
        <v>385</v>
      </c>
      <c r="Q195" s="123">
        <v>227261</v>
      </c>
      <c r="R195" s="139">
        <v>37074</v>
      </c>
      <c r="S195" s="139">
        <f>+R195+X195-1</f>
        <v>37118</v>
      </c>
      <c r="T195" s="192">
        <v>37108</v>
      </c>
      <c r="U195" s="139">
        <v>37118</v>
      </c>
      <c r="V195" s="193" t="s">
        <v>88</v>
      </c>
      <c r="W195" s="190" t="s">
        <v>24</v>
      </c>
      <c r="X195" s="190">
        <v>45</v>
      </c>
      <c r="Y195" s="190">
        <v>641</v>
      </c>
      <c r="Z195" s="124"/>
      <c r="AA195" s="191">
        <v>824</v>
      </c>
    </row>
    <row r="196" spans="1:27" hidden="1" x14ac:dyDescent="0.2">
      <c r="A196">
        <v>2001</v>
      </c>
      <c r="D196" t="s">
        <v>543</v>
      </c>
      <c r="F196" s="114"/>
      <c r="G196" s="182">
        <v>0.45833333333333331</v>
      </c>
      <c r="H196" s="207"/>
      <c r="I196" s="207"/>
      <c r="J196" s="401"/>
      <c r="K196" s="401">
        <v>4800</v>
      </c>
      <c r="L196" s="407"/>
      <c r="M196" s="183"/>
      <c r="N196" s="181"/>
      <c r="O196" s="185"/>
      <c r="P196" s="116"/>
      <c r="Q196" s="106"/>
      <c r="R196" s="183"/>
      <c r="S196" s="183"/>
      <c r="T196" s="183"/>
      <c r="U196" s="183"/>
      <c r="V196" s="181"/>
      <c r="W196" s="300"/>
      <c r="X196" s="181"/>
      <c r="Y196" s="183">
        <v>37020</v>
      </c>
      <c r="Z196" s="107"/>
      <c r="AA196" s="183">
        <v>37061</v>
      </c>
    </row>
    <row r="197" spans="1:27" hidden="1" x14ac:dyDescent="0.2">
      <c r="A197">
        <v>2001</v>
      </c>
      <c r="D197" t="s">
        <v>543</v>
      </c>
      <c r="F197" s="138" t="s">
        <v>134</v>
      </c>
      <c r="G197" s="139">
        <v>37023</v>
      </c>
      <c r="H197" s="127">
        <v>41582.730000000003</v>
      </c>
      <c r="I197" s="127">
        <f>+SUM(L197:L198)</f>
        <v>41582.730000000003</v>
      </c>
      <c r="J197" s="464">
        <v>41754</v>
      </c>
      <c r="K197" s="464">
        <v>800</v>
      </c>
      <c r="L197" s="406">
        <v>41582.730000000003</v>
      </c>
      <c r="M197" s="139">
        <v>37069</v>
      </c>
      <c r="N197" s="190" t="s">
        <v>30</v>
      </c>
      <c r="O197" s="194" t="s">
        <v>31</v>
      </c>
      <c r="P197" s="129">
        <v>295</v>
      </c>
      <c r="Q197" s="123">
        <v>227412</v>
      </c>
      <c r="R197" s="139"/>
      <c r="S197" s="139"/>
      <c r="T197" s="139"/>
      <c r="U197" s="139"/>
      <c r="V197" s="190"/>
      <c r="W197" s="190" t="s">
        <v>24</v>
      </c>
      <c r="X197" s="190">
        <v>45</v>
      </c>
      <c r="Y197" s="193"/>
      <c r="Z197" s="124"/>
      <c r="AA197" s="191">
        <v>405</v>
      </c>
    </row>
    <row r="198" spans="1:27" hidden="1" x14ac:dyDescent="0.2">
      <c r="A198">
        <v>2001</v>
      </c>
      <c r="D198" t="s">
        <v>543</v>
      </c>
      <c r="F198" s="114"/>
      <c r="G198" s="183">
        <v>37225</v>
      </c>
      <c r="H198" s="207"/>
      <c r="I198" s="207"/>
      <c r="J198" s="401"/>
      <c r="K198" s="401">
        <v>1200</v>
      </c>
      <c r="L198" s="407"/>
      <c r="M198" s="183"/>
      <c r="N198" s="181"/>
      <c r="O198" s="185" t="s">
        <v>126</v>
      </c>
      <c r="P198" s="116"/>
      <c r="Q198" s="106"/>
      <c r="R198" s="183"/>
      <c r="S198" s="183"/>
      <c r="T198" s="183"/>
      <c r="U198" s="183"/>
      <c r="V198" s="181"/>
      <c r="W198" s="298"/>
      <c r="X198" s="181"/>
      <c r="Y198" s="195"/>
      <c r="Z198" s="107"/>
      <c r="AA198" s="183">
        <v>37078</v>
      </c>
    </row>
    <row r="199" spans="1:27" hidden="1" x14ac:dyDescent="0.2">
      <c r="A199">
        <v>2001</v>
      </c>
      <c r="D199" t="s">
        <v>543</v>
      </c>
      <c r="F199" s="138" t="s">
        <v>135</v>
      </c>
      <c r="G199" s="139">
        <v>37061</v>
      </c>
      <c r="H199" s="127">
        <v>830000</v>
      </c>
      <c r="I199" s="127">
        <f>+J199+K199+K200</f>
        <v>830000</v>
      </c>
      <c r="J199" s="464">
        <v>812000</v>
      </c>
      <c r="K199" s="464">
        <v>6000</v>
      </c>
      <c r="L199" s="406">
        <v>727796.08</v>
      </c>
      <c r="M199" s="139">
        <v>37098</v>
      </c>
      <c r="N199" s="190" t="s">
        <v>25</v>
      </c>
      <c r="O199" s="194" t="s">
        <v>136</v>
      </c>
      <c r="P199" s="129"/>
      <c r="Q199" s="123">
        <v>225946</v>
      </c>
      <c r="R199" s="139">
        <v>37085</v>
      </c>
      <c r="S199" s="139">
        <f>+R199+X199-1</f>
        <v>37174</v>
      </c>
      <c r="T199" s="139">
        <v>37174</v>
      </c>
      <c r="U199" s="139">
        <v>37420</v>
      </c>
      <c r="V199" s="193" t="s">
        <v>88</v>
      </c>
      <c r="W199" s="190" t="s">
        <v>42</v>
      </c>
      <c r="X199" s="190">
        <v>90</v>
      </c>
      <c r="Y199" s="190">
        <v>664</v>
      </c>
      <c r="Z199" s="124"/>
      <c r="AA199" s="191">
        <v>869</v>
      </c>
    </row>
    <row r="200" spans="1:27" hidden="1" x14ac:dyDescent="0.2">
      <c r="A200">
        <v>2001</v>
      </c>
      <c r="D200" t="s">
        <v>543</v>
      </c>
      <c r="F200" s="114"/>
      <c r="G200" s="182">
        <v>0.45833333333333331</v>
      </c>
      <c r="H200" s="207"/>
      <c r="I200" s="207"/>
      <c r="J200" s="401"/>
      <c r="K200" s="401">
        <v>12000</v>
      </c>
      <c r="L200" s="407"/>
      <c r="M200" s="183"/>
      <c r="N200" s="181"/>
      <c r="O200" s="185"/>
      <c r="P200" s="116"/>
      <c r="Q200" s="106"/>
      <c r="R200" s="183"/>
      <c r="S200" s="183"/>
      <c r="T200" s="183">
        <v>37419</v>
      </c>
      <c r="U200" s="183"/>
      <c r="V200" s="181"/>
      <c r="W200" s="300" t="s">
        <v>55</v>
      </c>
      <c r="X200" s="181"/>
      <c r="Y200" s="183">
        <v>37027</v>
      </c>
      <c r="Z200" s="107"/>
      <c r="AA200" s="183">
        <v>37071</v>
      </c>
    </row>
    <row r="201" spans="1:27" hidden="1" x14ac:dyDescent="0.2">
      <c r="A201">
        <v>2001</v>
      </c>
      <c r="D201" t="s">
        <v>543</v>
      </c>
      <c r="F201" s="138" t="s">
        <v>137</v>
      </c>
      <c r="G201" s="139">
        <v>37050</v>
      </c>
      <c r="H201" s="127">
        <v>358000</v>
      </c>
      <c r="I201" s="127">
        <f>+SUM(L201:L202)</f>
        <v>358000</v>
      </c>
      <c r="J201" s="464">
        <v>358000</v>
      </c>
      <c r="K201" s="464">
        <v>6400</v>
      </c>
      <c r="L201" s="406">
        <v>358000</v>
      </c>
      <c r="M201" s="139">
        <v>37084</v>
      </c>
      <c r="N201" s="190" t="s">
        <v>25</v>
      </c>
      <c r="O201" s="194" t="s">
        <v>139</v>
      </c>
      <c r="P201" s="129">
        <v>1990</v>
      </c>
      <c r="Q201" s="123">
        <v>226802</v>
      </c>
      <c r="R201" s="139">
        <v>37078</v>
      </c>
      <c r="S201" s="139">
        <f>+R201+X201-1</f>
        <v>37137</v>
      </c>
      <c r="T201" s="139">
        <v>37161</v>
      </c>
      <c r="U201" s="139">
        <v>37197</v>
      </c>
      <c r="V201" s="190"/>
      <c r="W201" s="190" t="s">
        <v>138</v>
      </c>
      <c r="X201" s="190">
        <v>60</v>
      </c>
      <c r="Y201" s="190">
        <v>706</v>
      </c>
      <c r="Z201" s="124"/>
      <c r="AA201" s="191">
        <v>877</v>
      </c>
    </row>
    <row r="202" spans="1:27" ht="16" hidden="1" thickBot="1" x14ac:dyDescent="0.25">
      <c r="A202">
        <v>2001</v>
      </c>
      <c r="D202" t="s">
        <v>543</v>
      </c>
      <c r="F202" s="174"/>
      <c r="G202" s="197">
        <v>0.35416666666666669</v>
      </c>
      <c r="H202" s="485"/>
      <c r="I202" s="485"/>
      <c r="J202" s="465"/>
      <c r="K202" s="465">
        <v>6880</v>
      </c>
      <c r="L202" s="410"/>
      <c r="M202" s="149"/>
      <c r="N202" s="102"/>
      <c r="O202" s="198"/>
      <c r="P202" s="150"/>
      <c r="Q202" s="144"/>
      <c r="R202" s="149"/>
      <c r="S202" s="149">
        <f>+S201+X202</f>
        <v>37162</v>
      </c>
      <c r="T202" s="149"/>
      <c r="U202" s="149"/>
      <c r="V202" s="102"/>
      <c r="W202" s="302"/>
      <c r="X202" s="102">
        <v>25</v>
      </c>
      <c r="Y202" s="149">
        <v>37032</v>
      </c>
      <c r="Z202" s="145"/>
      <c r="AA202" s="149">
        <v>37074</v>
      </c>
    </row>
    <row r="203" spans="1:27" hidden="1" x14ac:dyDescent="0.2">
      <c r="A203">
        <v>2002</v>
      </c>
      <c r="D203" t="s">
        <v>543</v>
      </c>
      <c r="F203" s="199" t="s">
        <v>497</v>
      </c>
      <c r="G203" s="176">
        <v>37425</v>
      </c>
      <c r="H203" s="127">
        <v>2342997.66</v>
      </c>
      <c r="I203" s="127">
        <f>+SUM(L203:L204)</f>
        <v>2342997.66</v>
      </c>
      <c r="J203" s="462">
        <v>956000</v>
      </c>
      <c r="K203" s="462">
        <v>6000</v>
      </c>
      <c r="L203" s="412">
        <v>2342997.66</v>
      </c>
      <c r="M203" s="176">
        <v>37460</v>
      </c>
      <c r="N203" s="97" t="s">
        <v>25</v>
      </c>
      <c r="O203" s="180" t="s">
        <v>141</v>
      </c>
      <c r="P203" s="113">
        <v>6257.27</v>
      </c>
      <c r="Q203" s="151">
        <v>229302</v>
      </c>
      <c r="R203" s="176">
        <v>37461</v>
      </c>
      <c r="S203" s="176">
        <f>+R203+X203-1</f>
        <v>37550</v>
      </c>
      <c r="T203" s="176">
        <v>37562</v>
      </c>
      <c r="U203" s="176">
        <v>37592</v>
      </c>
      <c r="V203" s="179" t="s">
        <v>88</v>
      </c>
      <c r="W203" s="97" t="s">
        <v>42</v>
      </c>
      <c r="X203" s="97">
        <v>90</v>
      </c>
      <c r="Y203" s="97">
        <v>505</v>
      </c>
      <c r="Z203" s="152"/>
      <c r="AA203" s="97">
        <v>686</v>
      </c>
    </row>
    <row r="204" spans="1:27" hidden="1" x14ac:dyDescent="0.2">
      <c r="A204">
        <v>2002</v>
      </c>
      <c r="D204" t="s">
        <v>543</v>
      </c>
      <c r="F204" s="114" t="s">
        <v>496</v>
      </c>
      <c r="G204" s="182">
        <v>0.625</v>
      </c>
      <c r="H204" s="207"/>
      <c r="I204" s="207"/>
      <c r="J204" s="401"/>
      <c r="K204" s="401">
        <v>10200</v>
      </c>
      <c r="L204" s="407"/>
      <c r="M204" s="183"/>
      <c r="N204" s="181"/>
      <c r="O204" s="185"/>
      <c r="P204" s="116"/>
      <c r="Q204" s="106"/>
      <c r="R204" s="183"/>
      <c r="S204" s="183">
        <f>+S203+X204</f>
        <v>37562</v>
      </c>
      <c r="T204" s="183"/>
      <c r="U204" s="183"/>
      <c r="V204" s="181"/>
      <c r="W204" s="300" t="s">
        <v>55</v>
      </c>
      <c r="X204" s="181">
        <v>12</v>
      </c>
      <c r="Y204" s="183">
        <v>37384</v>
      </c>
      <c r="Z204" s="107"/>
      <c r="AA204" s="183">
        <v>37456</v>
      </c>
    </row>
    <row r="205" spans="1:27" hidden="1" x14ac:dyDescent="0.2">
      <c r="A205">
        <v>2002</v>
      </c>
      <c r="D205" t="s">
        <v>543</v>
      </c>
      <c r="F205" s="140" t="s">
        <v>498</v>
      </c>
      <c r="G205" s="186"/>
      <c r="H205" s="247"/>
      <c r="I205" s="247"/>
      <c r="J205" s="463"/>
      <c r="K205" s="463"/>
      <c r="L205" s="408"/>
      <c r="M205" s="137"/>
      <c r="N205" s="186"/>
      <c r="O205" s="196"/>
      <c r="P205" s="116"/>
      <c r="Q205" s="117"/>
      <c r="R205" s="137"/>
      <c r="S205" s="137"/>
      <c r="T205" s="137"/>
      <c r="U205" s="137"/>
      <c r="V205" s="186"/>
      <c r="W205" s="301"/>
      <c r="X205" s="186"/>
      <c r="Y205" s="136"/>
      <c r="Z205" s="118"/>
      <c r="AA205" s="136"/>
    </row>
    <row r="206" spans="1:27" hidden="1" x14ac:dyDescent="0.2">
      <c r="A206">
        <v>2002</v>
      </c>
      <c r="D206" t="s">
        <v>543</v>
      </c>
      <c r="F206" s="138" t="s">
        <v>142</v>
      </c>
      <c r="G206" s="139">
        <v>37410</v>
      </c>
      <c r="H206" s="127">
        <v>70443.61</v>
      </c>
      <c r="I206" s="127">
        <f>+SUM(L206:L207)</f>
        <v>70443.61</v>
      </c>
      <c r="J206" s="464">
        <v>43485.25</v>
      </c>
      <c r="K206" s="464">
        <v>1200</v>
      </c>
      <c r="L206" s="406">
        <v>70443.61</v>
      </c>
      <c r="M206" s="139">
        <v>37452</v>
      </c>
      <c r="N206" s="190" t="s">
        <v>25</v>
      </c>
      <c r="O206" s="194" t="s">
        <v>143</v>
      </c>
      <c r="P206" s="129" t="s">
        <v>27</v>
      </c>
      <c r="Q206" s="123">
        <v>231275</v>
      </c>
      <c r="R206" s="139">
        <v>37440</v>
      </c>
      <c r="S206" s="139">
        <f>+R206+X206-1</f>
        <v>37479</v>
      </c>
      <c r="T206" s="139">
        <v>37489</v>
      </c>
      <c r="U206" s="139">
        <v>37551</v>
      </c>
      <c r="V206" s="193" t="s">
        <v>92</v>
      </c>
      <c r="W206" s="190" t="s">
        <v>24</v>
      </c>
      <c r="X206" s="190">
        <v>40</v>
      </c>
      <c r="Y206" s="190">
        <v>517</v>
      </c>
      <c r="Z206" s="124"/>
      <c r="AA206" s="190">
        <v>632</v>
      </c>
    </row>
    <row r="207" spans="1:27" hidden="1" x14ac:dyDescent="0.2">
      <c r="A207">
        <v>2002</v>
      </c>
      <c r="D207" t="s">
        <v>543</v>
      </c>
      <c r="F207" s="114" t="s">
        <v>144</v>
      </c>
      <c r="G207" s="182">
        <v>0.375</v>
      </c>
      <c r="H207" s="207"/>
      <c r="I207" s="207"/>
      <c r="J207" s="401"/>
      <c r="K207" s="401">
        <v>1800</v>
      </c>
      <c r="L207" s="407"/>
      <c r="M207" s="183"/>
      <c r="N207" s="181"/>
      <c r="O207" s="185"/>
      <c r="P207" s="116"/>
      <c r="Q207" s="106"/>
      <c r="R207" s="183"/>
      <c r="S207" s="183">
        <f>+S206+X207</f>
        <v>37489</v>
      </c>
      <c r="T207" s="183"/>
      <c r="U207" s="183"/>
      <c r="V207" s="181" t="s">
        <v>72</v>
      </c>
      <c r="W207" s="300"/>
      <c r="X207" s="181">
        <v>10</v>
      </c>
      <c r="Y207" s="183">
        <v>37391</v>
      </c>
      <c r="Z207" s="107"/>
      <c r="AA207" s="183">
        <v>37434</v>
      </c>
    </row>
    <row r="208" spans="1:27" hidden="1" x14ac:dyDescent="0.2">
      <c r="A208">
        <v>2002</v>
      </c>
      <c r="D208" t="s">
        <v>543</v>
      </c>
      <c r="F208" s="138" t="s">
        <v>145</v>
      </c>
      <c r="G208" s="139">
        <v>37447</v>
      </c>
      <c r="H208" s="127">
        <v>137330</v>
      </c>
      <c r="I208" s="127">
        <f>+SUM(L208:L209)</f>
        <v>137330</v>
      </c>
      <c r="J208" s="464">
        <v>125600</v>
      </c>
      <c r="K208" s="464">
        <v>1200</v>
      </c>
      <c r="L208" s="406">
        <v>125600</v>
      </c>
      <c r="M208" s="139">
        <v>37496</v>
      </c>
      <c r="N208" s="190" t="s">
        <v>25</v>
      </c>
      <c r="O208" s="194" t="s">
        <v>146</v>
      </c>
      <c r="P208" s="129">
        <v>670</v>
      </c>
      <c r="Q208" s="123">
        <v>8192</v>
      </c>
      <c r="R208" s="139">
        <v>37496</v>
      </c>
      <c r="S208" s="139">
        <f>+R208+X208-1</f>
        <v>37555</v>
      </c>
      <c r="T208" s="139">
        <v>37503</v>
      </c>
      <c r="U208" s="139">
        <v>37922</v>
      </c>
      <c r="V208" s="193" t="s">
        <v>88</v>
      </c>
      <c r="W208" s="190" t="s">
        <v>24</v>
      </c>
      <c r="X208" s="190">
        <v>60</v>
      </c>
      <c r="Y208" s="190">
        <v>621</v>
      </c>
      <c r="Z208" s="124"/>
      <c r="AA208" s="190">
        <v>759</v>
      </c>
    </row>
    <row r="209" spans="1:27" ht="16" hidden="1" thickBot="1" x14ac:dyDescent="0.25">
      <c r="A209">
        <v>2002</v>
      </c>
      <c r="D209" t="s">
        <v>543</v>
      </c>
      <c r="F209" s="174" t="s">
        <v>500</v>
      </c>
      <c r="G209" s="197">
        <v>0.375</v>
      </c>
      <c r="H209" s="485"/>
      <c r="I209" s="485"/>
      <c r="J209" s="465"/>
      <c r="K209" s="465">
        <v>3200</v>
      </c>
      <c r="L209" s="410">
        <v>11730</v>
      </c>
      <c r="M209" s="204"/>
      <c r="N209" s="102"/>
      <c r="O209" s="198"/>
      <c r="P209" s="150"/>
      <c r="Q209" s="144"/>
      <c r="R209" s="149">
        <v>37769</v>
      </c>
      <c r="S209" s="149" t="e">
        <f>+R209+#REF!-1</f>
        <v>#REF!</v>
      </c>
      <c r="T209" s="149">
        <v>37820</v>
      </c>
      <c r="U209" s="102"/>
      <c r="V209" s="102"/>
      <c r="W209" s="302"/>
      <c r="X209" s="203">
        <v>-8</v>
      </c>
      <c r="Y209" s="149">
        <v>37428</v>
      </c>
      <c r="Z209" s="145"/>
      <c r="AA209" s="149">
        <v>37488</v>
      </c>
    </row>
    <row r="210" spans="1:27" hidden="1" x14ac:dyDescent="0.2">
      <c r="A210">
        <v>2003</v>
      </c>
      <c r="D210" t="s">
        <v>543</v>
      </c>
      <c r="F210" s="303" t="s">
        <v>154</v>
      </c>
      <c r="G210" s="176">
        <v>37777</v>
      </c>
      <c r="H210" s="127">
        <v>78652.02</v>
      </c>
      <c r="I210" s="127">
        <f>+J210+K210+K211</f>
        <v>78652.02</v>
      </c>
      <c r="J210" s="462">
        <v>74714.34</v>
      </c>
      <c r="K210" s="462">
        <v>2104.35</v>
      </c>
      <c r="L210" s="412">
        <v>79714.34</v>
      </c>
      <c r="M210" s="176">
        <v>37802</v>
      </c>
      <c r="N210" s="97" t="s">
        <v>25</v>
      </c>
      <c r="O210" s="180" t="s">
        <v>48</v>
      </c>
      <c r="P210" s="113" t="s">
        <v>27</v>
      </c>
      <c r="Q210" s="151">
        <v>232749</v>
      </c>
      <c r="R210" s="176">
        <v>37792</v>
      </c>
      <c r="S210" s="176">
        <f>+R210+X210-1</f>
        <v>37831</v>
      </c>
      <c r="T210" s="178">
        <v>37837</v>
      </c>
      <c r="U210" s="176">
        <v>38194</v>
      </c>
      <c r="V210" s="179" t="s">
        <v>92</v>
      </c>
      <c r="W210" s="97" t="s">
        <v>24</v>
      </c>
      <c r="X210" s="97">
        <v>40</v>
      </c>
      <c r="Y210" s="97">
        <v>243</v>
      </c>
      <c r="Z210" s="152"/>
      <c r="AA210" s="177">
        <v>421</v>
      </c>
    </row>
    <row r="211" spans="1:27" hidden="1" x14ac:dyDescent="0.2">
      <c r="A211">
        <v>2003</v>
      </c>
      <c r="D211" t="s">
        <v>543</v>
      </c>
      <c r="F211" s="114" t="s">
        <v>155</v>
      </c>
      <c r="G211" s="182">
        <v>0.375</v>
      </c>
      <c r="H211" s="207"/>
      <c r="I211" s="207"/>
      <c r="J211" s="401"/>
      <c r="K211" s="401">
        <v>1833.33</v>
      </c>
      <c r="L211" s="407"/>
      <c r="M211" s="183"/>
      <c r="N211" s="114"/>
      <c r="O211" s="185"/>
      <c r="P211" s="116"/>
      <c r="Q211" s="106"/>
      <c r="R211" s="183"/>
      <c r="S211" s="183">
        <f>+S210+X211</f>
        <v>37839</v>
      </c>
      <c r="T211" s="184"/>
      <c r="U211" s="183"/>
      <c r="V211" s="195"/>
      <c r="W211" s="181"/>
      <c r="X211" s="181">
        <v>8</v>
      </c>
      <c r="Y211" s="183">
        <v>37726</v>
      </c>
      <c r="Z211" s="107"/>
      <c r="AA211" s="183">
        <v>37789</v>
      </c>
    </row>
    <row r="212" spans="1:27" hidden="1" x14ac:dyDescent="0.2">
      <c r="A212">
        <v>2003</v>
      </c>
      <c r="D212" t="s">
        <v>543</v>
      </c>
      <c r="F212" s="305" t="s">
        <v>156</v>
      </c>
      <c r="G212" s="139">
        <v>37756</v>
      </c>
      <c r="H212" s="127">
        <v>86000</v>
      </c>
      <c r="I212" s="127">
        <f>+J212+K212+K213</f>
        <v>86000</v>
      </c>
      <c r="J212" s="464">
        <v>82000</v>
      </c>
      <c r="K212" s="464">
        <v>2500</v>
      </c>
      <c r="L212" s="406">
        <v>78312.98</v>
      </c>
      <c r="M212" s="139">
        <v>37776</v>
      </c>
      <c r="N212" s="190" t="s">
        <v>25</v>
      </c>
      <c r="O212" s="194" t="s">
        <v>157</v>
      </c>
      <c r="P212" s="129" t="s">
        <v>27</v>
      </c>
      <c r="Q212" s="123">
        <v>233827</v>
      </c>
      <c r="R212" s="139">
        <v>37774</v>
      </c>
      <c r="S212" s="139">
        <f>+R212+X212-1</f>
        <v>37818</v>
      </c>
      <c r="T212" s="192">
        <v>37833</v>
      </c>
      <c r="U212" s="139">
        <v>37942</v>
      </c>
      <c r="V212" s="190" t="s">
        <v>88</v>
      </c>
      <c r="W212" s="190" t="s">
        <v>24</v>
      </c>
      <c r="X212" s="190">
        <v>45</v>
      </c>
      <c r="Y212" s="190">
        <v>248</v>
      </c>
      <c r="Z212" s="124"/>
      <c r="AA212" s="190">
        <v>344</v>
      </c>
    </row>
    <row r="213" spans="1:27" hidden="1" x14ac:dyDescent="0.2">
      <c r="A213">
        <v>2003</v>
      </c>
      <c r="D213" t="s">
        <v>543</v>
      </c>
      <c r="F213" s="114" t="s">
        <v>158</v>
      </c>
      <c r="G213" s="182">
        <v>0.45833333333333331</v>
      </c>
      <c r="H213" s="207"/>
      <c r="I213" s="207"/>
      <c r="J213" s="401"/>
      <c r="K213" s="401">
        <v>1500</v>
      </c>
      <c r="L213" s="407"/>
      <c r="M213" s="183"/>
      <c r="N213" s="209"/>
      <c r="O213" s="185" t="s">
        <v>159</v>
      </c>
      <c r="P213" s="116"/>
      <c r="Q213" s="106"/>
      <c r="R213" s="183"/>
      <c r="S213" s="183">
        <f>+S212+X213</f>
        <v>37843</v>
      </c>
      <c r="T213" s="184"/>
      <c r="U213" s="183"/>
      <c r="V213" s="181"/>
      <c r="W213" s="181"/>
      <c r="X213" s="181">
        <v>25</v>
      </c>
      <c r="Y213" s="183">
        <v>37726</v>
      </c>
      <c r="Z213" s="107"/>
      <c r="AA213" s="183">
        <v>37762</v>
      </c>
    </row>
    <row r="214" spans="1:27" hidden="1" x14ac:dyDescent="0.2">
      <c r="A214">
        <v>2003</v>
      </c>
      <c r="D214" t="s">
        <v>543</v>
      </c>
      <c r="F214" s="305" t="s">
        <v>160</v>
      </c>
      <c r="G214" s="139">
        <v>37753</v>
      </c>
      <c r="H214" s="127">
        <v>161522.71</v>
      </c>
      <c r="I214" s="127">
        <f>+SUM(L214:L215)</f>
        <v>161522.71</v>
      </c>
      <c r="J214" s="464">
        <v>135667</v>
      </c>
      <c r="K214" s="464">
        <v>2333</v>
      </c>
      <c r="L214" s="406">
        <v>135667</v>
      </c>
      <c r="M214" s="139">
        <v>37776</v>
      </c>
      <c r="N214" s="190" t="s">
        <v>25</v>
      </c>
      <c r="O214" s="194" t="s">
        <v>161</v>
      </c>
      <c r="P214" s="116">
        <v>800</v>
      </c>
      <c r="Q214" s="123">
        <v>233828</v>
      </c>
      <c r="R214" s="139">
        <v>37769</v>
      </c>
      <c r="S214" s="139">
        <f>+R214+X214-1</f>
        <v>37798</v>
      </c>
      <c r="T214" s="139">
        <v>37833</v>
      </c>
      <c r="U214" s="139">
        <v>37869</v>
      </c>
      <c r="V214" s="190" t="s">
        <v>88</v>
      </c>
      <c r="W214" s="190" t="s">
        <v>24</v>
      </c>
      <c r="X214" s="190">
        <v>30</v>
      </c>
      <c r="Y214" s="190">
        <v>249</v>
      </c>
      <c r="Z214" s="124"/>
      <c r="AA214" s="190">
        <v>346</v>
      </c>
    </row>
    <row r="215" spans="1:27" hidden="1" x14ac:dyDescent="0.2">
      <c r="A215">
        <v>2003</v>
      </c>
      <c r="D215" t="s">
        <v>543</v>
      </c>
      <c r="F215" s="304"/>
      <c r="G215" s="182">
        <v>0.375</v>
      </c>
      <c r="H215" s="207"/>
      <c r="I215" s="207"/>
      <c r="J215" s="401"/>
      <c r="K215" s="401">
        <v>2000</v>
      </c>
      <c r="L215" s="407">
        <v>25855.71</v>
      </c>
      <c r="M215" s="183"/>
      <c r="N215" s="181"/>
      <c r="O215" s="185"/>
      <c r="P215" s="116"/>
      <c r="Q215" s="106"/>
      <c r="R215" s="183"/>
      <c r="S215" s="183">
        <f>+S214+X215</f>
        <v>37833</v>
      </c>
      <c r="T215" s="183"/>
      <c r="U215" s="183"/>
      <c r="V215" s="195"/>
      <c r="W215" s="181"/>
      <c r="X215" s="181">
        <v>35</v>
      </c>
      <c r="Y215" s="183">
        <v>37726</v>
      </c>
      <c r="Z215" s="107"/>
      <c r="AA215" s="183">
        <v>37762</v>
      </c>
    </row>
    <row r="216" spans="1:27" hidden="1" x14ac:dyDescent="0.2">
      <c r="A216">
        <v>2003</v>
      </c>
      <c r="D216" t="s">
        <v>543</v>
      </c>
      <c r="F216" s="305" t="s">
        <v>162</v>
      </c>
      <c r="G216" s="139">
        <v>37754</v>
      </c>
      <c r="H216" s="127">
        <v>81878</v>
      </c>
      <c r="I216" s="127">
        <f>+SUM(L216:L217)</f>
        <v>81878</v>
      </c>
      <c r="J216" s="464">
        <v>67343</v>
      </c>
      <c r="K216" s="464">
        <v>3150</v>
      </c>
      <c r="L216" s="406">
        <v>67343</v>
      </c>
      <c r="M216" s="139">
        <v>37776</v>
      </c>
      <c r="N216" s="190" t="s">
        <v>25</v>
      </c>
      <c r="O216" s="194" t="s">
        <v>157</v>
      </c>
      <c r="P216" s="129">
        <v>270</v>
      </c>
      <c r="Q216" s="123">
        <v>233871</v>
      </c>
      <c r="R216" s="139">
        <v>37774</v>
      </c>
      <c r="S216" s="139">
        <f>+R216+X216-1</f>
        <v>37818</v>
      </c>
      <c r="T216" s="139">
        <v>37833</v>
      </c>
      <c r="U216" s="139">
        <v>37865</v>
      </c>
      <c r="V216" s="190" t="s">
        <v>88</v>
      </c>
      <c r="W216" s="190" t="s">
        <v>24</v>
      </c>
      <c r="X216" s="190">
        <v>45</v>
      </c>
      <c r="Y216" s="190">
        <v>250</v>
      </c>
      <c r="Z216" s="124"/>
      <c r="AA216" s="190">
        <v>345</v>
      </c>
    </row>
    <row r="217" spans="1:27" hidden="1" x14ac:dyDescent="0.2">
      <c r="A217">
        <v>2003</v>
      </c>
      <c r="D217" t="s">
        <v>543</v>
      </c>
      <c r="F217" s="304"/>
      <c r="G217" s="182">
        <v>0.375</v>
      </c>
      <c r="H217" s="207"/>
      <c r="I217" s="207"/>
      <c r="J217" s="401"/>
      <c r="K217" s="401">
        <v>4000</v>
      </c>
      <c r="L217" s="407">
        <v>14535</v>
      </c>
      <c r="M217" s="183"/>
      <c r="N217" s="209"/>
      <c r="O217" s="185" t="s">
        <v>159</v>
      </c>
      <c r="P217" s="116"/>
      <c r="Q217" s="106"/>
      <c r="R217" s="183"/>
      <c r="S217" s="183">
        <f>+S216+X217</f>
        <v>37833</v>
      </c>
      <c r="T217" s="183"/>
      <c r="U217" s="183"/>
      <c r="V217" s="181"/>
      <c r="W217" s="181"/>
      <c r="X217" s="181">
        <v>15</v>
      </c>
      <c r="Y217" s="183">
        <v>37726</v>
      </c>
      <c r="Z217" s="107"/>
      <c r="AA217" s="183">
        <v>37762</v>
      </c>
    </row>
    <row r="218" spans="1:27" hidden="1" x14ac:dyDescent="0.2">
      <c r="A218">
        <v>2003</v>
      </c>
      <c r="D218" t="s">
        <v>543</v>
      </c>
      <c r="F218" s="305" t="s">
        <v>163</v>
      </c>
      <c r="G218" s="139">
        <v>37795</v>
      </c>
      <c r="H218" s="127">
        <v>2449711.54</v>
      </c>
      <c r="I218" s="127">
        <f>+SUM(L218:L219)</f>
        <v>2449711.54</v>
      </c>
      <c r="J218" s="464">
        <v>2892000</v>
      </c>
      <c r="K218" s="464">
        <v>12000</v>
      </c>
      <c r="L218" s="406">
        <v>2449711.54</v>
      </c>
      <c r="M218" s="139">
        <v>37816</v>
      </c>
      <c r="N218" s="190" t="s">
        <v>25</v>
      </c>
      <c r="O218" s="194" t="s">
        <v>166</v>
      </c>
      <c r="P218" s="129">
        <v>2674</v>
      </c>
      <c r="Q218" s="123">
        <v>225415</v>
      </c>
      <c r="R218" s="139">
        <v>37813</v>
      </c>
      <c r="S218" s="139">
        <f>+R218+X218-1</f>
        <v>37857</v>
      </c>
      <c r="T218" s="139">
        <v>37857</v>
      </c>
      <c r="U218" s="139">
        <v>38023</v>
      </c>
      <c r="V218" s="190" t="s">
        <v>88</v>
      </c>
      <c r="W218" s="190" t="s">
        <v>149</v>
      </c>
      <c r="X218" s="190">
        <v>45</v>
      </c>
      <c r="Y218" s="190" t="s">
        <v>164</v>
      </c>
      <c r="Z218" s="124"/>
      <c r="AA218" s="190" t="s">
        <v>165</v>
      </c>
    </row>
    <row r="219" spans="1:27" hidden="1" x14ac:dyDescent="0.2">
      <c r="A219">
        <v>2003</v>
      </c>
      <c r="D219" t="s">
        <v>543</v>
      </c>
      <c r="F219" s="304"/>
      <c r="G219" s="182">
        <v>0.39583333333333331</v>
      </c>
      <c r="H219" s="207"/>
      <c r="I219" s="207"/>
      <c r="J219" s="457"/>
      <c r="K219" s="401">
        <v>8500</v>
      </c>
      <c r="L219" s="407"/>
      <c r="M219" s="183"/>
      <c r="N219" s="114"/>
      <c r="O219" s="185"/>
      <c r="P219" s="116"/>
      <c r="Q219" s="106"/>
      <c r="R219" s="183"/>
      <c r="S219" s="183">
        <f>+R218+X219+X218-1</f>
        <v>37932</v>
      </c>
      <c r="T219" s="183"/>
      <c r="U219" s="183"/>
      <c r="V219" s="181"/>
      <c r="W219" s="181" t="s">
        <v>86</v>
      </c>
      <c r="X219" s="181">
        <v>75</v>
      </c>
      <c r="Y219" s="181"/>
      <c r="Z219" s="107"/>
      <c r="AA219" s="181"/>
    </row>
    <row r="220" spans="1:27" hidden="1" x14ac:dyDescent="0.2">
      <c r="A220">
        <v>2003</v>
      </c>
      <c r="D220" t="s">
        <v>543</v>
      </c>
      <c r="F220" s="305" t="s">
        <v>167</v>
      </c>
      <c r="G220" s="139">
        <v>37755</v>
      </c>
      <c r="H220" s="127">
        <v>4580878.34</v>
      </c>
      <c r="I220" s="127">
        <f>+SUM(K220:L221)</f>
        <v>4580878.34</v>
      </c>
      <c r="J220" s="464">
        <v>3918000</v>
      </c>
      <c r="K220" s="464">
        <v>48000</v>
      </c>
      <c r="L220" s="406">
        <v>3915406.18</v>
      </c>
      <c r="M220" s="139">
        <v>37802</v>
      </c>
      <c r="N220" s="190" t="s">
        <v>25</v>
      </c>
      <c r="O220" s="194" t="s">
        <v>139</v>
      </c>
      <c r="P220" s="129"/>
      <c r="Q220" s="123">
        <v>233032</v>
      </c>
      <c r="R220" s="139">
        <v>37790</v>
      </c>
      <c r="S220" s="139">
        <f>+R220+X220-1</f>
        <v>37879</v>
      </c>
      <c r="T220" s="139">
        <v>37939</v>
      </c>
      <c r="U220" s="139">
        <v>37939</v>
      </c>
      <c r="V220" s="190" t="s">
        <v>88</v>
      </c>
      <c r="W220" s="190" t="s">
        <v>149</v>
      </c>
      <c r="X220" s="190">
        <v>90</v>
      </c>
      <c r="Y220" s="190">
        <v>238</v>
      </c>
      <c r="Z220" s="124"/>
      <c r="AA220" s="190">
        <v>422</v>
      </c>
    </row>
    <row r="221" spans="1:27" hidden="1" x14ac:dyDescent="0.2">
      <c r="A221">
        <v>2003</v>
      </c>
      <c r="D221" t="s">
        <v>543</v>
      </c>
      <c r="F221" s="304" t="s">
        <v>524</v>
      </c>
      <c r="G221" s="182">
        <v>0.45833333333333331</v>
      </c>
      <c r="H221" s="207"/>
      <c r="I221" s="207"/>
      <c r="J221" s="401"/>
      <c r="K221" s="401">
        <v>17000</v>
      </c>
      <c r="L221" s="407">
        <v>600472.16</v>
      </c>
      <c r="M221" s="183"/>
      <c r="N221" s="213"/>
      <c r="O221" s="185"/>
      <c r="P221" s="116"/>
      <c r="Q221" s="106"/>
      <c r="R221" s="183"/>
      <c r="S221" s="183">
        <f>+S220+X221</f>
        <v>37919</v>
      </c>
      <c r="T221" s="183"/>
      <c r="U221" s="183"/>
      <c r="V221" s="181"/>
      <c r="W221" s="181" t="s">
        <v>86</v>
      </c>
      <c r="X221" s="181">
        <v>40</v>
      </c>
      <c r="Y221" s="183">
        <v>37726</v>
      </c>
      <c r="Z221" s="107"/>
      <c r="AA221" s="183">
        <v>37790</v>
      </c>
    </row>
    <row r="222" spans="1:27" hidden="1" x14ac:dyDescent="0.2">
      <c r="A222">
        <v>2003</v>
      </c>
      <c r="D222" t="s">
        <v>543</v>
      </c>
      <c r="F222" s="304" t="s">
        <v>523</v>
      </c>
      <c r="G222" s="182"/>
      <c r="H222" s="207"/>
      <c r="I222" s="207"/>
      <c r="J222" s="401"/>
      <c r="K222" s="401"/>
      <c r="L222" s="407"/>
      <c r="M222" s="183"/>
      <c r="N222" s="213"/>
      <c r="O222" s="185"/>
      <c r="P222" s="116"/>
      <c r="Q222" s="106"/>
      <c r="R222" s="183"/>
      <c r="S222" s="183">
        <f>+S221+X222</f>
        <v>37939</v>
      </c>
      <c r="T222" s="183"/>
      <c r="U222" s="183"/>
      <c r="V222" s="181"/>
      <c r="W222" s="181"/>
      <c r="X222" s="181">
        <v>20</v>
      </c>
      <c r="Y222" s="195"/>
      <c r="Z222" s="107"/>
      <c r="AA222" s="195"/>
    </row>
    <row r="223" spans="1:27" hidden="1" x14ac:dyDescent="0.2">
      <c r="A223">
        <v>2003</v>
      </c>
      <c r="D223" t="s">
        <v>543</v>
      </c>
      <c r="F223" s="304" t="s">
        <v>168</v>
      </c>
      <c r="G223" s="183">
        <v>37762</v>
      </c>
      <c r="H223" s="127">
        <v>347596.45</v>
      </c>
      <c r="I223" s="127">
        <f>+SUM(L223:L224)</f>
        <v>347596.45</v>
      </c>
      <c r="J223" s="401">
        <v>290900</v>
      </c>
      <c r="K223" s="401">
        <v>2000</v>
      </c>
      <c r="L223" s="407">
        <v>327570.90000000002</v>
      </c>
      <c r="M223" s="183">
        <v>37812</v>
      </c>
      <c r="N223" s="181" t="s">
        <v>25</v>
      </c>
      <c r="O223" s="185" t="s">
        <v>146</v>
      </c>
      <c r="P223" s="116">
        <v>740</v>
      </c>
      <c r="Q223" s="106">
        <v>233846</v>
      </c>
      <c r="R223" s="183">
        <v>37809</v>
      </c>
      <c r="S223" s="183">
        <f>+R223+X223-1</f>
        <v>37838</v>
      </c>
      <c r="T223" s="183">
        <v>37838</v>
      </c>
      <c r="U223" s="183">
        <v>37915</v>
      </c>
      <c r="V223" s="181" t="s">
        <v>88</v>
      </c>
      <c r="W223" s="181" t="s">
        <v>149</v>
      </c>
      <c r="X223" s="181">
        <v>30</v>
      </c>
      <c r="Y223" s="181">
        <v>262</v>
      </c>
      <c r="Z223" s="107"/>
      <c r="AA223" s="181">
        <v>424</v>
      </c>
    </row>
    <row r="224" spans="1:27" hidden="1" x14ac:dyDescent="0.2">
      <c r="A224">
        <v>2003</v>
      </c>
      <c r="D224" t="s">
        <v>543</v>
      </c>
      <c r="F224" s="304"/>
      <c r="G224" s="182">
        <v>0.375</v>
      </c>
      <c r="H224" s="207"/>
      <c r="I224" s="207"/>
      <c r="J224" s="401"/>
      <c r="K224" s="402">
        <v>2000</v>
      </c>
      <c r="L224" s="407">
        <v>20025.55</v>
      </c>
      <c r="M224" s="183"/>
      <c r="N224" s="212"/>
      <c r="O224" s="185"/>
      <c r="P224" s="116"/>
      <c r="Q224" s="106"/>
      <c r="R224" s="183"/>
      <c r="S224" s="183"/>
      <c r="T224" s="183"/>
      <c r="U224" s="183"/>
      <c r="V224" s="181"/>
      <c r="W224" s="181" t="s">
        <v>86</v>
      </c>
      <c r="X224" s="181"/>
      <c r="Y224" s="183">
        <v>37726</v>
      </c>
      <c r="Z224" s="107"/>
      <c r="AA224" s="183">
        <v>37793</v>
      </c>
    </row>
    <row r="225" spans="1:27" hidden="1" x14ac:dyDescent="0.2">
      <c r="A225">
        <v>2003</v>
      </c>
      <c r="D225" t="s">
        <v>543</v>
      </c>
      <c r="F225" s="305" t="s">
        <v>169</v>
      </c>
      <c r="G225" s="139">
        <v>37762</v>
      </c>
      <c r="H225" s="127">
        <v>246193.23</v>
      </c>
      <c r="I225" s="127">
        <f>+SUM(L225:L226)</f>
        <v>246193.23</v>
      </c>
      <c r="J225" s="464">
        <v>219000</v>
      </c>
      <c r="K225" s="464">
        <v>7000</v>
      </c>
      <c r="L225" s="406">
        <v>246193.23</v>
      </c>
      <c r="M225" s="139">
        <v>37812</v>
      </c>
      <c r="N225" s="190" t="s">
        <v>25</v>
      </c>
      <c r="O225" s="194" t="s">
        <v>146</v>
      </c>
      <c r="P225" s="129">
        <v>319</v>
      </c>
      <c r="Q225" s="123">
        <v>233839</v>
      </c>
      <c r="R225" s="139">
        <v>37809</v>
      </c>
      <c r="S225" s="139">
        <f>+R225+X225-1</f>
        <v>37838</v>
      </c>
      <c r="T225" s="139">
        <v>37838</v>
      </c>
      <c r="U225" s="139">
        <v>37915</v>
      </c>
      <c r="V225" s="190" t="s">
        <v>88</v>
      </c>
      <c r="W225" s="190" t="s">
        <v>149</v>
      </c>
      <c r="X225" s="190">
        <v>30</v>
      </c>
      <c r="Y225" s="190">
        <v>263</v>
      </c>
      <c r="Z225" s="124"/>
      <c r="AA225" s="190">
        <v>424</v>
      </c>
    </row>
    <row r="226" spans="1:27" hidden="1" x14ac:dyDescent="0.2">
      <c r="A226">
        <v>2003</v>
      </c>
      <c r="D226" t="s">
        <v>543</v>
      </c>
      <c r="F226" s="304" t="s">
        <v>525</v>
      </c>
      <c r="G226" s="182">
        <v>0.45833333333333331</v>
      </c>
      <c r="H226" s="207"/>
      <c r="I226" s="207"/>
      <c r="J226" s="401"/>
      <c r="K226" s="401">
        <v>2000</v>
      </c>
      <c r="L226" s="407"/>
      <c r="M226" s="183"/>
      <c r="N226" s="212"/>
      <c r="O226" s="185"/>
      <c r="P226" s="116"/>
      <c r="Q226" s="106"/>
      <c r="R226" s="183"/>
      <c r="S226" s="183"/>
      <c r="T226" s="183"/>
      <c r="U226" s="183"/>
      <c r="V226" s="181"/>
      <c r="W226" s="181" t="s">
        <v>86</v>
      </c>
      <c r="X226" s="181"/>
      <c r="Y226" s="183">
        <v>37726</v>
      </c>
      <c r="Z226" s="107"/>
      <c r="AA226" s="183">
        <v>37793</v>
      </c>
    </row>
    <row r="227" spans="1:27" hidden="1" x14ac:dyDescent="0.2">
      <c r="A227">
        <v>2003</v>
      </c>
      <c r="D227" t="s">
        <v>543</v>
      </c>
      <c r="F227" s="305" t="s">
        <v>170</v>
      </c>
      <c r="G227" s="139">
        <v>37767</v>
      </c>
      <c r="H227" s="127">
        <v>101499.91</v>
      </c>
      <c r="I227" s="127">
        <f>+J227+K227+K228</f>
        <v>101499.91</v>
      </c>
      <c r="J227" s="464">
        <v>99483.21</v>
      </c>
      <c r="K227" s="464">
        <v>1016.7</v>
      </c>
      <c r="L227" s="406">
        <v>123873.3</v>
      </c>
      <c r="M227" s="139">
        <v>37846</v>
      </c>
      <c r="N227" s="190" t="s">
        <v>25</v>
      </c>
      <c r="O227" s="194" t="s">
        <v>50</v>
      </c>
      <c r="P227" s="129" t="s">
        <v>27</v>
      </c>
      <c r="Q227" s="123">
        <v>233847</v>
      </c>
      <c r="R227" s="139">
        <v>37834</v>
      </c>
      <c r="S227" s="139">
        <f>+R227+X227-1</f>
        <v>37863</v>
      </c>
      <c r="T227" s="139">
        <v>37863</v>
      </c>
      <c r="U227" s="139">
        <v>37918</v>
      </c>
      <c r="V227" s="190" t="s">
        <v>88</v>
      </c>
      <c r="W227" s="190" t="s">
        <v>149</v>
      </c>
      <c r="X227" s="190">
        <v>30</v>
      </c>
      <c r="Y227" s="190">
        <v>264</v>
      </c>
      <c r="Z227" s="124"/>
      <c r="AA227" s="190">
        <v>514</v>
      </c>
    </row>
    <row r="228" spans="1:27" hidden="1" x14ac:dyDescent="0.2">
      <c r="A228">
        <v>2003</v>
      </c>
      <c r="D228" t="s">
        <v>543</v>
      </c>
      <c r="F228" s="304"/>
      <c r="G228" s="182">
        <v>0.66666666666666663</v>
      </c>
      <c r="H228" s="207"/>
      <c r="I228" s="207"/>
      <c r="J228" s="401"/>
      <c r="K228" s="401">
        <v>1000</v>
      </c>
      <c r="L228" s="407"/>
      <c r="M228" s="183"/>
      <c r="N228" s="209"/>
      <c r="O228" s="135" t="s">
        <v>151</v>
      </c>
      <c r="P228" s="116"/>
      <c r="Q228" s="106"/>
      <c r="R228" s="183"/>
      <c r="S228" s="183">
        <f>+S227+X228</f>
        <v>37893</v>
      </c>
      <c r="T228" s="183">
        <v>37893</v>
      </c>
      <c r="U228" s="183"/>
      <c r="V228" s="181"/>
      <c r="W228" s="181" t="s">
        <v>86</v>
      </c>
      <c r="X228" s="181">
        <v>30</v>
      </c>
      <c r="Y228" s="183">
        <v>37726</v>
      </c>
      <c r="Z228" s="107"/>
      <c r="AA228" s="183">
        <v>37830</v>
      </c>
    </row>
    <row r="229" spans="1:27" hidden="1" x14ac:dyDescent="0.2">
      <c r="A229">
        <v>2003</v>
      </c>
      <c r="D229" t="s">
        <v>543</v>
      </c>
      <c r="F229" s="305" t="s">
        <v>171</v>
      </c>
      <c r="G229" s="139">
        <v>37762</v>
      </c>
      <c r="H229" s="127">
        <v>537246.05000000005</v>
      </c>
      <c r="I229" s="127">
        <f>+SUM(L229:L230)</f>
        <v>537246.05000000005</v>
      </c>
      <c r="J229" s="464">
        <v>431200</v>
      </c>
      <c r="K229" s="464">
        <v>3800</v>
      </c>
      <c r="L229" s="406">
        <v>516231.65</v>
      </c>
      <c r="M229" s="139">
        <v>37812</v>
      </c>
      <c r="N229" s="190" t="s">
        <v>25</v>
      </c>
      <c r="O229" s="194" t="s">
        <v>139</v>
      </c>
      <c r="P229" s="129">
        <v>1600</v>
      </c>
      <c r="Q229" s="123">
        <v>233840</v>
      </c>
      <c r="R229" s="139">
        <v>37806</v>
      </c>
      <c r="S229" s="139">
        <f>+R229+X229-1</f>
        <v>37865</v>
      </c>
      <c r="T229" s="139">
        <v>37880</v>
      </c>
      <c r="U229" s="139">
        <v>37931</v>
      </c>
      <c r="V229" s="190" t="s">
        <v>88</v>
      </c>
      <c r="W229" s="190" t="s">
        <v>149</v>
      </c>
      <c r="X229" s="190">
        <v>60</v>
      </c>
      <c r="Y229" s="190">
        <v>265</v>
      </c>
      <c r="Z229" s="124"/>
      <c r="AA229" s="190">
        <v>424</v>
      </c>
    </row>
    <row r="230" spans="1:27" hidden="1" x14ac:dyDescent="0.2">
      <c r="A230">
        <v>2003</v>
      </c>
      <c r="D230" t="s">
        <v>543</v>
      </c>
      <c r="F230" s="304"/>
      <c r="G230" s="182">
        <v>0.66666666666666663</v>
      </c>
      <c r="H230" s="207"/>
      <c r="I230" s="207"/>
      <c r="J230" s="401"/>
      <c r="K230" s="401">
        <v>5000</v>
      </c>
      <c r="L230" s="407">
        <v>21014.400000000001</v>
      </c>
      <c r="M230" s="183"/>
      <c r="N230" s="114"/>
      <c r="O230" s="185"/>
      <c r="P230" s="116"/>
      <c r="Q230" s="106"/>
      <c r="R230" s="183"/>
      <c r="S230" s="183">
        <f>+S229+X230</f>
        <v>37880</v>
      </c>
      <c r="T230" s="183"/>
      <c r="U230" s="183"/>
      <c r="V230" s="181"/>
      <c r="W230" s="181" t="s">
        <v>86</v>
      </c>
      <c r="X230" s="181">
        <v>15</v>
      </c>
      <c r="Y230" s="183">
        <v>37726</v>
      </c>
      <c r="Z230" s="107"/>
      <c r="AA230" s="183">
        <v>37793</v>
      </c>
    </row>
    <row r="231" spans="1:27" hidden="1" x14ac:dyDescent="0.2">
      <c r="A231">
        <v>2003</v>
      </c>
      <c r="D231" t="s">
        <v>543</v>
      </c>
      <c r="F231" s="305" t="s">
        <v>172</v>
      </c>
      <c r="G231" s="193" t="s">
        <v>27</v>
      </c>
      <c r="H231" s="191"/>
      <c r="I231" s="191"/>
      <c r="J231" s="464">
        <v>41950</v>
      </c>
      <c r="K231" s="464">
        <v>800</v>
      </c>
      <c r="L231" s="406">
        <v>43749.68</v>
      </c>
      <c r="M231" s="139">
        <v>37845</v>
      </c>
      <c r="N231" s="190" t="s">
        <v>30</v>
      </c>
      <c r="O231" s="194" t="s">
        <v>173</v>
      </c>
      <c r="P231" s="129"/>
      <c r="Q231" s="123">
        <v>234755</v>
      </c>
      <c r="R231" s="193" t="s">
        <v>27</v>
      </c>
      <c r="S231" s="193"/>
      <c r="T231" s="193" t="s">
        <v>27</v>
      </c>
      <c r="U231" s="193"/>
      <c r="V231" s="190"/>
      <c r="W231" s="190" t="s">
        <v>27</v>
      </c>
      <c r="X231" s="190">
        <v>30</v>
      </c>
      <c r="Y231" s="190">
        <v>612</v>
      </c>
      <c r="Z231" s="124"/>
      <c r="AA231" s="190" t="s">
        <v>27</v>
      </c>
    </row>
    <row r="232" spans="1:27" ht="16" hidden="1" thickBot="1" x14ac:dyDescent="0.25">
      <c r="A232">
        <v>2003</v>
      </c>
      <c r="D232" t="s">
        <v>543</v>
      </c>
      <c r="F232" s="308"/>
      <c r="G232" s="197"/>
      <c r="H232" s="485"/>
      <c r="I232" s="485"/>
      <c r="J232" s="465"/>
      <c r="K232" s="465">
        <v>1000</v>
      </c>
      <c r="L232" s="410"/>
      <c r="M232" s="204"/>
      <c r="N232" s="174"/>
      <c r="O232" s="198"/>
      <c r="P232" s="150"/>
      <c r="Q232" s="144"/>
      <c r="R232" s="204"/>
      <c r="S232" s="204"/>
      <c r="T232" s="204"/>
      <c r="U232" s="102"/>
      <c r="V232" s="102"/>
      <c r="W232" s="102"/>
      <c r="X232" s="102"/>
      <c r="Y232" s="149">
        <v>37859</v>
      </c>
      <c r="Z232" s="145"/>
      <c r="AA232" s="204"/>
    </row>
    <row r="233" spans="1:27" hidden="1" x14ac:dyDescent="0.2">
      <c r="A233">
        <v>2004</v>
      </c>
      <c r="D233" t="s">
        <v>543</v>
      </c>
      <c r="F233" s="199" t="s">
        <v>179</v>
      </c>
      <c r="G233" s="176">
        <v>38126</v>
      </c>
      <c r="H233" s="493">
        <v>119859.05</v>
      </c>
      <c r="I233" s="493">
        <f>+L233+K233+K234</f>
        <v>119859.05</v>
      </c>
      <c r="J233" s="462">
        <v>96572</v>
      </c>
      <c r="K233" s="462">
        <v>5267</v>
      </c>
      <c r="L233" s="412">
        <v>112459.05</v>
      </c>
      <c r="M233" s="176">
        <v>38148</v>
      </c>
      <c r="N233" s="97" t="s">
        <v>25</v>
      </c>
      <c r="O233" s="217" t="s">
        <v>180</v>
      </c>
      <c r="P233" s="113" t="s">
        <v>27</v>
      </c>
      <c r="Q233" s="151">
        <v>235797</v>
      </c>
      <c r="R233" s="176">
        <v>38147</v>
      </c>
      <c r="S233" s="176">
        <f>+R233+X233-1</f>
        <v>38186</v>
      </c>
      <c r="T233" s="176">
        <v>38196</v>
      </c>
      <c r="U233" s="176">
        <v>38196</v>
      </c>
      <c r="V233" s="97" t="s">
        <v>72</v>
      </c>
      <c r="W233" s="97" t="s">
        <v>24</v>
      </c>
      <c r="X233" s="97">
        <v>40</v>
      </c>
      <c r="Y233" s="97">
        <v>405</v>
      </c>
      <c r="Z233" s="152"/>
      <c r="AA233" s="97">
        <v>565</v>
      </c>
    </row>
    <row r="234" spans="1:27" hidden="1" x14ac:dyDescent="0.2">
      <c r="A234">
        <v>2004</v>
      </c>
      <c r="D234" t="s">
        <v>543</v>
      </c>
      <c r="F234" s="114" t="s">
        <v>181</v>
      </c>
      <c r="G234" s="182">
        <v>0.75</v>
      </c>
      <c r="H234" s="207"/>
      <c r="I234" s="207"/>
      <c r="J234" s="401"/>
      <c r="K234" s="401">
        <v>2133</v>
      </c>
      <c r="L234" s="407"/>
      <c r="M234" s="183"/>
      <c r="N234" s="209"/>
      <c r="O234" s="218" t="s">
        <v>182</v>
      </c>
      <c r="P234" s="116"/>
      <c r="Q234" s="106"/>
      <c r="R234" s="183"/>
      <c r="S234" s="183">
        <f>+S233+X234</f>
        <v>38196</v>
      </c>
      <c r="T234" s="183"/>
      <c r="U234" s="183"/>
      <c r="V234" s="181"/>
      <c r="W234" s="300"/>
      <c r="X234" s="181">
        <v>10</v>
      </c>
      <c r="Y234" s="183">
        <v>38100</v>
      </c>
      <c r="Z234" s="107"/>
      <c r="AA234" s="183">
        <v>38141</v>
      </c>
    </row>
    <row r="235" spans="1:27" hidden="1" x14ac:dyDescent="0.2">
      <c r="A235">
        <v>2004</v>
      </c>
      <c r="D235" t="s">
        <v>543</v>
      </c>
      <c r="F235" s="305" t="s">
        <v>183</v>
      </c>
      <c r="G235" s="139">
        <v>38127</v>
      </c>
      <c r="H235" s="493">
        <v>130462.22</v>
      </c>
      <c r="I235" s="493">
        <f>+L235+K235+K236</f>
        <v>130462.22</v>
      </c>
      <c r="J235" s="464">
        <v>104180</v>
      </c>
      <c r="K235" s="464">
        <v>4276</v>
      </c>
      <c r="L235" s="406">
        <v>124053.22</v>
      </c>
      <c r="M235" s="139">
        <v>38148</v>
      </c>
      <c r="N235" s="190" t="s">
        <v>25</v>
      </c>
      <c r="O235" s="221" t="s">
        <v>180</v>
      </c>
      <c r="P235" s="129" t="s">
        <v>27</v>
      </c>
      <c r="Q235" s="123">
        <v>235796</v>
      </c>
      <c r="R235" s="139">
        <v>38147</v>
      </c>
      <c r="S235" s="139">
        <f>+R235+X235-1</f>
        <v>38186</v>
      </c>
      <c r="T235" s="192">
        <v>38196</v>
      </c>
      <c r="U235" s="139">
        <v>38208</v>
      </c>
      <c r="V235" s="190" t="s">
        <v>72</v>
      </c>
      <c r="W235" s="190" t="s">
        <v>24</v>
      </c>
      <c r="X235" s="190">
        <v>40</v>
      </c>
      <c r="Y235" s="190">
        <v>421</v>
      </c>
      <c r="Z235" s="124"/>
      <c r="AA235" s="191">
        <v>571</v>
      </c>
    </row>
    <row r="236" spans="1:27" hidden="1" x14ac:dyDescent="0.2">
      <c r="A236">
        <v>2004</v>
      </c>
      <c r="D236" t="s">
        <v>543</v>
      </c>
      <c r="F236" s="114" t="s">
        <v>184</v>
      </c>
      <c r="G236" s="182">
        <v>0.375</v>
      </c>
      <c r="H236" s="207"/>
      <c r="I236" s="207"/>
      <c r="J236" s="401"/>
      <c r="K236" s="401">
        <v>2133</v>
      </c>
      <c r="L236" s="407"/>
      <c r="M236" s="183"/>
      <c r="N236" s="209"/>
      <c r="O236" s="218" t="s">
        <v>182</v>
      </c>
      <c r="P236" s="116"/>
      <c r="Q236" s="106"/>
      <c r="R236" s="183"/>
      <c r="S236" s="183">
        <f>+S235+X236</f>
        <v>38196</v>
      </c>
      <c r="T236" s="184"/>
      <c r="U236" s="183"/>
      <c r="V236" s="195"/>
      <c r="W236" s="181"/>
      <c r="X236" s="181">
        <v>10</v>
      </c>
      <c r="Y236" s="183">
        <v>38107</v>
      </c>
      <c r="Z236" s="107"/>
      <c r="AA236" s="183">
        <v>38145</v>
      </c>
    </row>
    <row r="237" spans="1:27" hidden="1" x14ac:dyDescent="0.2">
      <c r="A237">
        <v>2004</v>
      </c>
      <c r="D237" t="s">
        <v>543</v>
      </c>
      <c r="F237" s="305" t="s">
        <v>185</v>
      </c>
      <c r="G237" s="139">
        <v>38138</v>
      </c>
      <c r="H237" s="493">
        <v>76735.200000000012</v>
      </c>
      <c r="I237" s="493">
        <f>+L237+K237+K238</f>
        <v>76735.200000000012</v>
      </c>
      <c r="J237" s="464">
        <v>66910.67</v>
      </c>
      <c r="K237" s="464">
        <v>1489.21</v>
      </c>
      <c r="L237" s="406">
        <v>73645.990000000005</v>
      </c>
      <c r="M237" s="139">
        <v>38155</v>
      </c>
      <c r="N237" s="190" t="s">
        <v>25</v>
      </c>
      <c r="O237" s="221" t="s">
        <v>186</v>
      </c>
      <c r="P237" s="129" t="s">
        <v>27</v>
      </c>
      <c r="Q237" s="123">
        <v>9606</v>
      </c>
      <c r="R237" s="139">
        <v>38152</v>
      </c>
      <c r="S237" s="139">
        <f>+R237+X237-1</f>
        <v>38181</v>
      </c>
      <c r="T237" s="192">
        <v>38166</v>
      </c>
      <c r="U237" s="139">
        <v>38196</v>
      </c>
      <c r="V237" s="190" t="s">
        <v>88</v>
      </c>
      <c r="W237" s="190" t="s">
        <v>24</v>
      </c>
      <c r="X237" s="190">
        <v>30</v>
      </c>
      <c r="Y237" s="190">
        <v>415</v>
      </c>
      <c r="Z237" s="124"/>
      <c r="AA237" s="190">
        <v>614</v>
      </c>
    </row>
    <row r="238" spans="1:27" hidden="1" x14ac:dyDescent="0.2">
      <c r="A238">
        <v>2004</v>
      </c>
      <c r="D238" t="s">
        <v>543</v>
      </c>
      <c r="F238" s="114"/>
      <c r="G238" s="182">
        <v>0.375</v>
      </c>
      <c r="H238" s="207"/>
      <c r="I238" s="207"/>
      <c r="J238" s="401"/>
      <c r="K238" s="401">
        <v>1600</v>
      </c>
      <c r="L238" s="407"/>
      <c r="M238" s="183"/>
      <c r="N238" s="209"/>
      <c r="O238" s="222"/>
      <c r="P238" s="116"/>
      <c r="Q238" s="106"/>
      <c r="R238" s="183"/>
      <c r="S238" s="183"/>
      <c r="T238" s="184"/>
      <c r="U238" s="183"/>
      <c r="V238" s="181"/>
      <c r="W238" s="181"/>
      <c r="X238" s="181"/>
      <c r="Y238" s="183">
        <v>38107</v>
      </c>
      <c r="Z238" s="107"/>
      <c r="AA238" s="183">
        <v>38152</v>
      </c>
    </row>
    <row r="239" spans="1:27" hidden="1" x14ac:dyDescent="0.2">
      <c r="A239">
        <v>2004</v>
      </c>
      <c r="D239" t="s">
        <v>543</v>
      </c>
      <c r="F239" s="305" t="s">
        <v>560</v>
      </c>
      <c r="G239" s="139">
        <v>38127</v>
      </c>
      <c r="H239" s="493">
        <v>333883.46000000002</v>
      </c>
      <c r="I239" s="127">
        <f>+SUM(L239:L240)</f>
        <v>333883.46000000002</v>
      </c>
      <c r="J239" s="464">
        <v>312603.83</v>
      </c>
      <c r="K239" s="464">
        <v>1196.17</v>
      </c>
      <c r="L239" s="406">
        <v>325527.57</v>
      </c>
      <c r="M239" s="139">
        <v>38154</v>
      </c>
      <c r="N239" s="181" t="s">
        <v>25</v>
      </c>
      <c r="O239" s="194" t="s">
        <v>189</v>
      </c>
      <c r="P239" s="129">
        <v>1132</v>
      </c>
      <c r="Q239" s="123">
        <v>234977</v>
      </c>
      <c r="R239" s="139">
        <v>38154</v>
      </c>
      <c r="S239" s="139">
        <f>+R239+X239-1</f>
        <v>38213</v>
      </c>
      <c r="T239" s="192">
        <v>38213</v>
      </c>
      <c r="U239" s="139">
        <v>38331</v>
      </c>
      <c r="V239" s="181" t="s">
        <v>88</v>
      </c>
      <c r="W239" s="190" t="s">
        <v>24</v>
      </c>
      <c r="X239" s="190">
        <v>60</v>
      </c>
      <c r="Y239" s="190">
        <v>414</v>
      </c>
      <c r="Z239" s="124"/>
      <c r="AA239" s="190">
        <v>570</v>
      </c>
    </row>
    <row r="240" spans="1:27" hidden="1" x14ac:dyDescent="0.2">
      <c r="A240">
        <v>2004</v>
      </c>
      <c r="D240" t="s">
        <v>543</v>
      </c>
      <c r="F240" s="114" t="s">
        <v>190</v>
      </c>
      <c r="G240" s="182">
        <v>0.4375</v>
      </c>
      <c r="H240" s="207"/>
      <c r="I240" s="207"/>
      <c r="J240" s="401"/>
      <c r="K240" s="401">
        <v>3200</v>
      </c>
      <c r="L240" s="407">
        <v>8355.89</v>
      </c>
      <c r="M240" s="183"/>
      <c r="N240" s="209"/>
      <c r="O240" s="185"/>
      <c r="P240" s="116"/>
      <c r="Q240" s="106"/>
      <c r="R240" s="183"/>
      <c r="S240" s="183"/>
      <c r="T240" s="184"/>
      <c r="U240" s="183"/>
      <c r="V240" s="181"/>
      <c r="W240" s="181"/>
      <c r="X240" s="181"/>
      <c r="Y240" s="183">
        <v>38107</v>
      </c>
      <c r="Z240" s="107"/>
      <c r="AA240" s="183">
        <v>38145</v>
      </c>
    </row>
    <row r="241" spans="1:27" hidden="1" x14ac:dyDescent="0.2">
      <c r="A241">
        <v>2004</v>
      </c>
      <c r="D241" t="s">
        <v>543</v>
      </c>
      <c r="F241" s="305" t="s">
        <v>191</v>
      </c>
      <c r="G241" s="139">
        <v>38105</v>
      </c>
      <c r="H241" s="493">
        <v>850486.28</v>
      </c>
      <c r="I241" s="127">
        <f>+SUM(L241:L242)</f>
        <v>850486.28</v>
      </c>
      <c r="J241" s="464">
        <v>623000</v>
      </c>
      <c r="K241" s="464">
        <v>5600</v>
      </c>
      <c r="L241" s="406">
        <v>747321.35</v>
      </c>
      <c r="M241" s="139">
        <v>38153</v>
      </c>
      <c r="N241" s="190" t="s">
        <v>25</v>
      </c>
      <c r="O241" s="194" t="s">
        <v>139</v>
      </c>
      <c r="P241" s="129">
        <v>3150</v>
      </c>
      <c r="Q241" s="123">
        <v>236170</v>
      </c>
      <c r="R241" s="139">
        <v>38152</v>
      </c>
      <c r="S241" s="139">
        <f>+R241+X241-1</f>
        <v>38211</v>
      </c>
      <c r="T241" s="139">
        <v>38241</v>
      </c>
      <c r="U241" s="139">
        <v>38433</v>
      </c>
      <c r="V241" s="190" t="s">
        <v>88</v>
      </c>
      <c r="W241" s="190" t="s">
        <v>149</v>
      </c>
      <c r="X241" s="190">
        <v>60</v>
      </c>
      <c r="Y241" s="190">
        <v>299</v>
      </c>
      <c r="Z241" s="124"/>
      <c r="AA241" s="190">
        <v>585</v>
      </c>
    </row>
    <row r="242" spans="1:27" hidden="1" x14ac:dyDescent="0.2">
      <c r="A242">
        <v>2004</v>
      </c>
      <c r="D242" t="s">
        <v>543</v>
      </c>
      <c r="F242" s="304"/>
      <c r="G242" s="182">
        <v>0.66666666666666663</v>
      </c>
      <c r="H242" s="207"/>
      <c r="I242" s="207"/>
      <c r="J242" s="401"/>
      <c r="K242" s="401">
        <v>5600</v>
      </c>
      <c r="L242" s="407">
        <v>103164.93</v>
      </c>
      <c r="M242" s="183"/>
      <c r="N242" s="209"/>
      <c r="O242" s="135"/>
      <c r="P242" s="116"/>
      <c r="Q242" s="106"/>
      <c r="R242" s="183"/>
      <c r="S242" s="183">
        <f>+S241+X242</f>
        <v>38241</v>
      </c>
      <c r="T242" s="183"/>
      <c r="U242" s="183"/>
      <c r="V242" s="181"/>
      <c r="W242" s="181" t="s">
        <v>86</v>
      </c>
      <c r="X242" s="181">
        <v>30</v>
      </c>
      <c r="Y242" s="183">
        <v>38069</v>
      </c>
      <c r="Z242" s="107"/>
      <c r="AA242" s="183">
        <v>38145</v>
      </c>
    </row>
    <row r="243" spans="1:27" hidden="1" x14ac:dyDescent="0.2">
      <c r="A243">
        <v>2004</v>
      </c>
      <c r="D243" t="s">
        <v>543</v>
      </c>
      <c r="F243" s="304"/>
      <c r="G243" s="182"/>
      <c r="H243" s="207"/>
      <c r="I243" s="207"/>
      <c r="J243" s="401"/>
      <c r="K243" s="401">
        <v>2800</v>
      </c>
      <c r="L243" s="407"/>
      <c r="M243" s="183"/>
      <c r="N243" s="215"/>
      <c r="O243" s="196"/>
      <c r="P243" s="116"/>
      <c r="Q243" s="106"/>
      <c r="R243" s="183"/>
      <c r="S243" s="183"/>
      <c r="T243" s="183"/>
      <c r="U243" s="183"/>
      <c r="V243" s="186"/>
      <c r="W243" s="181"/>
      <c r="X243" s="181"/>
      <c r="Y243" s="195"/>
      <c r="Z243" s="118"/>
      <c r="AA243" s="136"/>
    </row>
    <row r="244" spans="1:27" hidden="1" x14ac:dyDescent="0.2">
      <c r="A244">
        <v>2004</v>
      </c>
      <c r="D244" t="s">
        <v>543</v>
      </c>
      <c r="F244" s="305" t="s">
        <v>192</v>
      </c>
      <c r="G244" s="139">
        <v>38105</v>
      </c>
      <c r="H244" s="493">
        <v>691720</v>
      </c>
      <c r="I244" s="127">
        <f>+SUM(L244:L245)</f>
        <v>691720</v>
      </c>
      <c r="J244" s="464">
        <v>587200</v>
      </c>
      <c r="K244" s="464">
        <v>6400</v>
      </c>
      <c r="L244" s="406">
        <v>691720</v>
      </c>
      <c r="M244" s="139">
        <v>38149</v>
      </c>
      <c r="N244" s="181" t="s">
        <v>25</v>
      </c>
      <c r="O244" s="185" t="s">
        <v>118</v>
      </c>
      <c r="P244" s="129">
        <v>1330</v>
      </c>
      <c r="Q244" s="123">
        <v>236048</v>
      </c>
      <c r="R244" s="139">
        <v>38151</v>
      </c>
      <c r="S244" s="139">
        <f>+R244+X244-1</f>
        <v>38210</v>
      </c>
      <c r="T244" s="139">
        <v>38210</v>
      </c>
      <c r="U244" s="139">
        <v>38259</v>
      </c>
      <c r="V244" s="181" t="s">
        <v>88</v>
      </c>
      <c r="W244" s="190" t="s">
        <v>149</v>
      </c>
      <c r="X244" s="190">
        <v>60</v>
      </c>
      <c r="Y244" s="190">
        <v>306</v>
      </c>
      <c r="Z244" s="107"/>
      <c r="AA244" s="181">
        <v>593</v>
      </c>
    </row>
    <row r="245" spans="1:27" hidden="1" x14ac:dyDescent="0.2">
      <c r="A245">
        <v>2004</v>
      </c>
      <c r="D245" t="s">
        <v>543</v>
      </c>
      <c r="F245" s="304"/>
      <c r="G245" s="182">
        <v>0.75</v>
      </c>
      <c r="H245" s="207"/>
      <c r="I245" s="207"/>
      <c r="J245" s="401"/>
      <c r="K245" s="401">
        <v>5600</v>
      </c>
      <c r="L245" s="407"/>
      <c r="M245" s="183"/>
      <c r="N245" s="114"/>
      <c r="O245" s="185"/>
      <c r="P245" s="116"/>
      <c r="Q245" s="106"/>
      <c r="R245" s="183"/>
      <c r="S245" s="183"/>
      <c r="T245" s="183"/>
      <c r="U245" s="183"/>
      <c r="V245" s="181"/>
      <c r="W245" s="181" t="s">
        <v>86</v>
      </c>
      <c r="X245" s="181"/>
      <c r="Y245" s="183">
        <v>38069</v>
      </c>
      <c r="Z245" s="107"/>
      <c r="AA245" s="183">
        <v>38146</v>
      </c>
    </row>
    <row r="246" spans="1:27" hidden="1" x14ac:dyDescent="0.2">
      <c r="A246">
        <v>2004</v>
      </c>
      <c r="D246" t="s">
        <v>543</v>
      </c>
      <c r="F246" s="305" t="s">
        <v>193</v>
      </c>
      <c r="G246" s="139">
        <v>38141</v>
      </c>
      <c r="H246" s="493">
        <v>59749.75</v>
      </c>
      <c r="I246" s="493">
        <f>+L246+K246+K247</f>
        <v>59749.75</v>
      </c>
      <c r="J246" s="464">
        <v>40000</v>
      </c>
      <c r="K246" s="464">
        <v>1400</v>
      </c>
      <c r="L246" s="406">
        <v>56749.75</v>
      </c>
      <c r="M246" s="139">
        <v>38155</v>
      </c>
      <c r="N246" s="190" t="s">
        <v>25</v>
      </c>
      <c r="O246" s="221" t="s">
        <v>186</v>
      </c>
      <c r="P246" s="129" t="s">
        <v>27</v>
      </c>
      <c r="Q246" s="123">
        <v>236769</v>
      </c>
      <c r="R246" s="139">
        <v>38164</v>
      </c>
      <c r="S246" s="139">
        <f>+R246+X246-1</f>
        <v>38188</v>
      </c>
      <c r="T246" s="139">
        <v>38171</v>
      </c>
      <c r="U246" s="139">
        <v>38201</v>
      </c>
      <c r="V246" s="190" t="s">
        <v>88</v>
      </c>
      <c r="W246" s="190" t="s">
        <v>24</v>
      </c>
      <c r="X246" s="190">
        <v>25</v>
      </c>
      <c r="Y246" s="190">
        <v>467</v>
      </c>
      <c r="Z246" s="124"/>
      <c r="AA246" s="190">
        <v>618</v>
      </c>
    </row>
    <row r="247" spans="1:27" hidden="1" x14ac:dyDescent="0.2">
      <c r="A247">
        <v>2004</v>
      </c>
      <c r="D247" t="s">
        <v>543</v>
      </c>
      <c r="F247" s="304"/>
      <c r="G247" s="182">
        <v>0.47916666666666669</v>
      </c>
      <c r="H247" s="207"/>
      <c r="I247" s="207"/>
      <c r="J247" s="401"/>
      <c r="K247" s="401">
        <v>1600</v>
      </c>
      <c r="L247" s="407"/>
      <c r="M247" s="183"/>
      <c r="N247" s="181"/>
      <c r="O247" s="185"/>
      <c r="P247" s="116"/>
      <c r="Q247" s="106"/>
      <c r="R247" s="183"/>
      <c r="S247" s="183"/>
      <c r="T247" s="183"/>
      <c r="U247" s="183"/>
      <c r="V247" s="181"/>
      <c r="W247" s="181"/>
      <c r="X247" s="181"/>
      <c r="Y247" s="183">
        <v>38119</v>
      </c>
      <c r="Z247" s="107"/>
      <c r="AA247" s="183">
        <v>38154</v>
      </c>
    </row>
    <row r="248" spans="1:27" hidden="1" x14ac:dyDescent="0.2">
      <c r="A248">
        <v>2004</v>
      </c>
      <c r="D248" t="s">
        <v>543</v>
      </c>
      <c r="F248" s="305" t="s">
        <v>41</v>
      </c>
      <c r="G248" s="139">
        <v>38141</v>
      </c>
      <c r="H248" s="493">
        <v>498650.93000000005</v>
      </c>
      <c r="I248" s="127">
        <f>+SUM(L248:L249)</f>
        <v>498650.93000000005</v>
      </c>
      <c r="J248" s="464">
        <v>437000</v>
      </c>
      <c r="K248" s="464">
        <v>4800</v>
      </c>
      <c r="L248" s="406">
        <v>415831.15</v>
      </c>
      <c r="M248" s="139">
        <v>38168</v>
      </c>
      <c r="N248" s="190" t="s">
        <v>25</v>
      </c>
      <c r="O248" s="194" t="s">
        <v>194</v>
      </c>
      <c r="P248" s="129">
        <v>965</v>
      </c>
      <c r="Q248" s="123">
        <v>9668</v>
      </c>
      <c r="R248" s="139">
        <v>38156</v>
      </c>
      <c r="S248" s="139">
        <f>+R248+X248-1</f>
        <v>38205</v>
      </c>
      <c r="T248" s="192">
        <v>38205</v>
      </c>
      <c r="U248" s="139">
        <v>38209</v>
      </c>
      <c r="V248" s="190" t="s">
        <v>88</v>
      </c>
      <c r="W248" s="190" t="s">
        <v>24</v>
      </c>
      <c r="X248" s="190">
        <v>50</v>
      </c>
      <c r="Y248" s="190">
        <v>469</v>
      </c>
      <c r="Z248" s="124"/>
      <c r="AA248" s="190">
        <v>638</v>
      </c>
    </row>
    <row r="249" spans="1:27" ht="16" hidden="1" thickBot="1" x14ac:dyDescent="0.25">
      <c r="A249">
        <v>2004</v>
      </c>
      <c r="D249" t="s">
        <v>543</v>
      </c>
      <c r="F249" s="174"/>
      <c r="G249" s="197">
        <v>0.66666666666666663</v>
      </c>
      <c r="H249" s="485"/>
      <c r="I249" s="485"/>
      <c r="J249" s="465"/>
      <c r="K249" s="465">
        <v>3200</v>
      </c>
      <c r="L249" s="410">
        <v>82819.78</v>
      </c>
      <c r="M249" s="204"/>
      <c r="N249" s="225"/>
      <c r="O249" s="198" t="s">
        <v>195</v>
      </c>
      <c r="P249" s="150"/>
      <c r="Q249" s="144"/>
      <c r="R249" s="204"/>
      <c r="S249" s="204"/>
      <c r="T249" s="224"/>
      <c r="U249" s="102"/>
      <c r="V249" s="102"/>
      <c r="W249" s="102"/>
      <c r="X249" s="102"/>
      <c r="Y249" s="149">
        <v>38119</v>
      </c>
      <c r="Z249" s="145"/>
      <c r="AA249" s="149">
        <v>38155</v>
      </c>
    </row>
    <row r="250" spans="1:27" hidden="1" x14ac:dyDescent="0.2">
      <c r="A250">
        <v>2005</v>
      </c>
      <c r="D250" t="s">
        <v>543</v>
      </c>
      <c r="F250" s="114" t="s">
        <v>218</v>
      </c>
      <c r="G250" s="176">
        <v>38300</v>
      </c>
      <c r="H250" s="493">
        <v>31889209.530000001</v>
      </c>
      <c r="I250" s="493">
        <f>+N255</f>
        <v>31889209.530000001</v>
      </c>
      <c r="J250" s="401">
        <v>20600000</v>
      </c>
      <c r="K250" s="401">
        <v>618000</v>
      </c>
      <c r="L250" s="407">
        <v>24399240.600000001</v>
      </c>
      <c r="M250" s="183">
        <v>38349</v>
      </c>
      <c r="N250" s="236" t="s">
        <v>25</v>
      </c>
      <c r="O250" s="237" t="s">
        <v>139</v>
      </c>
      <c r="P250" s="113">
        <v>15131</v>
      </c>
      <c r="Q250" s="106">
        <v>237688</v>
      </c>
      <c r="R250" s="183">
        <v>38373</v>
      </c>
      <c r="S250" s="183">
        <f>+R250+X250-1</f>
        <v>39100</v>
      </c>
      <c r="T250" s="183">
        <v>39263</v>
      </c>
      <c r="U250" s="183">
        <v>39435</v>
      </c>
      <c r="V250" s="181" t="s">
        <v>88</v>
      </c>
      <c r="W250" s="97" t="s">
        <v>42</v>
      </c>
      <c r="X250" s="97">
        <v>728</v>
      </c>
      <c r="Y250" s="181">
        <v>1049</v>
      </c>
      <c r="Z250" s="114"/>
      <c r="AA250" s="191">
        <v>1390</v>
      </c>
    </row>
    <row r="251" spans="1:27" hidden="1" x14ac:dyDescent="0.2">
      <c r="A251">
        <v>2005</v>
      </c>
      <c r="D251" t="s">
        <v>543</v>
      </c>
      <c r="F251" s="114" t="s">
        <v>219</v>
      </c>
      <c r="G251" s="182">
        <v>0.45833333333333331</v>
      </c>
      <c r="H251" s="207"/>
      <c r="I251" s="207"/>
      <c r="J251" s="401"/>
      <c r="K251" s="402">
        <v>361360.33</v>
      </c>
      <c r="L251" s="407">
        <v>1077736.6200000001</v>
      </c>
      <c r="M251" s="183"/>
      <c r="N251" s="239">
        <v>2790266.03</v>
      </c>
      <c r="O251" s="240" t="s">
        <v>220</v>
      </c>
      <c r="P251" s="116"/>
      <c r="Q251" s="106"/>
      <c r="R251" s="183"/>
      <c r="S251" s="183">
        <v>39263</v>
      </c>
      <c r="T251" s="183"/>
      <c r="U251" s="183"/>
      <c r="V251" s="181"/>
      <c r="W251" s="181" t="s">
        <v>86</v>
      </c>
      <c r="X251" s="238"/>
      <c r="Y251" s="183">
        <v>38252</v>
      </c>
      <c r="Z251" s="114"/>
      <c r="AA251" s="183">
        <v>38348</v>
      </c>
    </row>
    <row r="252" spans="1:27" hidden="1" x14ac:dyDescent="0.2">
      <c r="A252">
        <v>2005</v>
      </c>
      <c r="D252" t="s">
        <v>543</v>
      </c>
      <c r="F252" s="114"/>
      <c r="G252" s="181"/>
      <c r="H252" s="207"/>
      <c r="I252" s="207"/>
      <c r="J252" s="401"/>
      <c r="K252" s="401">
        <v>20900</v>
      </c>
      <c r="L252" s="407">
        <v>414861.98</v>
      </c>
      <c r="M252" s="183"/>
      <c r="N252" s="239">
        <v>14876440.57</v>
      </c>
      <c r="O252" s="242" t="s">
        <v>221</v>
      </c>
      <c r="P252" s="116"/>
      <c r="Q252" s="241"/>
      <c r="R252" s="183"/>
      <c r="S252" s="183"/>
      <c r="T252" s="183"/>
      <c r="U252" s="183"/>
      <c r="V252" s="181"/>
      <c r="W252" s="181"/>
      <c r="X252" s="181"/>
      <c r="Y252" s="181"/>
      <c r="Z252" s="114"/>
      <c r="AA252" s="181"/>
    </row>
    <row r="253" spans="1:27" hidden="1" x14ac:dyDescent="0.2">
      <c r="A253">
        <v>2005</v>
      </c>
      <c r="D253" t="s">
        <v>543</v>
      </c>
      <c r="F253" s="304"/>
      <c r="G253" s="181"/>
      <c r="H253" s="207"/>
      <c r="I253" s="207"/>
      <c r="J253" s="401"/>
      <c r="K253" s="401"/>
      <c r="L253" s="407">
        <v>762583.04000000004</v>
      </c>
      <c r="M253" s="183"/>
      <c r="N253" s="239">
        <v>13220613.67</v>
      </c>
      <c r="O253" s="242" t="s">
        <v>222</v>
      </c>
      <c r="P253" s="116"/>
      <c r="Q253" s="241"/>
      <c r="R253" s="183"/>
      <c r="S253" s="183"/>
      <c r="T253" s="183"/>
      <c r="U253" s="183"/>
      <c r="V253" s="181"/>
      <c r="W253" s="181"/>
      <c r="X253" s="181"/>
      <c r="Y253" s="181"/>
      <c r="Z253" s="114"/>
      <c r="AA253" s="181"/>
    </row>
    <row r="254" spans="1:27" hidden="1" x14ac:dyDescent="0.2">
      <c r="A254">
        <v>2005</v>
      </c>
      <c r="D254" t="s">
        <v>543</v>
      </c>
      <c r="F254" s="181"/>
      <c r="G254" s="181"/>
      <c r="H254" s="207"/>
      <c r="I254" s="207"/>
      <c r="J254" s="401"/>
      <c r="K254" s="401"/>
      <c r="L254" s="407">
        <v>240000</v>
      </c>
      <c r="M254" s="183"/>
      <c r="N254" s="239">
        <v>3792155.29</v>
      </c>
      <c r="O254" s="242" t="s">
        <v>223</v>
      </c>
      <c r="P254" s="116"/>
      <c r="Q254" s="241"/>
      <c r="R254" s="183"/>
      <c r="S254" s="183"/>
      <c r="T254" s="183"/>
      <c r="U254" s="183"/>
      <c r="V254" s="181"/>
      <c r="W254" s="181"/>
      <c r="X254" s="181"/>
      <c r="Y254" s="181"/>
      <c r="Z254" s="114"/>
      <c r="AA254" s="181"/>
    </row>
    <row r="255" spans="1:27" hidden="1" x14ac:dyDescent="0.2">
      <c r="A255">
        <v>2005</v>
      </c>
      <c r="D255" t="s">
        <v>543</v>
      </c>
      <c r="F255" s="186"/>
      <c r="G255" s="186"/>
      <c r="H255" s="247"/>
      <c r="I255" s="247"/>
      <c r="J255" s="463"/>
      <c r="K255" s="463"/>
      <c r="L255" s="408">
        <v>2204521.2599999998</v>
      </c>
      <c r="M255" s="137"/>
      <c r="N255" s="243">
        <f>+N252+N253+N254</f>
        <v>31889209.530000001</v>
      </c>
      <c r="O255" s="220" t="s">
        <v>224</v>
      </c>
      <c r="P255" s="116"/>
      <c r="Q255" s="219"/>
      <c r="R255" s="137"/>
      <c r="S255" s="137"/>
      <c r="T255" s="137"/>
      <c r="U255" s="137"/>
      <c r="V255" s="186"/>
      <c r="W255" s="186"/>
      <c r="X255" s="186"/>
      <c r="Y255" s="186"/>
      <c r="Z255" s="140"/>
      <c r="AA255" s="186"/>
    </row>
    <row r="256" spans="1:27" hidden="1" x14ac:dyDescent="0.2">
      <c r="A256">
        <v>2005</v>
      </c>
      <c r="D256" t="s">
        <v>543</v>
      </c>
      <c r="F256" s="114" t="s">
        <v>225</v>
      </c>
      <c r="G256" s="183">
        <v>38300</v>
      </c>
      <c r="H256" s="493">
        <v>30474022.75</v>
      </c>
      <c r="I256" s="493">
        <f>+N261</f>
        <v>30474022.75</v>
      </c>
      <c r="J256" s="401">
        <v>19500000</v>
      </c>
      <c r="K256" s="401">
        <v>585000</v>
      </c>
      <c r="L256" s="407">
        <v>23297934.73</v>
      </c>
      <c r="M256" s="183">
        <v>38349</v>
      </c>
      <c r="N256" s="190" t="s">
        <v>25</v>
      </c>
      <c r="O256" s="222" t="s">
        <v>226</v>
      </c>
      <c r="P256" s="129">
        <v>20739</v>
      </c>
      <c r="Q256" s="106">
        <v>237687</v>
      </c>
      <c r="R256" s="183">
        <v>38373</v>
      </c>
      <c r="S256" s="183">
        <f>+R256+X256-1</f>
        <v>39100</v>
      </c>
      <c r="T256" s="184">
        <v>39263</v>
      </c>
      <c r="U256" s="183">
        <v>39455</v>
      </c>
      <c r="V256" s="181" t="s">
        <v>88</v>
      </c>
      <c r="W256" s="181" t="s">
        <v>42</v>
      </c>
      <c r="X256" s="181">
        <v>728</v>
      </c>
      <c r="Y256" s="181">
        <v>1049</v>
      </c>
      <c r="Z256" s="114"/>
      <c r="AA256" s="207">
        <v>1390</v>
      </c>
    </row>
    <row r="257" spans="1:27" hidden="1" x14ac:dyDescent="0.2">
      <c r="A257">
        <v>2005</v>
      </c>
      <c r="D257" t="s">
        <v>543</v>
      </c>
      <c r="F257" s="114" t="s">
        <v>219</v>
      </c>
      <c r="G257" s="182">
        <v>0.45833333333333331</v>
      </c>
      <c r="H257" s="207"/>
      <c r="I257" s="207"/>
      <c r="J257" s="401"/>
      <c r="K257" s="402">
        <v>310528.56</v>
      </c>
      <c r="L257" s="407">
        <v>408956.48</v>
      </c>
      <c r="M257" s="183"/>
      <c r="N257" s="130">
        <v>2706722.33</v>
      </c>
      <c r="O257" s="185" t="s">
        <v>220</v>
      </c>
      <c r="P257" s="116"/>
      <c r="Q257" s="106"/>
      <c r="R257" s="183"/>
      <c r="S257" s="183">
        <v>39263</v>
      </c>
      <c r="T257" s="184"/>
      <c r="U257" s="183"/>
      <c r="V257" s="195"/>
      <c r="W257" s="181" t="s">
        <v>86</v>
      </c>
      <c r="X257" s="238"/>
      <c r="Y257" s="183">
        <v>38252</v>
      </c>
      <c r="Z257" s="114"/>
      <c r="AA257" s="183">
        <v>38348</v>
      </c>
    </row>
    <row r="258" spans="1:27" hidden="1" x14ac:dyDescent="0.2">
      <c r="A258">
        <v>2005</v>
      </c>
      <c r="D258" t="s">
        <v>543</v>
      </c>
      <c r="F258" s="304"/>
      <c r="G258" s="195"/>
      <c r="H258" s="207"/>
      <c r="I258" s="207"/>
      <c r="J258" s="401"/>
      <c r="K258" s="401">
        <v>20900</v>
      </c>
      <c r="L258" s="407">
        <v>1080588.05</v>
      </c>
      <c r="M258" s="183"/>
      <c r="N258" s="130">
        <v>14589680.779999999</v>
      </c>
      <c r="O258" s="244" t="s">
        <v>221</v>
      </c>
      <c r="P258" s="116"/>
      <c r="Q258" s="106"/>
      <c r="R258" s="183"/>
      <c r="S258" s="183"/>
      <c r="T258" s="184"/>
      <c r="U258" s="183"/>
      <c r="V258" s="181"/>
      <c r="W258" s="181"/>
      <c r="X258" s="181"/>
      <c r="Y258" s="181"/>
      <c r="Z258" s="114"/>
      <c r="AA258" s="207"/>
    </row>
    <row r="259" spans="1:27" hidden="1" x14ac:dyDescent="0.2">
      <c r="A259">
        <v>2005</v>
      </c>
      <c r="D259" t="s">
        <v>543</v>
      </c>
      <c r="F259" s="304"/>
      <c r="G259" s="195"/>
      <c r="H259" s="207"/>
      <c r="I259" s="207"/>
      <c r="J259" s="401"/>
      <c r="K259" s="401"/>
      <c r="L259" s="407">
        <v>403926.88</v>
      </c>
      <c r="M259" s="183"/>
      <c r="N259" s="130">
        <v>12684976.630000001</v>
      </c>
      <c r="O259" s="244" t="s">
        <v>222</v>
      </c>
      <c r="P259" s="116"/>
      <c r="Q259" s="106"/>
      <c r="R259" s="183"/>
      <c r="S259" s="183"/>
      <c r="T259" s="184"/>
      <c r="U259" s="183"/>
      <c r="V259" s="181"/>
      <c r="W259" s="181"/>
      <c r="X259" s="181"/>
      <c r="Y259" s="181"/>
      <c r="Z259" s="114"/>
      <c r="AA259" s="207"/>
    </row>
    <row r="260" spans="1:27" hidden="1" x14ac:dyDescent="0.2">
      <c r="A260">
        <v>2005</v>
      </c>
      <c r="D260" t="s">
        <v>543</v>
      </c>
      <c r="F260" s="304"/>
      <c r="G260" s="195"/>
      <c r="H260" s="207"/>
      <c r="I260" s="207"/>
      <c r="J260" s="401"/>
      <c r="K260" s="401"/>
      <c r="L260" s="407">
        <v>2350000</v>
      </c>
      <c r="M260" s="183"/>
      <c r="N260" s="130">
        <v>3199365.34</v>
      </c>
      <c r="O260" s="244" t="s">
        <v>223</v>
      </c>
      <c r="P260" s="116"/>
      <c r="Q260" s="106"/>
      <c r="R260" s="183"/>
      <c r="S260" s="183"/>
      <c r="T260" s="184"/>
      <c r="U260" s="183"/>
      <c r="V260" s="181"/>
      <c r="W260" s="181"/>
      <c r="X260" s="181"/>
      <c r="Y260" s="181"/>
      <c r="Z260" s="114"/>
      <c r="AA260" s="207"/>
    </row>
    <row r="261" spans="1:27" hidden="1" x14ac:dyDescent="0.2">
      <c r="A261">
        <v>2005</v>
      </c>
      <c r="D261" t="s">
        <v>543</v>
      </c>
      <c r="F261" s="304"/>
      <c r="G261" s="195"/>
      <c r="H261" s="207"/>
      <c r="I261" s="207"/>
      <c r="J261" s="401"/>
      <c r="K261" s="401"/>
      <c r="L261" s="407">
        <v>225894.28</v>
      </c>
      <c r="M261" s="183"/>
      <c r="N261" s="245">
        <f>+N258+N259+N260</f>
        <v>30474022.75</v>
      </c>
      <c r="O261" s="246" t="s">
        <v>224</v>
      </c>
      <c r="P261" s="116"/>
      <c r="Q261" s="106"/>
      <c r="R261" s="183"/>
      <c r="S261" s="183"/>
      <c r="T261" s="184"/>
      <c r="U261" s="183"/>
      <c r="V261" s="181"/>
      <c r="W261" s="181"/>
      <c r="X261" s="181"/>
      <c r="Y261" s="181"/>
      <c r="Z261" s="114"/>
      <c r="AA261" s="207"/>
    </row>
    <row r="262" spans="1:27" hidden="1" x14ac:dyDescent="0.2">
      <c r="A262">
        <v>2005</v>
      </c>
      <c r="D262" t="s">
        <v>543</v>
      </c>
      <c r="F262" s="305" t="s">
        <v>227</v>
      </c>
      <c r="G262" s="139">
        <v>38457</v>
      </c>
      <c r="H262" s="191">
        <v>441077.65</v>
      </c>
      <c r="I262" s="191">
        <f>+SUM(L262:L263)</f>
        <v>441077.65</v>
      </c>
      <c r="J262" s="464">
        <v>500000</v>
      </c>
      <c r="K262" s="464">
        <v>14400</v>
      </c>
      <c r="L262" s="406">
        <v>471846.62</v>
      </c>
      <c r="M262" s="139">
        <v>38538</v>
      </c>
      <c r="N262" s="190" t="s">
        <v>25</v>
      </c>
      <c r="O262" s="248" t="s">
        <v>228</v>
      </c>
      <c r="P262" s="129">
        <v>900</v>
      </c>
      <c r="Q262" s="123">
        <v>238676</v>
      </c>
      <c r="R262" s="139">
        <v>38537</v>
      </c>
      <c r="S262" s="139">
        <f>+R262+X262-1</f>
        <v>38596</v>
      </c>
      <c r="T262" s="139">
        <v>38627</v>
      </c>
      <c r="U262" s="139">
        <v>38828</v>
      </c>
      <c r="V262" s="190" t="s">
        <v>88</v>
      </c>
      <c r="W262" s="190" t="s">
        <v>42</v>
      </c>
      <c r="X262" s="190">
        <v>60</v>
      </c>
      <c r="Y262" s="190">
        <v>271</v>
      </c>
      <c r="Z262" s="124"/>
      <c r="AA262" s="190">
        <v>665</v>
      </c>
    </row>
    <row r="263" spans="1:27" hidden="1" x14ac:dyDescent="0.2">
      <c r="A263">
        <v>2005</v>
      </c>
      <c r="D263" t="s">
        <v>543</v>
      </c>
      <c r="F263" s="304"/>
      <c r="G263" s="182">
        <v>0.70833333333333337</v>
      </c>
      <c r="H263" s="207"/>
      <c r="I263" s="207"/>
      <c r="J263" s="401"/>
      <c r="K263" s="402">
        <f>5600+2800</f>
        <v>8400</v>
      </c>
      <c r="L263" s="407">
        <v>-30768.97</v>
      </c>
      <c r="M263" s="183"/>
      <c r="N263" s="195"/>
      <c r="O263" s="222"/>
      <c r="P263" s="116"/>
      <c r="Q263" s="106"/>
      <c r="R263" s="183"/>
      <c r="S263" s="183">
        <f>+S262+X263</f>
        <v>38626</v>
      </c>
      <c r="T263" s="183"/>
      <c r="U263" s="183"/>
      <c r="V263" s="181"/>
      <c r="W263" s="181" t="s">
        <v>86</v>
      </c>
      <c r="X263" s="181">
        <v>30</v>
      </c>
      <c r="Y263" s="183">
        <v>38421</v>
      </c>
      <c r="Z263" s="107"/>
      <c r="AA263" s="183">
        <v>38533</v>
      </c>
    </row>
    <row r="264" spans="1:27" hidden="1" x14ac:dyDescent="0.2">
      <c r="A264">
        <v>2005</v>
      </c>
      <c r="D264" t="s">
        <v>543</v>
      </c>
      <c r="F264" s="305" t="s">
        <v>229</v>
      </c>
      <c r="G264" s="139">
        <v>38460</v>
      </c>
      <c r="H264" s="191">
        <v>370516.7</v>
      </c>
      <c r="I264" s="191">
        <f>+SUM(L264:L265)</f>
        <v>370516.7</v>
      </c>
      <c r="J264" s="464">
        <v>295600</v>
      </c>
      <c r="K264" s="464">
        <v>2000</v>
      </c>
      <c r="L264" s="406">
        <v>289749.19</v>
      </c>
      <c r="M264" s="139">
        <v>38541</v>
      </c>
      <c r="N264" s="190" t="s">
        <v>25</v>
      </c>
      <c r="O264" s="194" t="s">
        <v>205</v>
      </c>
      <c r="P264" s="129">
        <v>360</v>
      </c>
      <c r="Q264" s="123">
        <v>238680</v>
      </c>
      <c r="R264" s="139">
        <v>38541</v>
      </c>
      <c r="S264" s="139">
        <f>+R264+X264-1</f>
        <v>38585</v>
      </c>
      <c r="T264" s="139">
        <v>38615</v>
      </c>
      <c r="U264" s="139">
        <v>38902</v>
      </c>
      <c r="V264" s="190" t="s">
        <v>88</v>
      </c>
      <c r="W264" s="190" t="s">
        <v>42</v>
      </c>
      <c r="X264" s="190">
        <v>45</v>
      </c>
      <c r="Y264" s="190">
        <v>272</v>
      </c>
      <c r="Z264" s="124"/>
      <c r="AA264" s="190">
        <v>669</v>
      </c>
    </row>
    <row r="265" spans="1:27" hidden="1" x14ac:dyDescent="0.2">
      <c r="A265">
        <v>2005</v>
      </c>
      <c r="D265" t="s">
        <v>543</v>
      </c>
      <c r="F265" s="304"/>
      <c r="G265" s="182">
        <v>0.375</v>
      </c>
      <c r="H265" s="207"/>
      <c r="I265" s="207"/>
      <c r="J265" s="401"/>
      <c r="K265" s="402">
        <f>2400+1600</f>
        <v>4000</v>
      </c>
      <c r="L265" s="407">
        <v>80767.509999999995</v>
      </c>
      <c r="M265" s="183"/>
      <c r="N265" s="181"/>
      <c r="O265" s="185"/>
      <c r="P265" s="116"/>
      <c r="Q265" s="106"/>
      <c r="R265" s="183"/>
      <c r="S265" s="183">
        <f>+S264+X265</f>
        <v>38615</v>
      </c>
      <c r="T265" s="183"/>
      <c r="U265" s="183"/>
      <c r="V265" s="181"/>
      <c r="W265" s="181" t="s">
        <v>86</v>
      </c>
      <c r="X265" s="181">
        <v>30</v>
      </c>
      <c r="Y265" s="183">
        <v>38421</v>
      </c>
      <c r="Z265" s="107"/>
      <c r="AA265" s="183">
        <v>38533</v>
      </c>
    </row>
    <row r="266" spans="1:27" hidden="1" x14ac:dyDescent="0.2">
      <c r="A266">
        <v>2005</v>
      </c>
      <c r="D266" t="s">
        <v>543</v>
      </c>
      <c r="F266" s="305" t="s">
        <v>230</v>
      </c>
      <c r="G266" s="139">
        <v>38460</v>
      </c>
      <c r="H266" s="191">
        <v>854300.94000000006</v>
      </c>
      <c r="I266" s="191">
        <f>+SUM(L266:L267)</f>
        <v>854300.94000000006</v>
      </c>
      <c r="J266" s="464">
        <v>757050</v>
      </c>
      <c r="K266" s="464">
        <v>37350</v>
      </c>
      <c r="L266" s="406">
        <v>760662.93</v>
      </c>
      <c r="M266" s="139">
        <v>38530</v>
      </c>
      <c r="N266" s="190" t="s">
        <v>25</v>
      </c>
      <c r="O266" s="194" t="s">
        <v>231</v>
      </c>
      <c r="P266" s="129"/>
      <c r="Q266" s="123">
        <v>238696</v>
      </c>
      <c r="R266" s="139">
        <v>38525</v>
      </c>
      <c r="S266" s="139">
        <f>+R266+X266-1</f>
        <v>38584</v>
      </c>
      <c r="T266" s="192">
        <v>38587</v>
      </c>
      <c r="U266" s="139">
        <v>39020</v>
      </c>
      <c r="V266" s="190" t="s">
        <v>88</v>
      </c>
      <c r="W266" s="190" t="s">
        <v>42</v>
      </c>
      <c r="X266" s="190">
        <v>60</v>
      </c>
      <c r="Y266" s="190">
        <v>276</v>
      </c>
      <c r="Z266" s="124"/>
      <c r="AA266" s="190">
        <v>631</v>
      </c>
    </row>
    <row r="267" spans="1:27" hidden="1" x14ac:dyDescent="0.2">
      <c r="A267">
        <v>2005</v>
      </c>
      <c r="D267" t="s">
        <v>543</v>
      </c>
      <c r="F267" s="114" t="s">
        <v>232</v>
      </c>
      <c r="G267" s="182">
        <v>0.45833333333333331</v>
      </c>
      <c r="H267" s="207"/>
      <c r="I267" s="207"/>
      <c r="J267" s="401"/>
      <c r="K267" s="402">
        <f>3200+800</f>
        <v>4000</v>
      </c>
      <c r="L267" s="407">
        <v>93638.01</v>
      </c>
      <c r="M267" s="183"/>
      <c r="N267" s="181"/>
      <c r="O267" s="185"/>
      <c r="P267" s="116"/>
      <c r="Q267" s="106"/>
      <c r="R267" s="183"/>
      <c r="S267" s="183">
        <f>+S266+X267</f>
        <v>38599</v>
      </c>
      <c r="T267" s="183"/>
      <c r="U267" s="183"/>
      <c r="V267" s="181"/>
      <c r="W267" s="181" t="s">
        <v>86</v>
      </c>
      <c r="X267" s="181">
        <v>15</v>
      </c>
      <c r="Y267" s="183">
        <v>38421</v>
      </c>
      <c r="Z267" s="107"/>
      <c r="AA267" s="183">
        <v>38520</v>
      </c>
    </row>
    <row r="268" spans="1:27" hidden="1" x14ac:dyDescent="0.2">
      <c r="A268">
        <v>2005</v>
      </c>
      <c r="D268" t="s">
        <v>543</v>
      </c>
      <c r="F268" s="498" t="s">
        <v>233</v>
      </c>
      <c r="G268" s="139">
        <v>38460</v>
      </c>
      <c r="H268" s="191">
        <v>725919.15</v>
      </c>
      <c r="I268" s="191">
        <f>+SUM(L268:L269)</f>
        <v>725919.15</v>
      </c>
      <c r="J268" s="464">
        <v>633400</v>
      </c>
      <c r="K268" s="464">
        <v>30000</v>
      </c>
      <c r="L268" s="406">
        <v>725919.15</v>
      </c>
      <c r="M268" s="139">
        <v>38530</v>
      </c>
      <c r="N268" s="190" t="s">
        <v>25</v>
      </c>
      <c r="O268" s="248" t="s">
        <v>228</v>
      </c>
      <c r="P268" s="129">
        <v>1271</v>
      </c>
      <c r="Q268" s="123">
        <v>238678</v>
      </c>
      <c r="R268" s="139">
        <v>38527</v>
      </c>
      <c r="S268" s="139">
        <f>+R268+X268-1</f>
        <v>38586</v>
      </c>
      <c r="T268" s="192">
        <v>38586</v>
      </c>
      <c r="U268" s="139">
        <v>38624</v>
      </c>
      <c r="V268" s="190" t="s">
        <v>88</v>
      </c>
      <c r="W268" s="190" t="s">
        <v>42</v>
      </c>
      <c r="X268" s="190">
        <v>60</v>
      </c>
      <c r="Y268" s="190">
        <v>274</v>
      </c>
      <c r="Z268" s="124"/>
      <c r="AA268" s="190">
        <v>630</v>
      </c>
    </row>
    <row r="269" spans="1:27" hidden="1" x14ac:dyDescent="0.2">
      <c r="A269">
        <v>2005</v>
      </c>
      <c r="D269" t="s">
        <v>543</v>
      </c>
      <c r="F269" s="114" t="s">
        <v>234</v>
      </c>
      <c r="G269" s="182">
        <v>0.625</v>
      </c>
      <c r="H269" s="207"/>
      <c r="I269" s="207"/>
      <c r="J269" s="401"/>
      <c r="K269" s="402">
        <v>2000</v>
      </c>
      <c r="L269" s="407"/>
      <c r="M269" s="183"/>
      <c r="N269" s="195"/>
      <c r="O269" s="222"/>
      <c r="P269" s="116">
        <v>316</v>
      </c>
      <c r="Q269" s="106"/>
      <c r="R269" s="183"/>
      <c r="S269" s="183"/>
      <c r="T269" s="184"/>
      <c r="U269" s="183"/>
      <c r="V269" s="181"/>
      <c r="W269" s="181" t="s">
        <v>86</v>
      </c>
      <c r="X269" s="181"/>
      <c r="Y269" s="183">
        <v>38421</v>
      </c>
      <c r="Z269" s="107"/>
      <c r="AA269" s="183">
        <v>38520</v>
      </c>
    </row>
    <row r="270" spans="1:27" hidden="1" x14ac:dyDescent="0.2">
      <c r="A270">
        <v>2005</v>
      </c>
      <c r="D270" t="s">
        <v>543</v>
      </c>
      <c r="F270" s="305" t="s">
        <v>235</v>
      </c>
      <c r="G270" s="139">
        <v>38503</v>
      </c>
      <c r="H270" s="191">
        <v>109967.73</v>
      </c>
      <c r="I270" s="191">
        <f>+SUM(L270:L271)</f>
        <v>109967.73</v>
      </c>
      <c r="J270" s="464">
        <v>92600</v>
      </c>
      <c r="K270" s="464">
        <v>5000</v>
      </c>
      <c r="L270" s="406">
        <v>109967.73</v>
      </c>
      <c r="M270" s="139"/>
      <c r="N270" s="190" t="s">
        <v>25</v>
      </c>
      <c r="O270" s="221" t="s">
        <v>205</v>
      </c>
      <c r="P270" s="129">
        <v>308</v>
      </c>
      <c r="Q270" s="123">
        <v>239568</v>
      </c>
      <c r="R270" s="139"/>
      <c r="S270" s="139">
        <f>+R270+X270-1</f>
        <v>29</v>
      </c>
      <c r="T270" s="192"/>
      <c r="U270" s="139"/>
      <c r="V270" s="190" t="s">
        <v>88</v>
      </c>
      <c r="W270" s="190" t="s">
        <v>24</v>
      </c>
      <c r="X270" s="190">
        <v>30</v>
      </c>
      <c r="Y270" s="190"/>
      <c r="Z270" s="124"/>
      <c r="AA270" s="190"/>
    </row>
    <row r="271" spans="1:27" hidden="1" x14ac:dyDescent="0.2">
      <c r="A271">
        <v>2005</v>
      </c>
      <c r="D271" t="s">
        <v>543</v>
      </c>
      <c r="F271" s="114" t="s">
        <v>236</v>
      </c>
      <c r="G271" s="182">
        <v>0.375</v>
      </c>
      <c r="H271" s="207"/>
      <c r="I271" s="207"/>
      <c r="J271" s="401"/>
      <c r="K271" s="401">
        <v>2400</v>
      </c>
      <c r="L271" s="407"/>
      <c r="M271" s="183"/>
      <c r="N271" s="195"/>
      <c r="O271" s="222"/>
      <c r="P271" s="116"/>
      <c r="Q271" s="106"/>
      <c r="R271" s="183"/>
      <c r="S271" s="183"/>
      <c r="T271" s="184"/>
      <c r="U271" s="183"/>
      <c r="V271" s="181"/>
      <c r="W271" s="181"/>
      <c r="X271" s="181"/>
      <c r="Y271" s="195"/>
      <c r="Z271" s="107"/>
      <c r="AA271" s="195"/>
    </row>
    <row r="272" spans="1:27" hidden="1" x14ac:dyDescent="0.2">
      <c r="A272">
        <v>2005</v>
      </c>
      <c r="D272" t="s">
        <v>543</v>
      </c>
      <c r="F272" s="305" t="s">
        <v>237</v>
      </c>
      <c r="G272" s="139">
        <v>38503</v>
      </c>
      <c r="H272" s="191">
        <v>238061.28000000003</v>
      </c>
      <c r="I272" s="191">
        <f>+SUM(L272:L274)</f>
        <v>238061.28000000003</v>
      </c>
      <c r="J272" s="464">
        <v>180000</v>
      </c>
      <c r="K272" s="464">
        <v>0</v>
      </c>
      <c r="L272" s="406">
        <v>212350.14</v>
      </c>
      <c r="M272" s="139">
        <v>38534</v>
      </c>
      <c r="N272" s="190" t="s">
        <v>25</v>
      </c>
      <c r="O272" s="221" t="s">
        <v>238</v>
      </c>
      <c r="P272" s="129">
        <v>500</v>
      </c>
      <c r="Q272" s="123">
        <v>239735</v>
      </c>
      <c r="R272" s="139">
        <v>38530</v>
      </c>
      <c r="S272" s="139">
        <f>+R272+X272-1</f>
        <v>38574</v>
      </c>
      <c r="T272" s="192">
        <v>38573</v>
      </c>
      <c r="U272" s="139">
        <v>38586</v>
      </c>
      <c r="V272" s="190" t="s">
        <v>88</v>
      </c>
      <c r="W272" s="190" t="s">
        <v>24</v>
      </c>
      <c r="X272" s="190">
        <v>45</v>
      </c>
      <c r="Y272" s="190">
        <v>396</v>
      </c>
      <c r="Z272" s="124"/>
      <c r="AA272" s="190">
        <v>609</v>
      </c>
    </row>
    <row r="273" spans="1:27" hidden="1" x14ac:dyDescent="0.2">
      <c r="A273">
        <v>2005</v>
      </c>
      <c r="D273" t="s">
        <v>543</v>
      </c>
      <c r="F273" s="114"/>
      <c r="G273" s="182">
        <v>0.45833333333333331</v>
      </c>
      <c r="H273" s="207"/>
      <c r="I273" s="207"/>
      <c r="J273" s="401"/>
      <c r="K273" s="401">
        <v>1720</v>
      </c>
      <c r="L273" s="407">
        <v>38008.379999999997</v>
      </c>
      <c r="M273" s="183"/>
      <c r="N273" s="181"/>
      <c r="O273" s="222" t="s">
        <v>239</v>
      </c>
      <c r="P273" s="116"/>
      <c r="Q273" s="106"/>
      <c r="R273" s="183"/>
      <c r="S273" s="183">
        <f>+S272+X273</f>
        <v>38589</v>
      </c>
      <c r="T273" s="183"/>
      <c r="U273" s="183"/>
      <c r="V273" s="181"/>
      <c r="W273" s="181"/>
      <c r="X273" s="181">
        <v>15</v>
      </c>
      <c r="Y273" s="183">
        <v>38467</v>
      </c>
      <c r="Z273" s="107"/>
      <c r="AA273" s="183">
        <v>38519</v>
      </c>
    </row>
    <row r="274" spans="1:27" hidden="1" x14ac:dyDescent="0.2">
      <c r="A274">
        <v>2005</v>
      </c>
      <c r="D274" t="s">
        <v>543</v>
      </c>
      <c r="F274" s="306"/>
      <c r="G274" s="186"/>
      <c r="H274" s="207"/>
      <c r="I274" s="207"/>
      <c r="J274" s="401"/>
      <c r="K274" s="459"/>
      <c r="L274" s="408">
        <v>-12297.24</v>
      </c>
      <c r="M274" s="137"/>
      <c r="N274" s="249"/>
      <c r="O274" s="250"/>
      <c r="P274" s="132"/>
      <c r="Q274" s="117"/>
      <c r="R274" s="137"/>
      <c r="S274" s="137"/>
      <c r="T274" s="188"/>
      <c r="U274" s="137"/>
      <c r="V274" s="186"/>
      <c r="W274" s="186"/>
      <c r="X274" s="186"/>
      <c r="Y274" s="186"/>
      <c r="Z274" s="118"/>
      <c r="AA274" s="186"/>
    </row>
    <row r="275" spans="1:27" hidden="1" x14ac:dyDescent="0.2">
      <c r="A275">
        <v>2005</v>
      </c>
      <c r="D275" t="s">
        <v>543</v>
      </c>
      <c r="F275" s="305" t="s">
        <v>240</v>
      </c>
      <c r="G275" s="139">
        <v>38503</v>
      </c>
      <c r="H275" s="191">
        <v>683961.51</v>
      </c>
      <c r="I275" s="191">
        <f>+SUM(L275:L276)</f>
        <v>683961.51</v>
      </c>
      <c r="J275" s="464">
        <v>720558.51</v>
      </c>
      <c r="K275" s="401">
        <v>6241.49</v>
      </c>
      <c r="L275" s="406">
        <v>674542.15</v>
      </c>
      <c r="M275" s="139">
        <v>38527</v>
      </c>
      <c r="N275" s="181" t="s">
        <v>25</v>
      </c>
      <c r="O275" s="221" t="s">
        <v>241</v>
      </c>
      <c r="P275" s="116">
        <v>1155</v>
      </c>
      <c r="Q275" s="123">
        <v>239934</v>
      </c>
      <c r="R275" s="139">
        <v>38527</v>
      </c>
      <c r="S275" s="139">
        <f>+R275+X275-1</f>
        <v>38586</v>
      </c>
      <c r="T275" s="192">
        <v>38611</v>
      </c>
      <c r="U275" s="139">
        <v>38680</v>
      </c>
      <c r="V275" s="181" t="s">
        <v>88</v>
      </c>
      <c r="W275" s="190" t="s">
        <v>24</v>
      </c>
      <c r="X275" s="190">
        <v>60</v>
      </c>
      <c r="Y275" s="190">
        <v>454</v>
      </c>
      <c r="Z275" s="124"/>
      <c r="AA275" s="190">
        <v>625</v>
      </c>
    </row>
    <row r="276" spans="1:27" hidden="1" x14ac:dyDescent="0.2">
      <c r="A276">
        <v>2005</v>
      </c>
      <c r="D276" t="s">
        <v>543</v>
      </c>
      <c r="F276" s="114" t="s">
        <v>242</v>
      </c>
      <c r="G276" s="182">
        <v>0.625</v>
      </c>
      <c r="H276" s="207"/>
      <c r="I276" s="207"/>
      <c r="J276" s="401"/>
      <c r="K276" s="401">
        <f>3200+4733.33</f>
        <v>7933.33</v>
      </c>
      <c r="L276" s="407">
        <v>9419.36</v>
      </c>
      <c r="M276" s="183"/>
      <c r="N276" s="181"/>
      <c r="O276" s="222"/>
      <c r="P276" s="116"/>
      <c r="Q276" s="106"/>
      <c r="R276" s="183"/>
      <c r="S276" s="183">
        <f>+S275+X276</f>
        <v>38611</v>
      </c>
      <c r="T276" s="184"/>
      <c r="U276" s="183"/>
      <c r="V276" s="181"/>
      <c r="W276" s="181"/>
      <c r="X276" s="181">
        <v>25</v>
      </c>
      <c r="Y276" s="183">
        <v>38485</v>
      </c>
      <c r="Z276" s="107"/>
      <c r="AA276" s="183">
        <v>38520</v>
      </c>
    </row>
    <row r="277" spans="1:27" hidden="1" x14ac:dyDescent="0.2">
      <c r="A277">
        <v>2005</v>
      </c>
      <c r="D277" t="s">
        <v>543</v>
      </c>
      <c r="F277" s="305" t="s">
        <v>561</v>
      </c>
      <c r="G277" s="139">
        <v>38506</v>
      </c>
      <c r="H277" s="191">
        <v>413538.47</v>
      </c>
      <c r="I277" s="191">
        <f>+SUM(L277:L278)</f>
        <v>413538.47</v>
      </c>
      <c r="J277" s="464">
        <v>455000</v>
      </c>
      <c r="K277" s="464">
        <v>5800</v>
      </c>
      <c r="L277" s="406">
        <v>410161.91</v>
      </c>
      <c r="M277" s="139">
        <v>38534</v>
      </c>
      <c r="N277" s="190" t="s">
        <v>25</v>
      </c>
      <c r="O277" s="221" t="s">
        <v>238</v>
      </c>
      <c r="P277" s="129">
        <v>1209</v>
      </c>
      <c r="Q277" s="123">
        <v>239936</v>
      </c>
      <c r="R277" s="139">
        <v>38524</v>
      </c>
      <c r="S277" s="139">
        <f>+R277+X277-1</f>
        <v>38568</v>
      </c>
      <c r="T277" s="192">
        <v>38605</v>
      </c>
      <c r="U277" s="139">
        <v>38628</v>
      </c>
      <c r="V277" s="190" t="s">
        <v>72</v>
      </c>
      <c r="W277" s="190" t="s">
        <v>24</v>
      </c>
      <c r="X277" s="190">
        <v>45</v>
      </c>
      <c r="Y277" s="190">
        <v>404</v>
      </c>
      <c r="Z277" s="124"/>
      <c r="AA277" s="190">
        <v>611</v>
      </c>
    </row>
    <row r="278" spans="1:27" hidden="1" x14ac:dyDescent="0.2">
      <c r="A278">
        <v>2005</v>
      </c>
      <c r="D278" t="s">
        <v>543</v>
      </c>
      <c r="F278" s="114" t="s">
        <v>244</v>
      </c>
      <c r="G278" s="182">
        <v>0.66666666666666663</v>
      </c>
      <c r="H278" s="207"/>
      <c r="I278" s="207"/>
      <c r="J278" s="401"/>
      <c r="K278" s="401">
        <f>4200+3453.33</f>
        <v>7653.33</v>
      </c>
      <c r="L278" s="407">
        <v>3376.56</v>
      </c>
      <c r="M278" s="183"/>
      <c r="N278" s="195"/>
      <c r="O278" s="222" t="s">
        <v>239</v>
      </c>
      <c r="P278" s="116"/>
      <c r="Q278" s="106"/>
      <c r="R278" s="183"/>
      <c r="S278" s="183">
        <f>+S277+X278</f>
        <v>38605</v>
      </c>
      <c r="T278" s="184"/>
      <c r="U278" s="183"/>
      <c r="V278" s="181"/>
      <c r="W278" s="181"/>
      <c r="X278" s="181">
        <v>37</v>
      </c>
      <c r="Y278" s="183">
        <v>38467</v>
      </c>
      <c r="Z278" s="107"/>
      <c r="AA278" s="183">
        <v>38519</v>
      </c>
    </row>
    <row r="279" spans="1:27" hidden="1" x14ac:dyDescent="0.2">
      <c r="A279">
        <v>2005</v>
      </c>
      <c r="D279" t="s">
        <v>543</v>
      </c>
      <c r="F279" s="305" t="s">
        <v>245</v>
      </c>
      <c r="G279" s="139">
        <v>38602</v>
      </c>
      <c r="H279" s="191">
        <v>66242.080000000002</v>
      </c>
      <c r="I279" s="191">
        <f>+SUM(L279:L280)</f>
        <v>66242.080000000002</v>
      </c>
      <c r="J279" s="464">
        <v>55600</v>
      </c>
      <c r="K279" s="464">
        <v>2200</v>
      </c>
      <c r="L279" s="406">
        <v>66242.080000000002</v>
      </c>
      <c r="M279" s="139">
        <v>38639</v>
      </c>
      <c r="N279" s="190" t="s">
        <v>25</v>
      </c>
      <c r="O279" s="194" t="s">
        <v>246</v>
      </c>
      <c r="P279" s="129" t="s">
        <v>27</v>
      </c>
      <c r="Q279" s="123">
        <v>239633</v>
      </c>
      <c r="R279" s="139">
        <v>38761</v>
      </c>
      <c r="S279" s="139">
        <f>+R279+X279-1</f>
        <v>38805</v>
      </c>
      <c r="T279" s="192">
        <v>38805</v>
      </c>
      <c r="U279" s="139">
        <v>38849</v>
      </c>
      <c r="V279" s="190" t="s">
        <v>88</v>
      </c>
      <c r="W279" s="190" t="s">
        <v>24</v>
      </c>
      <c r="X279" s="190">
        <v>45</v>
      </c>
      <c r="Y279" s="190">
        <v>626</v>
      </c>
      <c r="Z279" s="124"/>
      <c r="AA279" s="190">
        <v>982</v>
      </c>
    </row>
    <row r="280" spans="1:27" hidden="1" x14ac:dyDescent="0.2">
      <c r="A280">
        <v>2005</v>
      </c>
      <c r="D280" t="s">
        <v>543</v>
      </c>
      <c r="F280" s="114" t="s">
        <v>247</v>
      </c>
      <c r="G280" s="182">
        <v>0.375</v>
      </c>
      <c r="H280" s="207"/>
      <c r="I280" s="207"/>
      <c r="J280" s="401"/>
      <c r="K280" s="401">
        <v>3200</v>
      </c>
      <c r="L280" s="407"/>
      <c r="M280" s="183"/>
      <c r="N280" s="195"/>
      <c r="O280" s="185"/>
      <c r="P280" s="116"/>
      <c r="Q280" s="106"/>
      <c r="R280" s="183"/>
      <c r="S280" s="183"/>
      <c r="T280" s="184"/>
      <c r="U280" s="183"/>
      <c r="V280" s="181"/>
      <c r="W280" s="181"/>
      <c r="X280" s="181"/>
      <c r="Y280" s="183">
        <v>38520</v>
      </c>
      <c r="Z280" s="107"/>
      <c r="AA280" s="183">
        <v>38625</v>
      </c>
    </row>
    <row r="281" spans="1:27" hidden="1" x14ac:dyDescent="0.2">
      <c r="A281">
        <v>2005</v>
      </c>
      <c r="D281" t="s">
        <v>543</v>
      </c>
      <c r="F281" s="305" t="s">
        <v>248</v>
      </c>
      <c r="G281" s="139">
        <v>38614</v>
      </c>
      <c r="H281" s="191">
        <v>721706.52999999991</v>
      </c>
      <c r="I281" s="191">
        <f>+SUM(L281:L283)</f>
        <v>721706.52999999991</v>
      </c>
      <c r="J281" s="464">
        <v>642155</v>
      </c>
      <c r="K281" s="464">
        <v>20000</v>
      </c>
      <c r="L281" s="406">
        <v>691747.96</v>
      </c>
      <c r="M281" s="139">
        <v>38702</v>
      </c>
      <c r="N281" s="190" t="s">
        <v>25</v>
      </c>
      <c r="O281" s="221" t="s">
        <v>241</v>
      </c>
      <c r="P281" s="129" t="s">
        <v>27</v>
      </c>
      <c r="Q281" s="123">
        <v>239587</v>
      </c>
      <c r="R281" s="139">
        <v>38719</v>
      </c>
      <c r="S281" s="139">
        <f>+R281+X281-1</f>
        <v>38818</v>
      </c>
      <c r="T281" s="192">
        <v>38906</v>
      </c>
      <c r="U281" s="139"/>
      <c r="V281" s="190" t="s">
        <v>88</v>
      </c>
      <c r="W281" s="190" t="s">
        <v>42</v>
      </c>
      <c r="X281" s="190">
        <v>100</v>
      </c>
      <c r="Y281" s="190">
        <v>831</v>
      </c>
      <c r="Z281" s="124"/>
      <c r="AA281" s="190">
        <v>1205</v>
      </c>
    </row>
    <row r="282" spans="1:27" hidden="1" x14ac:dyDescent="0.2">
      <c r="A282">
        <v>2005</v>
      </c>
      <c r="D282" t="s">
        <v>543</v>
      </c>
      <c r="F282" s="304" t="s">
        <v>249</v>
      </c>
      <c r="G282" s="182">
        <v>0.375</v>
      </c>
      <c r="H282" s="207"/>
      <c r="I282" s="207"/>
      <c r="J282" s="401"/>
      <c r="K282" s="401">
        <v>11200</v>
      </c>
      <c r="L282" s="407">
        <v>41108.57</v>
      </c>
      <c r="M282" s="183"/>
      <c r="N282" s="181"/>
      <c r="O282" s="222"/>
      <c r="P282" s="116"/>
      <c r="Q282" s="106"/>
      <c r="R282" s="183"/>
      <c r="S282" s="183"/>
      <c r="T282" s="184"/>
      <c r="U282" s="183"/>
      <c r="V282" s="181"/>
      <c r="W282" s="181" t="s">
        <v>86</v>
      </c>
      <c r="X282" s="181"/>
      <c r="Y282" s="183">
        <v>38575</v>
      </c>
      <c r="Z282" s="107"/>
      <c r="AA282" s="183">
        <v>38698</v>
      </c>
    </row>
    <row r="283" spans="1:27" hidden="1" x14ac:dyDescent="0.2">
      <c r="A283">
        <v>2005</v>
      </c>
      <c r="D283" t="s">
        <v>543</v>
      </c>
      <c r="F283" s="304"/>
      <c r="G283" s="181"/>
      <c r="H283" s="207"/>
      <c r="I283" s="207"/>
      <c r="J283" s="401"/>
      <c r="K283" s="459"/>
      <c r="L283" s="407">
        <v>-11150</v>
      </c>
      <c r="M283" s="183"/>
      <c r="N283" s="181"/>
      <c r="O283" s="222"/>
      <c r="P283" s="132"/>
      <c r="Q283" s="106"/>
      <c r="R283" s="183"/>
      <c r="S283" s="183"/>
      <c r="T283" s="184"/>
      <c r="U283" s="183"/>
      <c r="V283" s="181"/>
      <c r="W283" s="181"/>
      <c r="X283" s="181"/>
      <c r="Y283" s="181"/>
      <c r="Z283" s="107"/>
      <c r="AA283" s="181"/>
    </row>
    <row r="284" spans="1:27" hidden="1" x14ac:dyDescent="0.2">
      <c r="A284">
        <v>2005</v>
      </c>
      <c r="D284" t="s">
        <v>543</v>
      </c>
      <c r="F284" s="305" t="s">
        <v>250</v>
      </c>
      <c r="G284" s="139">
        <v>38614</v>
      </c>
      <c r="H284" s="494">
        <v>503247.5</v>
      </c>
      <c r="I284" s="191">
        <f>+SUM(L284:L285)</f>
        <v>503247.5</v>
      </c>
      <c r="J284" s="464">
        <v>392200</v>
      </c>
      <c r="K284" s="401">
        <v>2200</v>
      </c>
      <c r="L284" s="406">
        <v>468031.5</v>
      </c>
      <c r="M284" s="139">
        <v>38799</v>
      </c>
      <c r="N284" s="190" t="s">
        <v>25</v>
      </c>
      <c r="O284" s="194" t="s">
        <v>251</v>
      </c>
      <c r="P284" s="116" t="s">
        <v>27</v>
      </c>
      <c r="Q284" s="123">
        <v>238681</v>
      </c>
      <c r="R284" s="139">
        <v>38806</v>
      </c>
      <c r="S284" s="139">
        <f>+R284+X284-1</f>
        <v>38865</v>
      </c>
      <c r="T284" s="192">
        <v>38929</v>
      </c>
      <c r="U284" s="139">
        <v>38972</v>
      </c>
      <c r="V284" s="190" t="s">
        <v>88</v>
      </c>
      <c r="W284" s="190" t="s">
        <v>42</v>
      </c>
      <c r="X284" s="190">
        <v>60</v>
      </c>
      <c r="Y284" s="190">
        <v>831</v>
      </c>
      <c r="Z284" s="124"/>
      <c r="AA284" s="190">
        <v>137</v>
      </c>
    </row>
    <row r="285" spans="1:27" ht="16" hidden="1" thickBot="1" x14ac:dyDescent="0.25">
      <c r="A285">
        <v>2005</v>
      </c>
      <c r="D285" t="s">
        <v>543</v>
      </c>
      <c r="F285" s="174" t="s">
        <v>252</v>
      </c>
      <c r="G285" s="197">
        <v>0.45833333333333331</v>
      </c>
      <c r="H285" s="485"/>
      <c r="I285" s="485"/>
      <c r="J285" s="465"/>
      <c r="K285" s="465">
        <v>5600</v>
      </c>
      <c r="L285" s="410">
        <v>35216</v>
      </c>
      <c r="M285" s="149"/>
      <c r="N285" s="204"/>
      <c r="O285" s="198" t="s">
        <v>253</v>
      </c>
      <c r="P285" s="150"/>
      <c r="Q285" s="144"/>
      <c r="R285" s="149">
        <v>38831</v>
      </c>
      <c r="S285" s="149">
        <f>+R285+X284-1</f>
        <v>38890</v>
      </c>
      <c r="T285" s="251"/>
      <c r="U285" s="149"/>
      <c r="V285" s="102"/>
      <c r="W285" s="102" t="s">
        <v>86</v>
      </c>
      <c r="X285" s="102"/>
      <c r="Y285" s="149">
        <v>38575</v>
      </c>
      <c r="Z285" s="145"/>
      <c r="AA285" s="149">
        <v>38779</v>
      </c>
    </row>
    <row r="286" spans="1:27" ht="16" hidden="1" thickBot="1" x14ac:dyDescent="0.25">
      <c r="D286" t="s">
        <v>543</v>
      </c>
      <c r="F286" s="47" t="s">
        <v>254</v>
      </c>
      <c r="G286" s="39"/>
      <c r="H286" s="49"/>
      <c r="I286" s="49"/>
      <c r="J286" s="466"/>
      <c r="K286" s="466"/>
      <c r="L286" s="411"/>
      <c r="M286" s="26"/>
      <c r="N286" s="17"/>
      <c r="O286" s="41"/>
      <c r="P286" s="24"/>
      <c r="Q286" s="25"/>
      <c r="R286" s="26"/>
      <c r="S286" s="26"/>
      <c r="T286" s="26"/>
      <c r="U286" s="26"/>
      <c r="V286" s="39"/>
      <c r="W286" s="17"/>
      <c r="X286" s="17"/>
      <c r="Y286" s="17"/>
      <c r="Z286" s="20"/>
      <c r="AA286" s="17"/>
    </row>
    <row r="287" spans="1:27" hidden="1" x14ac:dyDescent="0.2">
      <c r="A287">
        <v>2006</v>
      </c>
      <c r="D287" t="s">
        <v>543</v>
      </c>
      <c r="F287" s="303" t="s">
        <v>260</v>
      </c>
      <c r="G287" s="176">
        <v>38866</v>
      </c>
      <c r="H287" s="494">
        <v>2044155.03</v>
      </c>
      <c r="I287" s="191">
        <f>+SUM(L287:L288)</f>
        <v>2044155.03</v>
      </c>
      <c r="J287" s="462">
        <v>1425000</v>
      </c>
      <c r="K287" s="462">
        <v>42000</v>
      </c>
      <c r="L287" s="412">
        <v>1704172.55</v>
      </c>
      <c r="M287" s="176">
        <v>38898</v>
      </c>
      <c r="N287" s="97" t="s">
        <v>25</v>
      </c>
      <c r="O287" s="217" t="s">
        <v>261</v>
      </c>
      <c r="P287" s="113">
        <v>2082</v>
      </c>
      <c r="Q287" s="151">
        <v>242581</v>
      </c>
      <c r="R287" s="176">
        <v>38891</v>
      </c>
      <c r="S287" s="176">
        <f>+R287+X287-1</f>
        <v>38950</v>
      </c>
      <c r="T287" s="176">
        <v>38950</v>
      </c>
      <c r="U287" s="176">
        <v>39024</v>
      </c>
      <c r="V287" s="97" t="s">
        <v>88</v>
      </c>
      <c r="W287" s="97" t="s">
        <v>42</v>
      </c>
      <c r="X287" s="97">
        <v>60</v>
      </c>
      <c r="Y287" s="97">
        <v>324</v>
      </c>
      <c r="Z287" s="152"/>
      <c r="AA287" s="97">
        <v>502</v>
      </c>
    </row>
    <row r="288" spans="1:27" hidden="1" x14ac:dyDescent="0.2">
      <c r="A288">
        <v>2006</v>
      </c>
      <c r="D288" t="s">
        <v>543</v>
      </c>
      <c r="F288" s="304"/>
      <c r="G288" s="182">
        <v>0.66666666666666663</v>
      </c>
      <c r="H288" s="207"/>
      <c r="I288" s="207"/>
      <c r="J288" s="401"/>
      <c r="K288" s="402">
        <v>4500</v>
      </c>
      <c r="L288" s="407">
        <v>339982.48</v>
      </c>
      <c r="M288" s="183"/>
      <c r="N288" s="195"/>
      <c r="O288" s="218" t="s">
        <v>262</v>
      </c>
      <c r="P288" s="116"/>
      <c r="Q288" s="106"/>
      <c r="R288" s="183"/>
      <c r="S288" s="183"/>
      <c r="T288" s="183"/>
      <c r="U288" s="183"/>
      <c r="V288" s="181"/>
      <c r="W288" s="181" t="s">
        <v>55</v>
      </c>
      <c r="X288" s="181"/>
      <c r="Y288" s="183">
        <v>38827</v>
      </c>
      <c r="Z288" s="107"/>
      <c r="AA288" s="183">
        <v>38888</v>
      </c>
    </row>
    <row r="289" spans="1:27" hidden="1" x14ac:dyDescent="0.2">
      <c r="A289">
        <v>2006</v>
      </c>
      <c r="D289" t="s">
        <v>543</v>
      </c>
      <c r="F289" s="305" t="s">
        <v>263</v>
      </c>
      <c r="G289" s="139">
        <v>38866</v>
      </c>
      <c r="H289" s="494">
        <v>2086223.3</v>
      </c>
      <c r="I289" s="191">
        <f>+SUM(L289:L290)</f>
        <v>2086223.3</v>
      </c>
      <c r="J289" s="464">
        <v>1452000</v>
      </c>
      <c r="K289" s="464">
        <v>43000</v>
      </c>
      <c r="L289" s="406">
        <v>1739274.33</v>
      </c>
      <c r="M289" s="139">
        <v>38898</v>
      </c>
      <c r="N289" s="190" t="s">
        <v>25</v>
      </c>
      <c r="O289" s="221" t="s">
        <v>261</v>
      </c>
      <c r="P289" s="129">
        <v>2193</v>
      </c>
      <c r="Q289" s="123">
        <v>243212</v>
      </c>
      <c r="R289" s="139">
        <v>38891</v>
      </c>
      <c r="S289" s="139">
        <f>+R289+X289-1</f>
        <v>38950</v>
      </c>
      <c r="T289" s="139">
        <v>38950</v>
      </c>
      <c r="U289" s="139">
        <v>39024</v>
      </c>
      <c r="V289" s="190" t="s">
        <v>88</v>
      </c>
      <c r="W289" s="190" t="s">
        <v>42</v>
      </c>
      <c r="X289" s="190">
        <v>60</v>
      </c>
      <c r="Y289" s="190">
        <v>326</v>
      </c>
      <c r="Z289" s="124"/>
      <c r="AA289" s="190">
        <v>501</v>
      </c>
    </row>
    <row r="290" spans="1:27" hidden="1" x14ac:dyDescent="0.2">
      <c r="A290">
        <v>2006</v>
      </c>
      <c r="D290" t="s">
        <v>543</v>
      </c>
      <c r="F290" s="304"/>
      <c r="G290" s="182">
        <v>0.75</v>
      </c>
      <c r="H290" s="207"/>
      <c r="I290" s="207"/>
      <c r="J290" s="401"/>
      <c r="K290" s="402">
        <v>9900</v>
      </c>
      <c r="L290" s="407">
        <v>346948.97</v>
      </c>
      <c r="M290" s="183"/>
      <c r="N290" s="181"/>
      <c r="O290" s="218" t="s">
        <v>262</v>
      </c>
      <c r="P290" s="116"/>
      <c r="Q290" s="106"/>
      <c r="R290" s="183"/>
      <c r="S290" s="183"/>
      <c r="T290" s="183"/>
      <c r="U290" s="183"/>
      <c r="V290" s="181"/>
      <c r="W290" s="181" t="s">
        <v>55</v>
      </c>
      <c r="X290" s="181"/>
      <c r="Y290" s="183">
        <v>38827</v>
      </c>
      <c r="Z290" s="107"/>
      <c r="AA290" s="183">
        <v>38888</v>
      </c>
    </row>
    <row r="291" spans="1:27" hidden="1" x14ac:dyDescent="0.2">
      <c r="A291">
        <v>2006</v>
      </c>
      <c r="D291" t="s">
        <v>543</v>
      </c>
      <c r="F291" s="305" t="s">
        <v>562</v>
      </c>
      <c r="G291" s="139">
        <v>38833</v>
      </c>
      <c r="H291" s="494">
        <v>539893.32999999996</v>
      </c>
      <c r="I291" s="191">
        <f>+SUM(L291:L292)</f>
        <v>539893.32999999996</v>
      </c>
      <c r="J291" s="464">
        <v>488096.21</v>
      </c>
      <c r="K291" s="464">
        <v>15503.79</v>
      </c>
      <c r="L291" s="406">
        <v>539893.32999999996</v>
      </c>
      <c r="M291" s="139">
        <v>38877</v>
      </c>
      <c r="N291" s="190" t="s">
        <v>25</v>
      </c>
      <c r="O291" s="194" t="s">
        <v>265</v>
      </c>
      <c r="P291" s="129">
        <v>994</v>
      </c>
      <c r="Q291" s="123">
        <v>12711</v>
      </c>
      <c r="R291" s="139">
        <v>38884</v>
      </c>
      <c r="S291" s="139">
        <f>+R291+X291-1</f>
        <v>38943</v>
      </c>
      <c r="T291" s="192">
        <v>38949</v>
      </c>
      <c r="U291" s="139" t="s">
        <v>27</v>
      </c>
      <c r="V291" s="190" t="s">
        <v>88</v>
      </c>
      <c r="W291" s="190" t="s">
        <v>24</v>
      </c>
      <c r="X291" s="190">
        <v>60</v>
      </c>
      <c r="Y291" s="190">
        <v>248</v>
      </c>
      <c r="Z291" s="124"/>
      <c r="AA291" s="190">
        <v>435</v>
      </c>
    </row>
    <row r="292" spans="1:27" hidden="1" x14ac:dyDescent="0.2">
      <c r="A292">
        <v>2006</v>
      </c>
      <c r="D292" t="s">
        <v>543</v>
      </c>
      <c r="F292" s="114" t="s">
        <v>266</v>
      </c>
      <c r="G292" s="182">
        <v>0.375</v>
      </c>
      <c r="H292" s="207"/>
      <c r="I292" s="207"/>
      <c r="J292" s="401"/>
      <c r="K292" s="401">
        <v>6400</v>
      </c>
      <c r="L292" s="407"/>
      <c r="M292" s="183"/>
      <c r="N292" s="181"/>
      <c r="O292" s="185"/>
      <c r="P292" s="116"/>
      <c r="Q292" s="106"/>
      <c r="R292" s="183"/>
      <c r="S292" s="183"/>
      <c r="T292" s="183"/>
      <c r="U292" s="183"/>
      <c r="V292" s="181"/>
      <c r="W292" s="181"/>
      <c r="X292" s="181"/>
      <c r="Y292" s="183">
        <v>38812</v>
      </c>
      <c r="Z292" s="107"/>
      <c r="AA292" s="183">
        <v>38863</v>
      </c>
    </row>
    <row r="293" spans="1:27" hidden="1" x14ac:dyDescent="0.2">
      <c r="A293">
        <v>2006</v>
      </c>
      <c r="D293" t="s">
        <v>543</v>
      </c>
      <c r="F293" s="306" t="s">
        <v>267</v>
      </c>
      <c r="G293" s="201"/>
      <c r="H293" s="247"/>
      <c r="I293" s="247"/>
      <c r="J293" s="463"/>
      <c r="K293" s="457"/>
      <c r="L293" s="408"/>
      <c r="M293" s="137"/>
      <c r="N293" s="186"/>
      <c r="O293" s="196"/>
      <c r="P293" s="116"/>
      <c r="Q293" s="117"/>
      <c r="R293" s="137"/>
      <c r="S293" s="137"/>
      <c r="T293" s="137"/>
      <c r="U293" s="137"/>
      <c r="V293" s="186"/>
      <c r="W293" s="186"/>
      <c r="X293" s="186"/>
      <c r="Y293" s="136"/>
      <c r="Z293" s="118"/>
      <c r="AA293" s="136"/>
    </row>
    <row r="294" spans="1:27" hidden="1" x14ac:dyDescent="0.2">
      <c r="A294">
        <v>2006</v>
      </c>
      <c r="D294" t="s">
        <v>543</v>
      </c>
      <c r="F294" s="305" t="s">
        <v>268</v>
      </c>
      <c r="G294" s="139">
        <v>38848</v>
      </c>
      <c r="H294" s="494">
        <v>172112.99</v>
      </c>
      <c r="I294" s="191">
        <f>+SUM(L294:L295)</f>
        <v>172112.99</v>
      </c>
      <c r="J294" s="464">
        <v>169552.66</v>
      </c>
      <c r="K294" s="464">
        <v>20047.34</v>
      </c>
      <c r="L294" s="406">
        <v>172112.99</v>
      </c>
      <c r="M294" s="139">
        <v>38880</v>
      </c>
      <c r="N294" s="190" t="s">
        <v>25</v>
      </c>
      <c r="O294" s="248" t="s">
        <v>238</v>
      </c>
      <c r="P294" s="129">
        <v>350</v>
      </c>
      <c r="Q294" s="123">
        <v>12731</v>
      </c>
      <c r="R294" s="139">
        <v>38884</v>
      </c>
      <c r="S294" s="139">
        <f>+R294+X294-1</f>
        <v>38928</v>
      </c>
      <c r="T294" s="192">
        <v>38928</v>
      </c>
      <c r="U294" s="139">
        <v>38993</v>
      </c>
      <c r="V294" s="190" t="s">
        <v>88</v>
      </c>
      <c r="W294" s="190" t="s">
        <v>24</v>
      </c>
      <c r="X294" s="190">
        <v>45</v>
      </c>
      <c r="Y294" s="190">
        <v>328</v>
      </c>
      <c r="Z294" s="124"/>
      <c r="AA294" s="190">
        <v>451</v>
      </c>
    </row>
    <row r="295" spans="1:27" hidden="1" x14ac:dyDescent="0.2">
      <c r="A295">
        <v>2006</v>
      </c>
      <c r="D295" t="s">
        <v>543</v>
      </c>
      <c r="F295" s="114"/>
      <c r="G295" s="182">
        <v>0.45833333333333331</v>
      </c>
      <c r="H295" s="207"/>
      <c r="I295" s="207"/>
      <c r="J295" s="401">
        <v>2560.33</v>
      </c>
      <c r="K295" s="401">
        <v>5400</v>
      </c>
      <c r="L295" s="407"/>
      <c r="M295" s="183"/>
      <c r="N295" s="195"/>
      <c r="O295" s="222" t="s">
        <v>239</v>
      </c>
      <c r="P295" s="116"/>
      <c r="Q295" s="106"/>
      <c r="R295" s="183"/>
      <c r="S295" s="183"/>
      <c r="T295" s="184"/>
      <c r="U295" s="183"/>
      <c r="V295" s="181"/>
      <c r="W295" s="181"/>
      <c r="X295" s="181"/>
      <c r="Y295" s="183">
        <v>38827</v>
      </c>
      <c r="Z295" s="107"/>
      <c r="AA295" s="183">
        <v>38875</v>
      </c>
    </row>
    <row r="296" spans="1:27" hidden="1" x14ac:dyDescent="0.2">
      <c r="A296">
        <v>2006</v>
      </c>
      <c r="D296" t="s">
        <v>543</v>
      </c>
      <c r="F296" s="305" t="s">
        <v>563</v>
      </c>
      <c r="G296" s="139">
        <v>38868</v>
      </c>
      <c r="H296" s="494">
        <v>187520</v>
      </c>
      <c r="I296" s="191">
        <f>+SUM(L296:L297)</f>
        <v>187520</v>
      </c>
      <c r="J296" s="464">
        <v>180660</v>
      </c>
      <c r="K296" s="464">
        <v>9033</v>
      </c>
      <c r="L296" s="406">
        <v>187520</v>
      </c>
      <c r="M296" s="139">
        <v>38883</v>
      </c>
      <c r="N296" s="190" t="s">
        <v>25</v>
      </c>
      <c r="O296" s="221" t="s">
        <v>271</v>
      </c>
      <c r="P296" s="129" t="s">
        <v>27</v>
      </c>
      <c r="Q296" s="123">
        <v>242575</v>
      </c>
      <c r="R296" s="139">
        <v>38881</v>
      </c>
      <c r="S296" s="139">
        <f>+R296+X296-1</f>
        <v>38930</v>
      </c>
      <c r="T296" s="192">
        <v>38930</v>
      </c>
      <c r="U296" s="139">
        <v>38961</v>
      </c>
      <c r="V296" s="190" t="s">
        <v>92</v>
      </c>
      <c r="W296" s="190" t="s">
        <v>270</v>
      </c>
      <c r="X296" s="190">
        <v>50</v>
      </c>
      <c r="Y296" s="190">
        <v>376</v>
      </c>
      <c r="Z296" s="124"/>
      <c r="AA296" s="190">
        <v>476</v>
      </c>
    </row>
    <row r="297" spans="1:27" hidden="1" x14ac:dyDescent="0.2">
      <c r="A297">
        <v>2006</v>
      </c>
      <c r="D297" t="s">
        <v>543</v>
      </c>
      <c r="F297" s="114" t="s">
        <v>272</v>
      </c>
      <c r="G297" s="182">
        <v>0.75</v>
      </c>
      <c r="H297" s="207"/>
      <c r="I297" s="207"/>
      <c r="J297" s="401">
        <v>6860</v>
      </c>
      <c r="K297" s="401">
        <v>2133</v>
      </c>
      <c r="L297" s="407"/>
      <c r="M297" s="183"/>
      <c r="N297" s="195"/>
      <c r="O297" s="222"/>
      <c r="P297" s="116"/>
      <c r="Q297" s="106"/>
      <c r="R297" s="183"/>
      <c r="S297" s="183"/>
      <c r="T297" s="184"/>
      <c r="U297" s="183"/>
      <c r="V297" s="181"/>
      <c r="W297" s="181"/>
      <c r="X297" s="181"/>
      <c r="Y297" s="183">
        <v>38845</v>
      </c>
      <c r="Z297" s="107"/>
      <c r="AA297" s="183">
        <v>38877</v>
      </c>
    </row>
    <row r="298" spans="1:27" hidden="1" x14ac:dyDescent="0.2">
      <c r="A298">
        <v>2006</v>
      </c>
      <c r="D298" t="s">
        <v>543</v>
      </c>
      <c r="F298" s="305" t="s">
        <v>273</v>
      </c>
      <c r="G298" s="139">
        <v>39010</v>
      </c>
      <c r="H298" s="494">
        <v>1054244</v>
      </c>
      <c r="I298" s="191">
        <f>+SUM(L298:L299)</f>
        <v>1054244</v>
      </c>
      <c r="J298" s="464">
        <v>1184400</v>
      </c>
      <c r="K298" s="464">
        <v>12000</v>
      </c>
      <c r="L298" s="406">
        <v>995364</v>
      </c>
      <c r="M298" s="139">
        <v>39037</v>
      </c>
      <c r="N298" s="190" t="s">
        <v>25</v>
      </c>
      <c r="O298" s="221" t="s">
        <v>274</v>
      </c>
      <c r="P298" s="129">
        <v>1500</v>
      </c>
      <c r="Q298" s="123">
        <v>244416</v>
      </c>
      <c r="R298" s="139">
        <v>39036</v>
      </c>
      <c r="S298" s="139">
        <f>+R298+X298-1</f>
        <v>39095</v>
      </c>
      <c r="T298" s="192">
        <v>39118</v>
      </c>
      <c r="U298" s="139">
        <v>39122</v>
      </c>
      <c r="V298" s="190" t="s">
        <v>88</v>
      </c>
      <c r="W298" s="190" t="s">
        <v>270</v>
      </c>
      <c r="X298" s="190">
        <v>60</v>
      </c>
      <c r="Y298" s="190">
        <v>830</v>
      </c>
      <c r="Z298" s="124"/>
      <c r="AA298" s="190">
        <v>1003</v>
      </c>
    </row>
    <row r="299" spans="1:27" hidden="1" x14ac:dyDescent="0.2">
      <c r="A299">
        <v>2006</v>
      </c>
      <c r="D299" t="s">
        <v>543</v>
      </c>
      <c r="F299" s="114"/>
      <c r="G299" s="182">
        <v>0.39583333333333331</v>
      </c>
      <c r="H299" s="207"/>
      <c r="I299" s="207"/>
      <c r="J299" s="401"/>
      <c r="K299" s="401">
        <v>6600</v>
      </c>
      <c r="L299" s="407">
        <v>58880</v>
      </c>
      <c r="M299" s="183"/>
      <c r="N299" s="181"/>
      <c r="O299" s="222"/>
      <c r="P299" s="116"/>
      <c r="Q299" s="106"/>
      <c r="R299" s="183"/>
      <c r="S299" s="183">
        <f>+S298+X299</f>
        <v>39115</v>
      </c>
      <c r="T299" s="183"/>
      <c r="U299" s="183"/>
      <c r="V299" s="181"/>
      <c r="W299" s="181"/>
      <c r="X299" s="181">
        <v>20</v>
      </c>
      <c r="Y299" s="195"/>
      <c r="Z299" s="107"/>
      <c r="AA299" s="183">
        <v>39030</v>
      </c>
    </row>
    <row r="300" spans="1:27" hidden="1" x14ac:dyDescent="0.2">
      <c r="A300">
        <v>2006</v>
      </c>
      <c r="D300" t="s">
        <v>543</v>
      </c>
      <c r="F300" s="305" t="s">
        <v>564</v>
      </c>
      <c r="G300" s="193" t="s">
        <v>27</v>
      </c>
      <c r="H300" s="494">
        <v>98706.76</v>
      </c>
      <c r="I300" s="191">
        <f>+SUM(L300:L301)</f>
        <v>98706.76</v>
      </c>
      <c r="J300" s="464">
        <v>100000</v>
      </c>
      <c r="K300" s="458"/>
      <c r="L300" s="406">
        <v>98706.76</v>
      </c>
      <c r="M300" s="193" t="s">
        <v>27</v>
      </c>
      <c r="N300" s="190" t="s">
        <v>30</v>
      </c>
      <c r="O300" s="221" t="s">
        <v>31</v>
      </c>
      <c r="P300" s="129" t="s">
        <v>27</v>
      </c>
      <c r="Q300" s="123">
        <v>12806</v>
      </c>
      <c r="R300" s="193" t="s">
        <v>27</v>
      </c>
      <c r="S300" s="193"/>
      <c r="T300" s="256" t="s">
        <v>27</v>
      </c>
      <c r="U300" s="193"/>
      <c r="V300" s="190" t="s">
        <v>88</v>
      </c>
      <c r="W300" s="190" t="s">
        <v>27</v>
      </c>
      <c r="X300" s="190">
        <v>30</v>
      </c>
      <c r="Y300" s="190">
        <v>443</v>
      </c>
      <c r="Z300" s="124"/>
      <c r="AA300" s="190" t="s">
        <v>27</v>
      </c>
    </row>
    <row r="301" spans="1:27" hidden="1" x14ac:dyDescent="0.2">
      <c r="A301">
        <v>2006</v>
      </c>
      <c r="D301" t="s">
        <v>543</v>
      </c>
      <c r="F301" s="114" t="s">
        <v>276</v>
      </c>
      <c r="G301" s="182"/>
      <c r="H301" s="207"/>
      <c r="I301" s="207"/>
      <c r="J301" s="401"/>
      <c r="K301" s="401"/>
      <c r="L301" s="407"/>
      <c r="M301" s="195"/>
      <c r="N301" s="181"/>
      <c r="O301" s="222"/>
      <c r="P301" s="116"/>
      <c r="Q301" s="106"/>
      <c r="R301" s="195"/>
      <c r="S301" s="195"/>
      <c r="T301" s="195"/>
      <c r="U301" s="181"/>
      <c r="V301" s="181"/>
      <c r="W301" s="181"/>
      <c r="X301" s="181"/>
      <c r="Y301" s="183">
        <v>38868</v>
      </c>
      <c r="Z301" s="107"/>
      <c r="AA301" s="195"/>
    </row>
    <row r="302" spans="1:27" ht="16" hidden="1" thickBot="1" x14ac:dyDescent="0.25">
      <c r="A302">
        <v>2006</v>
      </c>
      <c r="D302" t="s">
        <v>543</v>
      </c>
      <c r="F302" s="310" t="s">
        <v>277</v>
      </c>
      <c r="G302" s="259" t="s">
        <v>27</v>
      </c>
      <c r="H302" s="488">
        <v>43699.4</v>
      </c>
      <c r="I302" s="488">
        <f>+L302</f>
        <v>43699.4</v>
      </c>
      <c r="J302" s="468">
        <v>52000</v>
      </c>
      <c r="K302" s="478"/>
      <c r="L302" s="435">
        <v>43699.4</v>
      </c>
      <c r="M302" s="259" t="s">
        <v>27</v>
      </c>
      <c r="N302" s="258" t="s">
        <v>30</v>
      </c>
      <c r="O302" s="265" t="s">
        <v>31</v>
      </c>
      <c r="P302" s="266" t="s">
        <v>27</v>
      </c>
      <c r="Q302" s="257">
        <v>12902</v>
      </c>
      <c r="R302" s="259" t="s">
        <v>27</v>
      </c>
      <c r="S302" s="259"/>
      <c r="T302" s="264" t="s">
        <v>27</v>
      </c>
      <c r="U302" s="259"/>
      <c r="V302" s="258" t="s">
        <v>88</v>
      </c>
      <c r="W302" s="258" t="s">
        <v>27</v>
      </c>
      <c r="X302" s="258">
        <v>30</v>
      </c>
      <c r="Y302" s="258">
        <v>647</v>
      </c>
      <c r="Z302" s="262"/>
      <c r="AA302" s="258" t="s">
        <v>27</v>
      </c>
    </row>
    <row r="303" spans="1:27" hidden="1" x14ac:dyDescent="0.2">
      <c r="A303">
        <v>2007</v>
      </c>
      <c r="D303" t="s">
        <v>543</v>
      </c>
      <c r="F303" s="303" t="s">
        <v>295</v>
      </c>
      <c r="G303" s="176">
        <v>39254</v>
      </c>
      <c r="H303" s="494">
        <v>903502.73</v>
      </c>
      <c r="I303" s="191">
        <f>+SUM(L303:L304)</f>
        <v>903502.73</v>
      </c>
      <c r="J303" s="462">
        <v>1056060</v>
      </c>
      <c r="K303" s="462">
        <v>32000</v>
      </c>
      <c r="L303" s="412">
        <v>903502.73</v>
      </c>
      <c r="M303" s="176">
        <v>39302</v>
      </c>
      <c r="N303" s="97" t="s">
        <v>25</v>
      </c>
      <c r="O303" s="217" t="s">
        <v>262</v>
      </c>
      <c r="P303" s="113">
        <v>1255</v>
      </c>
      <c r="Q303" s="151">
        <v>255998</v>
      </c>
      <c r="R303" s="176">
        <v>39300</v>
      </c>
      <c r="S303" s="176">
        <f>+R303+X303-1</f>
        <v>39344</v>
      </c>
      <c r="T303" s="176">
        <v>39321</v>
      </c>
      <c r="U303" s="176"/>
      <c r="V303" s="97" t="s">
        <v>88</v>
      </c>
      <c r="W303" s="97" t="s">
        <v>42</v>
      </c>
      <c r="X303" s="97">
        <v>45</v>
      </c>
      <c r="Y303" s="97">
        <v>466</v>
      </c>
      <c r="Z303" s="152"/>
      <c r="AA303" s="97">
        <v>761</v>
      </c>
    </row>
    <row r="304" spans="1:27" hidden="1" x14ac:dyDescent="0.2">
      <c r="A304">
        <v>2007</v>
      </c>
      <c r="D304" t="s">
        <v>543</v>
      </c>
      <c r="F304" s="304"/>
      <c r="G304" s="182">
        <v>0.41666666666666669</v>
      </c>
      <c r="H304" s="207"/>
      <c r="I304" s="207"/>
      <c r="J304" s="401"/>
      <c r="K304" s="401">
        <v>6600</v>
      </c>
      <c r="L304" s="407"/>
      <c r="M304" s="183"/>
      <c r="N304" s="195"/>
      <c r="O304" s="218" t="s">
        <v>296</v>
      </c>
      <c r="P304" s="116"/>
      <c r="Q304" s="106"/>
      <c r="R304" s="183"/>
      <c r="S304" s="183"/>
      <c r="T304" s="183"/>
      <c r="U304" s="183"/>
      <c r="V304" s="181"/>
      <c r="W304" s="181" t="s">
        <v>55</v>
      </c>
      <c r="X304" s="181"/>
      <c r="Y304" s="183">
        <v>39217</v>
      </c>
      <c r="Z304" s="107"/>
      <c r="AA304" s="183">
        <v>39294</v>
      </c>
    </row>
    <row r="305" spans="1:27" hidden="1" x14ac:dyDescent="0.2">
      <c r="A305">
        <v>2007</v>
      </c>
      <c r="D305" t="s">
        <v>543</v>
      </c>
      <c r="F305" s="305" t="s">
        <v>297</v>
      </c>
      <c r="G305" s="139">
        <v>39206</v>
      </c>
      <c r="H305" s="494">
        <v>786232.63</v>
      </c>
      <c r="I305" s="191">
        <f>+SUM(L305:L306)</f>
        <v>786232.63</v>
      </c>
      <c r="J305" s="464">
        <v>692481</v>
      </c>
      <c r="K305" s="464">
        <v>7270</v>
      </c>
      <c r="L305" s="406">
        <v>655193.86</v>
      </c>
      <c r="M305" s="139">
        <v>39237</v>
      </c>
      <c r="N305" s="190" t="s">
        <v>25</v>
      </c>
      <c r="O305" s="221" t="s">
        <v>262</v>
      </c>
      <c r="P305" s="129">
        <v>1284</v>
      </c>
      <c r="Q305" s="123">
        <v>256116</v>
      </c>
      <c r="R305" s="139">
        <v>39237</v>
      </c>
      <c r="S305" s="139">
        <f>+R305+X305-1</f>
        <v>39296</v>
      </c>
      <c r="T305" s="139">
        <v>39295</v>
      </c>
      <c r="U305" s="139"/>
      <c r="V305" s="190" t="s">
        <v>88</v>
      </c>
      <c r="W305" s="190" t="s">
        <v>270</v>
      </c>
      <c r="X305" s="190">
        <v>60</v>
      </c>
      <c r="Y305" s="190">
        <v>339</v>
      </c>
      <c r="Z305" s="124"/>
      <c r="AA305" s="190">
        <v>505</v>
      </c>
    </row>
    <row r="306" spans="1:27" hidden="1" x14ac:dyDescent="0.2">
      <c r="A306">
        <v>2007</v>
      </c>
      <c r="D306" t="s">
        <v>543</v>
      </c>
      <c r="F306" s="304"/>
      <c r="G306" s="182">
        <v>0.41666666666666669</v>
      </c>
      <c r="H306" s="207"/>
      <c r="I306" s="207"/>
      <c r="J306" s="463"/>
      <c r="K306" s="463">
        <f>3800*3</f>
        <v>11400</v>
      </c>
      <c r="L306" s="408">
        <v>131038.77</v>
      </c>
      <c r="M306" s="183"/>
      <c r="N306" s="181"/>
      <c r="O306" s="218" t="s">
        <v>296</v>
      </c>
      <c r="P306" s="116"/>
      <c r="Q306" s="106"/>
      <c r="R306" s="183"/>
      <c r="S306" s="183"/>
      <c r="T306" s="183"/>
      <c r="U306" s="183"/>
      <c r="V306" s="181"/>
      <c r="W306" s="181"/>
      <c r="X306" s="181"/>
      <c r="Y306" s="183">
        <v>39184</v>
      </c>
      <c r="Z306" s="107"/>
      <c r="AA306" s="183">
        <v>39230</v>
      </c>
    </row>
    <row r="307" spans="1:27" hidden="1" x14ac:dyDescent="0.2">
      <c r="A307">
        <v>2007</v>
      </c>
      <c r="D307" t="s">
        <v>543</v>
      </c>
      <c r="F307" s="305" t="s">
        <v>298</v>
      </c>
      <c r="G307" s="139">
        <v>39170</v>
      </c>
      <c r="H307" s="494">
        <v>400637.48</v>
      </c>
      <c r="I307" s="191">
        <f>+SUM(L307:L308)</f>
        <v>400637.48</v>
      </c>
      <c r="J307" s="401">
        <v>351435.86</v>
      </c>
      <c r="K307" s="401">
        <v>6364.14</v>
      </c>
      <c r="L307" s="407">
        <v>333864.07</v>
      </c>
      <c r="M307" s="139">
        <v>39216</v>
      </c>
      <c r="N307" s="190" t="s">
        <v>25</v>
      </c>
      <c r="O307" s="194" t="s">
        <v>299</v>
      </c>
      <c r="P307" s="129">
        <v>715</v>
      </c>
      <c r="Q307" s="123">
        <v>13355</v>
      </c>
      <c r="R307" s="139">
        <v>39216</v>
      </c>
      <c r="S307" s="139">
        <f>+R307+X307-1</f>
        <v>39275</v>
      </c>
      <c r="T307" s="192">
        <v>39324</v>
      </c>
      <c r="U307" s="192">
        <v>39353</v>
      </c>
      <c r="V307" s="190" t="s">
        <v>88</v>
      </c>
      <c r="W307" s="190" t="s">
        <v>24</v>
      </c>
      <c r="X307" s="190">
        <v>60</v>
      </c>
      <c r="Y307" s="190">
        <v>193</v>
      </c>
      <c r="Z307" s="124"/>
      <c r="AA307" s="190">
        <v>397</v>
      </c>
    </row>
    <row r="308" spans="1:27" hidden="1" x14ac:dyDescent="0.2">
      <c r="A308">
        <v>2007</v>
      </c>
      <c r="D308" t="s">
        <v>543</v>
      </c>
      <c r="F308" s="114"/>
      <c r="G308" s="182">
        <v>0.45833333333333331</v>
      </c>
      <c r="H308" s="207"/>
      <c r="I308" s="207"/>
      <c r="J308" s="401"/>
      <c r="K308" s="401">
        <f>+(1800+256.5)*4</f>
        <v>8226</v>
      </c>
      <c r="L308" s="407">
        <v>66773.41</v>
      </c>
      <c r="M308" s="183"/>
      <c r="N308" s="181"/>
      <c r="O308" s="185"/>
      <c r="P308" s="116"/>
      <c r="Q308" s="106"/>
      <c r="R308" s="183"/>
      <c r="S308" s="183">
        <f>+S307+X308</f>
        <v>39305</v>
      </c>
      <c r="T308" s="183"/>
      <c r="U308" s="183"/>
      <c r="V308" s="181"/>
      <c r="W308" s="181"/>
      <c r="X308" s="181">
        <v>30</v>
      </c>
      <c r="Y308" s="183">
        <v>39148</v>
      </c>
      <c r="Z308" s="107"/>
      <c r="AA308" s="183">
        <v>39198</v>
      </c>
    </row>
    <row r="309" spans="1:27" hidden="1" x14ac:dyDescent="0.2">
      <c r="A309">
        <v>2007</v>
      </c>
      <c r="D309" t="s">
        <v>543</v>
      </c>
      <c r="F309" s="305" t="s">
        <v>565</v>
      </c>
      <c r="G309" s="139">
        <v>39225</v>
      </c>
      <c r="H309" s="494">
        <v>200000</v>
      </c>
      <c r="I309" s="191">
        <f>+SUM(L309:L310)</f>
        <v>200000</v>
      </c>
      <c r="J309" s="464">
        <v>200000</v>
      </c>
      <c r="K309" s="464">
        <v>6000</v>
      </c>
      <c r="L309" s="406">
        <v>200000</v>
      </c>
      <c r="M309" s="139">
        <v>39267</v>
      </c>
      <c r="N309" s="190" t="s">
        <v>25</v>
      </c>
      <c r="O309" s="221" t="s">
        <v>301</v>
      </c>
      <c r="P309" s="129">
        <v>335</v>
      </c>
      <c r="Q309" s="123">
        <v>13483</v>
      </c>
      <c r="R309" s="139">
        <v>39261</v>
      </c>
      <c r="S309" s="139">
        <f>+R309+X309-1</f>
        <v>39305</v>
      </c>
      <c r="T309" s="192">
        <v>39305</v>
      </c>
      <c r="U309" s="139"/>
      <c r="V309" s="190" t="s">
        <v>88</v>
      </c>
      <c r="W309" s="190" t="s">
        <v>270</v>
      </c>
      <c r="X309" s="190">
        <v>45</v>
      </c>
      <c r="Y309" s="190">
        <v>431</v>
      </c>
      <c r="Z309" s="124"/>
      <c r="AA309" s="190">
        <v>624</v>
      </c>
    </row>
    <row r="310" spans="1:27" hidden="1" x14ac:dyDescent="0.2">
      <c r="A310">
        <v>2007</v>
      </c>
      <c r="D310" t="s">
        <v>543</v>
      </c>
      <c r="F310" s="114" t="s">
        <v>302</v>
      </c>
      <c r="G310" s="182">
        <v>0.375</v>
      </c>
      <c r="H310" s="207"/>
      <c r="I310" s="207"/>
      <c r="J310" s="463"/>
      <c r="K310" s="463">
        <f>+(833.333333333333+1800)*2</f>
        <v>5266.6666666666661</v>
      </c>
      <c r="L310" s="408"/>
      <c r="M310" s="183"/>
      <c r="N310" s="195"/>
      <c r="O310" s="222"/>
      <c r="P310" s="116"/>
      <c r="Q310" s="106"/>
      <c r="R310" s="183"/>
      <c r="S310" s="183"/>
      <c r="T310" s="183"/>
      <c r="U310" s="183"/>
      <c r="V310" s="181"/>
      <c r="W310" s="181"/>
      <c r="X310" s="181"/>
      <c r="Y310" s="183">
        <v>39204</v>
      </c>
      <c r="Z310" s="107"/>
      <c r="AA310" s="183">
        <v>39252</v>
      </c>
    </row>
    <row r="311" spans="1:27" hidden="1" x14ac:dyDescent="0.2">
      <c r="A311">
        <v>2007</v>
      </c>
      <c r="D311" t="s">
        <v>543</v>
      </c>
      <c r="F311" s="305" t="s">
        <v>303</v>
      </c>
      <c r="G311" s="139">
        <v>39225</v>
      </c>
      <c r="H311" s="494">
        <v>200000</v>
      </c>
      <c r="I311" s="191">
        <f>+SUM(L311:L312)</f>
        <v>200000</v>
      </c>
      <c r="J311" s="464">
        <v>200000</v>
      </c>
      <c r="K311" s="464">
        <v>0</v>
      </c>
      <c r="L311" s="406">
        <v>200000</v>
      </c>
      <c r="M311" s="139">
        <v>39273</v>
      </c>
      <c r="N311" s="190" t="s">
        <v>25</v>
      </c>
      <c r="O311" s="221" t="s">
        <v>238</v>
      </c>
      <c r="P311" s="129">
        <v>347.5</v>
      </c>
      <c r="Q311" s="123">
        <v>13438</v>
      </c>
      <c r="R311" s="139">
        <v>39261</v>
      </c>
      <c r="S311" s="139">
        <f>+R311+X311-1</f>
        <v>39305</v>
      </c>
      <c r="T311" s="192">
        <v>39305</v>
      </c>
      <c r="U311" s="139"/>
      <c r="V311" s="190" t="s">
        <v>88</v>
      </c>
      <c r="W311" s="190" t="s">
        <v>270</v>
      </c>
      <c r="X311" s="190">
        <v>45</v>
      </c>
      <c r="Y311" s="190">
        <v>432</v>
      </c>
      <c r="Z311" s="124"/>
      <c r="AA311" s="190">
        <v>623</v>
      </c>
    </row>
    <row r="312" spans="1:27" hidden="1" x14ac:dyDescent="0.2">
      <c r="A312">
        <v>2007</v>
      </c>
      <c r="D312" t="s">
        <v>543</v>
      </c>
      <c r="F312" s="114" t="s">
        <v>304</v>
      </c>
      <c r="G312" s="182">
        <v>0.4375</v>
      </c>
      <c r="H312" s="207"/>
      <c r="I312" s="207"/>
      <c r="J312" s="463"/>
      <c r="K312" s="463">
        <f>+(833.333333333333+1800)*2</f>
        <v>5266.6666666666661</v>
      </c>
      <c r="L312" s="408"/>
      <c r="M312" s="183"/>
      <c r="N312" s="181"/>
      <c r="O312" s="222"/>
      <c r="P312" s="116"/>
      <c r="Q312" s="106"/>
      <c r="R312" s="183"/>
      <c r="S312" s="183"/>
      <c r="T312" s="183"/>
      <c r="U312" s="183"/>
      <c r="V312" s="181"/>
      <c r="W312" s="181"/>
      <c r="X312" s="181"/>
      <c r="Y312" s="183">
        <v>39204</v>
      </c>
      <c r="Z312" s="107"/>
      <c r="AA312" s="183">
        <v>39252</v>
      </c>
    </row>
    <row r="313" spans="1:27" hidden="1" x14ac:dyDescent="0.2">
      <c r="A313">
        <v>2007</v>
      </c>
      <c r="D313" t="s">
        <v>543</v>
      </c>
      <c r="F313" s="305" t="s">
        <v>305</v>
      </c>
      <c r="G313" s="139">
        <v>39225</v>
      </c>
      <c r="H313" s="494">
        <v>119620.45</v>
      </c>
      <c r="I313" s="191">
        <f>+SUM(L313:L314)</f>
        <v>119620.45</v>
      </c>
      <c r="J313" s="401">
        <v>130000</v>
      </c>
      <c r="K313" s="401">
        <v>1950</v>
      </c>
      <c r="L313" s="407">
        <v>119620.45</v>
      </c>
      <c r="M313" s="139">
        <v>39273</v>
      </c>
      <c r="N313" s="190" t="s">
        <v>25</v>
      </c>
      <c r="O313" s="221" t="s">
        <v>238</v>
      </c>
      <c r="P313" s="129">
        <v>175</v>
      </c>
      <c r="Q313" s="123">
        <v>256242</v>
      </c>
      <c r="R313" s="139">
        <v>39261</v>
      </c>
      <c r="S313" s="139">
        <f>+R313+X313-1</f>
        <v>39305</v>
      </c>
      <c r="T313" s="192">
        <v>39311</v>
      </c>
      <c r="U313" s="139"/>
      <c r="V313" s="190" t="s">
        <v>88</v>
      </c>
      <c r="W313" s="190" t="s">
        <v>270</v>
      </c>
      <c r="X313" s="190">
        <v>45</v>
      </c>
      <c r="Y313" s="190">
        <v>433</v>
      </c>
      <c r="Z313" s="124"/>
      <c r="AA313" s="190">
        <v>622</v>
      </c>
    </row>
    <row r="314" spans="1:27" ht="16" hidden="1" thickBot="1" x14ac:dyDescent="0.25">
      <c r="A314">
        <v>2007</v>
      </c>
      <c r="D314" t="s">
        <v>543</v>
      </c>
      <c r="F314" s="174"/>
      <c r="G314" s="197">
        <v>0.5</v>
      </c>
      <c r="H314" s="485"/>
      <c r="I314" s="485"/>
      <c r="J314" s="465"/>
      <c r="K314" s="465">
        <f>+(833.333333333333+1800)*2</f>
        <v>5266.6666666666661</v>
      </c>
      <c r="L314" s="434"/>
      <c r="M314" s="204"/>
      <c r="N314" s="102"/>
      <c r="O314" s="269"/>
      <c r="P314" s="150"/>
      <c r="Q314" s="144"/>
      <c r="R314" s="204"/>
      <c r="S314" s="204"/>
      <c r="T314" s="204"/>
      <c r="U314" s="102"/>
      <c r="V314" s="102"/>
      <c r="W314" s="102"/>
      <c r="X314" s="102"/>
      <c r="Y314" s="149">
        <v>39204</v>
      </c>
      <c r="Z314" s="145"/>
      <c r="AA314" s="149">
        <v>39252</v>
      </c>
    </row>
    <row r="315" spans="1:27" hidden="1" x14ac:dyDescent="0.2">
      <c r="A315" s="497">
        <v>2008</v>
      </c>
      <c r="B315" s="497"/>
      <c r="C315" s="497"/>
      <c r="D315" s="497" t="s">
        <v>543</v>
      </c>
      <c r="F315" s="303" t="s">
        <v>316</v>
      </c>
      <c r="G315" s="176">
        <v>39630</v>
      </c>
      <c r="H315" s="191">
        <v>898456.24</v>
      </c>
      <c r="I315" s="191">
        <f>+SUM(L315:L317)</f>
        <v>898456.24</v>
      </c>
      <c r="J315" s="462">
        <v>779950</v>
      </c>
      <c r="K315" s="462">
        <v>9850</v>
      </c>
      <c r="L315" s="412">
        <v>699486.35</v>
      </c>
      <c r="M315" s="176">
        <v>39645</v>
      </c>
      <c r="N315" s="97" t="s">
        <v>25</v>
      </c>
      <c r="O315" s="270" t="s">
        <v>293</v>
      </c>
      <c r="P315" s="113">
        <v>836</v>
      </c>
      <c r="Q315" s="151">
        <v>258793</v>
      </c>
      <c r="R315" s="176">
        <v>39647</v>
      </c>
      <c r="S315" s="176">
        <f>+R315+X315-1</f>
        <v>39706</v>
      </c>
      <c r="T315" s="176">
        <v>39675</v>
      </c>
      <c r="U315" s="176">
        <v>39702</v>
      </c>
      <c r="V315" s="97" t="s">
        <v>88</v>
      </c>
      <c r="W315" s="97" t="s">
        <v>270</v>
      </c>
      <c r="X315" s="97">
        <v>60</v>
      </c>
      <c r="Y315" s="97">
        <v>530</v>
      </c>
      <c r="Z315" s="152"/>
      <c r="AA315" s="97">
        <v>616</v>
      </c>
    </row>
    <row r="316" spans="1:27" hidden="1" x14ac:dyDescent="0.2">
      <c r="A316">
        <v>2008</v>
      </c>
      <c r="D316" t="s">
        <v>543</v>
      </c>
      <c r="F316" s="304"/>
      <c r="G316" s="182">
        <v>0.375</v>
      </c>
      <c r="H316" s="207"/>
      <c r="I316" s="207"/>
      <c r="J316" s="401"/>
      <c r="K316" s="401">
        <v>10200</v>
      </c>
      <c r="L316" s="407">
        <v>194290.71</v>
      </c>
      <c r="M316" s="183"/>
      <c r="N316" s="195"/>
      <c r="O316" s="244" t="s">
        <v>294</v>
      </c>
      <c r="P316" s="116"/>
      <c r="Q316" s="106"/>
      <c r="R316" s="183"/>
      <c r="S316" s="183"/>
      <c r="T316" s="183">
        <v>39701</v>
      </c>
      <c r="U316" s="183"/>
      <c r="V316" s="181"/>
      <c r="W316" s="181"/>
      <c r="X316" s="181"/>
      <c r="Y316" s="195"/>
      <c r="Z316" s="107"/>
      <c r="AA316" s="183">
        <v>39643</v>
      </c>
    </row>
    <row r="317" spans="1:27" hidden="1" x14ac:dyDescent="0.2">
      <c r="A317">
        <v>2008</v>
      </c>
      <c r="D317" t="s">
        <v>543</v>
      </c>
      <c r="F317" s="304"/>
      <c r="G317" s="182"/>
      <c r="H317" s="207"/>
      <c r="I317" s="207"/>
      <c r="J317" s="401"/>
      <c r="K317" s="401"/>
      <c r="L317" s="407">
        <v>4679.18</v>
      </c>
      <c r="M317" s="183"/>
      <c r="N317" s="136"/>
      <c r="O317" s="196"/>
      <c r="P317" s="116"/>
      <c r="Q317" s="106"/>
      <c r="R317" s="183"/>
      <c r="S317" s="183"/>
      <c r="T317" s="183"/>
      <c r="U317" s="183"/>
      <c r="V317" s="186"/>
      <c r="W317" s="186"/>
      <c r="X317" s="181"/>
      <c r="Y317" s="195"/>
      <c r="Z317" s="118"/>
      <c r="AA317" s="136"/>
    </row>
    <row r="318" spans="1:27" hidden="1" x14ac:dyDescent="0.2">
      <c r="A318">
        <v>2008</v>
      </c>
      <c r="D318" t="s">
        <v>543</v>
      </c>
      <c r="F318" s="305" t="s">
        <v>566</v>
      </c>
      <c r="G318" s="139">
        <v>39400</v>
      </c>
      <c r="H318" s="191">
        <v>36300089.989999995</v>
      </c>
      <c r="I318" s="191">
        <f>+SUM(L318:L319)</f>
        <v>36300089.989999995</v>
      </c>
      <c r="J318" s="464">
        <v>19846992</v>
      </c>
      <c r="K318" s="464" t="s">
        <v>27</v>
      </c>
      <c r="L318" s="406">
        <v>30998089.989999998</v>
      </c>
      <c r="M318" s="139">
        <v>39437</v>
      </c>
      <c r="N318" s="190" t="s">
        <v>25</v>
      </c>
      <c r="O318" s="221" t="s">
        <v>139</v>
      </c>
      <c r="P318" s="129">
        <v>10750</v>
      </c>
      <c r="Q318" s="123">
        <v>257472</v>
      </c>
      <c r="R318" s="139">
        <v>39510</v>
      </c>
      <c r="S318" s="139">
        <f>+R318+X318-1</f>
        <v>39999</v>
      </c>
      <c r="T318" s="192">
        <v>40164</v>
      </c>
      <c r="U318" s="139">
        <v>40743</v>
      </c>
      <c r="V318" s="181" t="s">
        <v>88</v>
      </c>
      <c r="W318" s="190" t="s">
        <v>42</v>
      </c>
      <c r="X318" s="190">
        <v>490</v>
      </c>
      <c r="Y318" s="190">
        <v>931</v>
      </c>
      <c r="Z318" s="124"/>
      <c r="AA318" s="190">
        <v>1265</v>
      </c>
    </row>
    <row r="319" spans="1:27" hidden="1" x14ac:dyDescent="0.2">
      <c r="A319">
        <v>2008</v>
      </c>
      <c r="D319" t="s">
        <v>543</v>
      </c>
      <c r="F319" s="114" t="s">
        <v>318</v>
      </c>
      <c r="G319" s="182">
        <v>0.45833333333333331</v>
      </c>
      <c r="H319" s="207"/>
      <c r="I319" s="207"/>
      <c r="J319" s="401">
        <v>20301920</v>
      </c>
      <c r="K319" s="402">
        <v>276450</v>
      </c>
      <c r="L319" s="407">
        <v>5302000</v>
      </c>
      <c r="M319" s="183"/>
      <c r="N319" s="195"/>
      <c r="O319" s="222"/>
      <c r="P319" s="116"/>
      <c r="Q319" s="106"/>
      <c r="R319" s="183"/>
      <c r="S319" s="183"/>
      <c r="T319" s="184"/>
      <c r="U319" s="183"/>
      <c r="V319" s="181"/>
      <c r="W319" s="181" t="s">
        <v>55</v>
      </c>
      <c r="X319" s="181"/>
      <c r="Y319" s="183">
        <v>39350</v>
      </c>
      <c r="Z319" s="107"/>
      <c r="AA319" s="183">
        <v>39436</v>
      </c>
    </row>
    <row r="320" spans="1:27" ht="16" hidden="1" x14ac:dyDescent="0.2">
      <c r="A320">
        <v>2008</v>
      </c>
      <c r="D320" t="s">
        <v>543</v>
      </c>
      <c r="F320" s="311" t="s">
        <v>308</v>
      </c>
      <c r="G320" s="183">
        <v>39401</v>
      </c>
      <c r="H320" s="207"/>
      <c r="I320" s="207"/>
      <c r="J320" s="401">
        <v>23569334.48</v>
      </c>
      <c r="K320" s="401"/>
      <c r="L320" s="407"/>
      <c r="M320" s="183"/>
      <c r="N320" s="181"/>
      <c r="O320" s="222"/>
      <c r="P320" s="116"/>
      <c r="Q320" s="106"/>
      <c r="R320" s="183"/>
      <c r="S320" s="183"/>
      <c r="T320" s="184"/>
      <c r="U320" s="183"/>
      <c r="V320" s="181"/>
      <c r="W320" s="181"/>
      <c r="X320" s="181"/>
      <c r="Y320" s="181" t="s">
        <v>319</v>
      </c>
      <c r="Z320" s="107"/>
      <c r="AA320" s="181"/>
    </row>
    <row r="321" spans="1:27" ht="16" hidden="1" x14ac:dyDescent="0.2">
      <c r="A321">
        <v>2008</v>
      </c>
      <c r="D321" t="s">
        <v>543</v>
      </c>
      <c r="F321" s="311" t="s">
        <v>309</v>
      </c>
      <c r="G321" s="182">
        <v>0.375</v>
      </c>
      <c r="H321" s="207"/>
      <c r="I321" s="207"/>
      <c r="J321" s="401"/>
      <c r="K321" s="401"/>
      <c r="L321" s="407"/>
      <c r="M321" s="183"/>
      <c r="N321" s="181"/>
      <c r="O321" s="222"/>
      <c r="P321" s="116"/>
      <c r="Q321" s="106"/>
      <c r="R321" s="183"/>
      <c r="S321" s="183"/>
      <c r="T321" s="184"/>
      <c r="U321" s="183"/>
      <c r="V321" s="181"/>
      <c r="W321" s="181"/>
      <c r="X321" s="181"/>
      <c r="Y321" s="181"/>
      <c r="Z321" s="107"/>
      <c r="AA321" s="181"/>
    </row>
    <row r="322" spans="1:27" ht="16" hidden="1" x14ac:dyDescent="0.2">
      <c r="A322">
        <v>2008</v>
      </c>
      <c r="D322" t="s">
        <v>543</v>
      </c>
      <c r="F322" s="311" t="s">
        <v>320</v>
      </c>
      <c r="G322" s="182"/>
      <c r="H322" s="207"/>
      <c r="I322" s="207"/>
      <c r="J322" s="401"/>
      <c r="K322" s="401"/>
      <c r="L322" s="408"/>
      <c r="M322" s="183"/>
      <c r="N322" s="181"/>
      <c r="O322" s="222"/>
      <c r="P322" s="116"/>
      <c r="Q322" s="106"/>
      <c r="R322" s="183"/>
      <c r="S322" s="183"/>
      <c r="T322" s="184"/>
      <c r="U322" s="183"/>
      <c r="V322" s="181"/>
      <c r="W322" s="181"/>
      <c r="X322" s="181"/>
      <c r="Y322" s="181"/>
      <c r="Z322" s="107"/>
      <c r="AA322" s="181"/>
    </row>
    <row r="323" spans="1:27" hidden="1" x14ac:dyDescent="0.2">
      <c r="A323">
        <v>2008</v>
      </c>
      <c r="D323" t="s">
        <v>543</v>
      </c>
      <c r="F323" s="305" t="s">
        <v>551</v>
      </c>
      <c r="G323" s="139">
        <v>39400</v>
      </c>
      <c r="H323" s="191">
        <v>42103899.43</v>
      </c>
      <c r="I323" s="191">
        <f>+SUM(L323:L324)</f>
        <v>42103899.43</v>
      </c>
      <c r="J323" s="464">
        <v>20939931</v>
      </c>
      <c r="K323" s="464" t="s">
        <v>27</v>
      </c>
      <c r="L323" s="407">
        <v>36399569.630000003</v>
      </c>
      <c r="M323" s="139">
        <v>39437</v>
      </c>
      <c r="N323" s="190" t="s">
        <v>25</v>
      </c>
      <c r="O323" s="221" t="s">
        <v>321</v>
      </c>
      <c r="P323" s="129">
        <v>26193</v>
      </c>
      <c r="Q323" s="123">
        <v>257473</v>
      </c>
      <c r="R323" s="139">
        <v>39496</v>
      </c>
      <c r="S323" s="139">
        <f>+R323+X323-1</f>
        <v>40055</v>
      </c>
      <c r="T323" s="192">
        <v>40174</v>
      </c>
      <c r="U323" s="139">
        <v>41122</v>
      </c>
      <c r="V323" s="190" t="s">
        <v>88</v>
      </c>
      <c r="W323" s="190" t="s">
        <v>42</v>
      </c>
      <c r="X323" s="190">
        <v>560</v>
      </c>
      <c r="Y323" s="190">
        <v>930</v>
      </c>
      <c r="Z323" s="124"/>
      <c r="AA323" s="190">
        <v>1266</v>
      </c>
    </row>
    <row r="324" spans="1:27" hidden="1" x14ac:dyDescent="0.2">
      <c r="A324">
        <v>2008</v>
      </c>
      <c r="D324" t="s">
        <v>543</v>
      </c>
      <c r="F324" s="114" t="s">
        <v>322</v>
      </c>
      <c r="G324" s="182">
        <v>0.41666666666666669</v>
      </c>
      <c r="H324" s="207"/>
      <c r="I324" s="207"/>
      <c r="J324" s="401">
        <v>25686856</v>
      </c>
      <c r="K324" s="402">
        <v>355100</v>
      </c>
      <c r="L324" s="407">
        <v>5704329.7999999998</v>
      </c>
      <c r="M324" s="183"/>
      <c r="N324" s="181"/>
      <c r="O324" s="222" t="s">
        <v>323</v>
      </c>
      <c r="P324" s="116"/>
      <c r="Q324" s="106"/>
      <c r="R324" s="183"/>
      <c r="S324" s="183"/>
      <c r="T324" s="183"/>
      <c r="U324" s="183"/>
      <c r="V324" s="181"/>
      <c r="W324" s="181" t="s">
        <v>55</v>
      </c>
      <c r="X324" s="181"/>
      <c r="Y324" s="183">
        <v>39350</v>
      </c>
      <c r="Z324" s="107"/>
      <c r="AA324" s="183">
        <v>39436</v>
      </c>
    </row>
    <row r="325" spans="1:27" ht="16" hidden="1" x14ac:dyDescent="0.2">
      <c r="A325">
        <v>2008</v>
      </c>
      <c r="D325" t="s">
        <v>543</v>
      </c>
      <c r="F325" s="311" t="s">
        <v>308</v>
      </c>
      <c r="G325" s="183">
        <v>39401</v>
      </c>
      <c r="H325" s="207"/>
      <c r="I325" s="207"/>
      <c r="J325" s="401">
        <v>28048169.870000001</v>
      </c>
      <c r="K325" s="401"/>
      <c r="L325" s="407"/>
      <c r="M325" s="183"/>
      <c r="N325" s="181"/>
      <c r="O325" s="185"/>
      <c r="P325" s="116"/>
      <c r="Q325" s="106"/>
      <c r="R325" s="183"/>
      <c r="S325" s="183"/>
      <c r="T325" s="183"/>
      <c r="U325" s="183"/>
      <c r="V325" s="195"/>
      <c r="W325" s="181"/>
      <c r="X325" s="181"/>
      <c r="Y325" s="181" t="s">
        <v>324</v>
      </c>
      <c r="Z325" s="107"/>
      <c r="AA325" s="181"/>
    </row>
    <row r="326" spans="1:27" ht="16" hidden="1" x14ac:dyDescent="0.2">
      <c r="A326">
        <v>2008</v>
      </c>
      <c r="D326" t="s">
        <v>543</v>
      </c>
      <c r="F326" s="311" t="s">
        <v>309</v>
      </c>
      <c r="G326" s="182">
        <v>0.45833333333333331</v>
      </c>
      <c r="H326" s="207"/>
      <c r="I326" s="207"/>
      <c r="J326" s="401"/>
      <c r="K326" s="401"/>
      <c r="L326" s="407"/>
      <c r="M326" s="183"/>
      <c r="N326" s="181"/>
      <c r="O326" s="185"/>
      <c r="P326" s="116"/>
      <c r="Q326" s="106"/>
      <c r="R326" s="183"/>
      <c r="S326" s="183"/>
      <c r="T326" s="183"/>
      <c r="U326" s="183"/>
      <c r="V326" s="195"/>
      <c r="W326" s="181"/>
      <c r="X326" s="181"/>
      <c r="Y326" s="181"/>
      <c r="Z326" s="107"/>
      <c r="AA326" s="181"/>
    </row>
    <row r="327" spans="1:27" ht="16" hidden="1" x14ac:dyDescent="0.2">
      <c r="A327">
        <v>2008</v>
      </c>
      <c r="D327" t="s">
        <v>543</v>
      </c>
      <c r="F327" s="311" t="s">
        <v>325</v>
      </c>
      <c r="G327" s="182"/>
      <c r="H327" s="207"/>
      <c r="I327" s="207"/>
      <c r="J327" s="401"/>
      <c r="K327" s="401"/>
      <c r="L327" s="407"/>
      <c r="M327" s="183"/>
      <c r="N327" s="181"/>
      <c r="O327" s="185"/>
      <c r="P327" s="116"/>
      <c r="Q327" s="106"/>
      <c r="R327" s="183"/>
      <c r="S327" s="183"/>
      <c r="T327" s="183"/>
      <c r="U327" s="183"/>
      <c r="V327" s="195"/>
      <c r="W327" s="181"/>
      <c r="X327" s="181"/>
      <c r="Y327" s="181"/>
      <c r="Z327" s="107"/>
      <c r="AA327" s="181"/>
    </row>
    <row r="328" spans="1:27" hidden="1" x14ac:dyDescent="0.2">
      <c r="A328">
        <v>2008</v>
      </c>
      <c r="D328" t="s">
        <v>543</v>
      </c>
      <c r="F328" s="305" t="s">
        <v>326</v>
      </c>
      <c r="G328" s="193"/>
      <c r="H328" s="191"/>
      <c r="I328" s="191"/>
      <c r="J328" s="464"/>
      <c r="K328" s="458"/>
      <c r="L328" s="406">
        <v>189836.05</v>
      </c>
      <c r="M328" s="139">
        <v>39813</v>
      </c>
      <c r="N328" s="190" t="s">
        <v>25</v>
      </c>
      <c r="O328" s="194" t="s">
        <v>241</v>
      </c>
      <c r="P328" s="129" t="s">
        <v>27</v>
      </c>
      <c r="Q328" s="123">
        <v>260039</v>
      </c>
      <c r="R328" s="139">
        <v>39680</v>
      </c>
      <c r="S328" s="139" t="s">
        <v>27</v>
      </c>
      <c r="T328" s="192">
        <v>39696</v>
      </c>
      <c r="U328" s="139">
        <v>39701</v>
      </c>
      <c r="V328" s="139" t="s">
        <v>27</v>
      </c>
      <c r="W328" s="190" t="s">
        <v>270</v>
      </c>
      <c r="X328" s="190"/>
      <c r="Y328" s="190"/>
      <c r="Z328" s="124"/>
      <c r="AA328" s="190">
        <v>1076</v>
      </c>
    </row>
    <row r="329" spans="1:27" hidden="1" x14ac:dyDescent="0.2">
      <c r="A329">
        <v>2008</v>
      </c>
      <c r="D329" t="s">
        <v>543</v>
      </c>
      <c r="F329" s="305" t="s">
        <v>327</v>
      </c>
      <c r="G329" s="139">
        <v>39601</v>
      </c>
      <c r="H329" s="191">
        <v>788166.07</v>
      </c>
      <c r="I329" s="191">
        <f>+SUM(L329:L330)</f>
        <v>788166.07</v>
      </c>
      <c r="J329" s="464">
        <v>910595</v>
      </c>
      <c r="K329" s="464">
        <v>5400</v>
      </c>
      <c r="L329" s="406">
        <v>788166.07</v>
      </c>
      <c r="M329" s="139">
        <v>39618</v>
      </c>
      <c r="N329" s="190" t="s">
        <v>25</v>
      </c>
      <c r="O329" s="194" t="s">
        <v>241</v>
      </c>
      <c r="P329" s="129">
        <v>1040</v>
      </c>
      <c r="Q329" s="123">
        <v>256206</v>
      </c>
      <c r="R329" s="139">
        <v>39618</v>
      </c>
      <c r="S329" s="139">
        <f>+R329+X329-1</f>
        <v>39677</v>
      </c>
      <c r="T329" s="139">
        <v>39679</v>
      </c>
      <c r="U329" s="139">
        <v>39701</v>
      </c>
      <c r="V329" s="193" t="s">
        <v>88</v>
      </c>
      <c r="W329" s="190" t="s">
        <v>270</v>
      </c>
      <c r="X329" s="190">
        <v>60</v>
      </c>
      <c r="Y329" s="190">
        <v>426</v>
      </c>
      <c r="Z329" s="124"/>
      <c r="AA329" s="190">
        <v>538</v>
      </c>
    </row>
    <row r="330" spans="1:27" hidden="1" x14ac:dyDescent="0.2">
      <c r="A330">
        <v>2008</v>
      </c>
      <c r="D330" t="s">
        <v>543</v>
      </c>
      <c r="F330" s="304"/>
      <c r="G330" s="182">
        <v>0.66666666666666663</v>
      </c>
      <c r="H330" s="207"/>
      <c r="I330" s="207"/>
      <c r="J330" s="401">
        <f>+J329+K329+K330</f>
        <v>924595</v>
      </c>
      <c r="K330" s="401">
        <v>8600</v>
      </c>
      <c r="L330" s="408"/>
      <c r="M330" s="183"/>
      <c r="N330" s="181"/>
      <c r="O330" s="185"/>
      <c r="P330" s="116"/>
      <c r="Q330" s="106"/>
      <c r="R330" s="183"/>
      <c r="S330" s="183"/>
      <c r="T330" s="183"/>
      <c r="U330" s="183"/>
      <c r="V330" s="195"/>
      <c r="W330" s="181"/>
      <c r="X330" s="181"/>
      <c r="Y330" s="183">
        <v>39584</v>
      </c>
      <c r="Z330" s="107"/>
      <c r="AA330" s="183">
        <v>39617</v>
      </c>
    </row>
    <row r="331" spans="1:27" ht="16" hidden="1" thickBot="1" x14ac:dyDescent="0.25">
      <c r="A331">
        <v>2008</v>
      </c>
      <c r="D331" t="s">
        <v>543</v>
      </c>
      <c r="F331" s="310" t="s">
        <v>328</v>
      </c>
      <c r="G331" s="259" t="s">
        <v>27</v>
      </c>
      <c r="H331" s="488">
        <v>165858</v>
      </c>
      <c r="I331" s="488">
        <f>+L331</f>
        <v>165858</v>
      </c>
      <c r="J331" s="468">
        <v>150000</v>
      </c>
      <c r="K331" s="478" t="s">
        <v>27</v>
      </c>
      <c r="L331" s="410">
        <v>165858</v>
      </c>
      <c r="M331" s="271" t="s">
        <v>27</v>
      </c>
      <c r="N331" s="258" t="s">
        <v>30</v>
      </c>
      <c r="O331" s="272" t="s">
        <v>31</v>
      </c>
      <c r="P331" s="266" t="s">
        <v>27</v>
      </c>
      <c r="Q331" s="257">
        <v>14180</v>
      </c>
      <c r="R331" s="271" t="s">
        <v>27</v>
      </c>
      <c r="S331" s="271"/>
      <c r="T331" s="271" t="s">
        <v>27</v>
      </c>
      <c r="U331" s="271" t="s">
        <v>27</v>
      </c>
      <c r="V331" s="271" t="s">
        <v>27</v>
      </c>
      <c r="W331" s="258" t="s">
        <v>27</v>
      </c>
      <c r="X331" s="258">
        <v>30</v>
      </c>
      <c r="Y331" s="258">
        <v>624</v>
      </c>
      <c r="Z331" s="258"/>
      <c r="AA331" s="258" t="s">
        <v>27</v>
      </c>
    </row>
    <row r="332" spans="1:27" hidden="1" x14ac:dyDescent="0.2">
      <c r="A332">
        <v>2010</v>
      </c>
      <c r="D332" t="s">
        <v>543</v>
      </c>
      <c r="F332" s="303" t="s">
        <v>526</v>
      </c>
      <c r="G332" s="176">
        <v>40379</v>
      </c>
      <c r="H332" s="177">
        <v>869676.93</v>
      </c>
      <c r="I332" s="177">
        <f>+L332</f>
        <v>869676.93</v>
      </c>
      <c r="J332" s="462">
        <v>724894.4</v>
      </c>
      <c r="K332" s="462">
        <v>20000</v>
      </c>
      <c r="L332" s="436">
        <v>869676.93</v>
      </c>
      <c r="M332" s="176">
        <v>40394</v>
      </c>
      <c r="N332" s="97" t="s">
        <v>25</v>
      </c>
      <c r="O332" s="270" t="s">
        <v>46</v>
      </c>
      <c r="P332" s="113">
        <v>721</v>
      </c>
      <c r="Q332" s="151">
        <v>704435</v>
      </c>
      <c r="R332" s="176">
        <v>40394</v>
      </c>
      <c r="S332" s="176">
        <f>+R332+X332-1</f>
        <v>40418</v>
      </c>
      <c r="T332" s="176">
        <v>40413</v>
      </c>
      <c r="U332" s="176">
        <v>40446</v>
      </c>
      <c r="V332" s="97" t="s">
        <v>88</v>
      </c>
      <c r="W332" s="97" t="s">
        <v>24</v>
      </c>
      <c r="X332" s="97">
        <v>25</v>
      </c>
      <c r="Y332" s="97">
        <v>911</v>
      </c>
      <c r="Z332" s="152"/>
      <c r="AA332" s="97">
        <v>1027</v>
      </c>
    </row>
    <row r="333" spans="1:27" hidden="1" x14ac:dyDescent="0.2">
      <c r="A333">
        <v>2010</v>
      </c>
      <c r="D333" t="s">
        <v>543</v>
      </c>
      <c r="F333" s="305" t="s">
        <v>329</v>
      </c>
      <c r="G333" s="139">
        <v>40371</v>
      </c>
      <c r="H333" s="191">
        <v>459000</v>
      </c>
      <c r="I333" s="191">
        <f>+SUM(L333:L334)</f>
        <v>459000</v>
      </c>
      <c r="J333" s="464">
        <v>459000</v>
      </c>
      <c r="K333" s="464"/>
      <c r="L333" s="437">
        <v>459000</v>
      </c>
      <c r="M333" s="139">
        <v>40386</v>
      </c>
      <c r="N333" s="190" t="s">
        <v>30</v>
      </c>
      <c r="O333" s="248" t="s">
        <v>330</v>
      </c>
      <c r="P333" s="129">
        <v>292</v>
      </c>
      <c r="Q333" s="123">
        <v>14122</v>
      </c>
      <c r="R333" s="139">
        <v>40392</v>
      </c>
      <c r="S333" s="139">
        <f>+R333+X333-1</f>
        <v>40436</v>
      </c>
      <c r="T333" s="139">
        <v>40476</v>
      </c>
      <c r="U333" s="139"/>
      <c r="V333" s="190" t="s">
        <v>88</v>
      </c>
      <c r="W333" s="190" t="s">
        <v>24</v>
      </c>
      <c r="X333" s="190">
        <v>45</v>
      </c>
      <c r="Y333" s="190">
        <v>873</v>
      </c>
      <c r="Z333" s="124"/>
      <c r="AA333" s="190">
        <v>972</v>
      </c>
    </row>
    <row r="334" spans="1:27" hidden="1" x14ac:dyDescent="0.2">
      <c r="A334">
        <v>2010</v>
      </c>
      <c r="D334" t="s">
        <v>543</v>
      </c>
      <c r="F334" s="304" t="s">
        <v>331</v>
      </c>
      <c r="G334" s="182">
        <v>0.41666666666666669</v>
      </c>
      <c r="H334" s="207"/>
      <c r="I334" s="207"/>
      <c r="J334" s="401"/>
      <c r="K334" s="401">
        <v>11000</v>
      </c>
      <c r="L334" s="425"/>
      <c r="M334" s="183"/>
      <c r="N334" s="181"/>
      <c r="O334" s="244"/>
      <c r="P334" s="273"/>
      <c r="Q334" s="106"/>
      <c r="R334" s="183">
        <v>40434</v>
      </c>
      <c r="S334" s="183">
        <f>+R334+X333-1</f>
        <v>40478</v>
      </c>
      <c r="T334" s="183"/>
      <c r="U334" s="183"/>
      <c r="V334" s="181"/>
      <c r="W334" s="181"/>
      <c r="X334" s="181"/>
      <c r="Y334" s="183">
        <v>40359</v>
      </c>
      <c r="Z334" s="107"/>
      <c r="AA334" s="183">
        <v>40378</v>
      </c>
    </row>
    <row r="335" spans="1:27" hidden="1" x14ac:dyDescent="0.2">
      <c r="A335">
        <v>2010</v>
      </c>
      <c r="D335" t="s">
        <v>543</v>
      </c>
      <c r="F335" s="140" t="s">
        <v>332</v>
      </c>
      <c r="G335" s="186"/>
      <c r="H335" s="247"/>
      <c r="I335" s="247"/>
      <c r="J335" s="459"/>
      <c r="K335" s="463"/>
      <c r="L335" s="426"/>
      <c r="M335" s="137"/>
      <c r="N335" s="186"/>
      <c r="O335" s="250"/>
      <c r="P335" s="274"/>
      <c r="Q335" s="219"/>
      <c r="R335" s="137"/>
      <c r="S335" s="137"/>
      <c r="T335" s="137"/>
      <c r="U335" s="137"/>
      <c r="V335" s="186"/>
      <c r="W335" s="186"/>
      <c r="X335" s="186"/>
      <c r="Y335" s="186"/>
      <c r="Z335" s="186"/>
      <c r="AA335" s="186"/>
    </row>
    <row r="336" spans="1:27" hidden="1" x14ac:dyDescent="0.2">
      <c r="A336">
        <v>2010</v>
      </c>
      <c r="D336" t="s">
        <v>543</v>
      </c>
      <c r="F336" s="495" t="s">
        <v>550</v>
      </c>
      <c r="G336" s="139">
        <v>40119</v>
      </c>
      <c r="H336" s="496">
        <v>121843849.08000001</v>
      </c>
      <c r="I336" s="496">
        <f>15830045.12+5700371.31+L336+L337</f>
        <v>121843849.08000001</v>
      </c>
      <c r="J336" s="464"/>
      <c r="K336" s="464"/>
      <c r="L336" s="438">
        <v>88920081.060000002</v>
      </c>
      <c r="M336" s="139">
        <v>40326</v>
      </c>
      <c r="N336" s="190" t="s">
        <v>25</v>
      </c>
      <c r="O336" s="248" t="s">
        <v>139</v>
      </c>
      <c r="P336" s="129">
        <v>26263</v>
      </c>
      <c r="Q336" s="123">
        <v>263859</v>
      </c>
      <c r="R336" s="139">
        <v>40330</v>
      </c>
      <c r="S336" s="139">
        <f>+R336+X336-1</f>
        <v>41364</v>
      </c>
      <c r="T336" s="139">
        <v>41455</v>
      </c>
      <c r="U336" s="139">
        <v>41842</v>
      </c>
      <c r="V336" s="190" t="s">
        <v>88</v>
      </c>
      <c r="W336" s="190" t="s">
        <v>86</v>
      </c>
      <c r="X336" s="190">
        <v>1035</v>
      </c>
      <c r="Y336" s="190">
        <v>868</v>
      </c>
      <c r="Z336" s="275"/>
      <c r="AA336" s="190">
        <v>517</v>
      </c>
    </row>
    <row r="337" spans="1:27" hidden="1" x14ac:dyDescent="0.2">
      <c r="A337">
        <v>2010</v>
      </c>
      <c r="D337" t="s">
        <v>543</v>
      </c>
      <c r="F337" s="304" t="s">
        <v>549</v>
      </c>
      <c r="G337" s="182"/>
      <c r="H337" s="207"/>
      <c r="I337" s="207"/>
      <c r="J337" s="401"/>
      <c r="K337" s="402">
        <v>457830</v>
      </c>
      <c r="L337" s="438">
        <v>11393351.59</v>
      </c>
      <c r="M337" s="183">
        <v>40329</v>
      </c>
      <c r="N337" s="181"/>
      <c r="O337" s="244" t="s">
        <v>335</v>
      </c>
      <c r="P337" s="273"/>
      <c r="Q337" s="106"/>
      <c r="R337" s="183"/>
      <c r="S337" s="183">
        <f>+S336+X337</f>
        <v>41455</v>
      </c>
      <c r="T337" s="183"/>
      <c r="U337" s="183"/>
      <c r="V337" s="181"/>
      <c r="W337" s="181"/>
      <c r="X337" s="181">
        <v>91</v>
      </c>
      <c r="Y337" s="195"/>
      <c r="Z337" s="107"/>
      <c r="AA337" s="183">
        <v>40326</v>
      </c>
    </row>
    <row r="338" spans="1:27" hidden="1" x14ac:dyDescent="0.2">
      <c r="A338">
        <v>2010</v>
      </c>
      <c r="D338" t="s">
        <v>543</v>
      </c>
      <c r="F338" s="304" t="s">
        <v>336</v>
      </c>
      <c r="G338" s="181"/>
      <c r="H338" s="207"/>
      <c r="I338" s="207"/>
      <c r="J338" s="457"/>
      <c r="K338" s="401"/>
      <c r="L338" s="425"/>
      <c r="M338" s="183"/>
      <c r="N338" s="181"/>
      <c r="O338" s="244" t="s">
        <v>337</v>
      </c>
      <c r="P338" s="273"/>
      <c r="Q338" s="241"/>
      <c r="R338" s="183"/>
      <c r="S338" s="183"/>
      <c r="T338" s="183"/>
      <c r="U338" s="183"/>
      <c r="V338" s="181"/>
      <c r="W338" s="181"/>
      <c r="X338" s="181"/>
      <c r="Y338" s="181"/>
      <c r="Z338" s="114"/>
      <c r="AA338" s="181"/>
    </row>
    <row r="339" spans="1:27" hidden="1" x14ac:dyDescent="0.2">
      <c r="A339">
        <v>2010</v>
      </c>
      <c r="D339" t="s">
        <v>543</v>
      </c>
      <c r="F339" s="140" t="s">
        <v>338</v>
      </c>
      <c r="G339" s="186"/>
      <c r="H339" s="247"/>
      <c r="I339" s="247"/>
      <c r="J339" s="459"/>
      <c r="K339" s="463"/>
      <c r="L339" s="426"/>
      <c r="M339" s="137"/>
      <c r="N339" s="186"/>
      <c r="O339" s="250"/>
      <c r="P339" s="274"/>
      <c r="Q339" s="219"/>
      <c r="R339" s="137"/>
      <c r="S339" s="137"/>
      <c r="T339" s="137"/>
      <c r="U339" s="137"/>
      <c r="V339" s="186"/>
      <c r="W339" s="186"/>
      <c r="X339" s="186"/>
      <c r="Y339" s="186"/>
      <c r="Z339" s="140"/>
      <c r="AA339" s="186"/>
    </row>
    <row r="340" spans="1:27" hidden="1" x14ac:dyDescent="0.2">
      <c r="A340">
        <v>2010</v>
      </c>
      <c r="D340" t="s">
        <v>543</v>
      </c>
      <c r="F340" s="304" t="s">
        <v>339</v>
      </c>
      <c r="G340" s="183">
        <v>40463</v>
      </c>
      <c r="H340" s="207"/>
      <c r="I340" s="207"/>
      <c r="J340" s="401">
        <v>800000</v>
      </c>
      <c r="K340" s="401" t="s">
        <v>27</v>
      </c>
      <c r="L340" s="438">
        <v>725908.21</v>
      </c>
      <c r="M340" s="183">
        <v>40472</v>
      </c>
      <c r="N340" s="181" t="s">
        <v>43</v>
      </c>
      <c r="O340" s="244" t="s">
        <v>330</v>
      </c>
      <c r="P340" s="116" t="s">
        <v>27</v>
      </c>
      <c r="Q340" s="106">
        <v>706666</v>
      </c>
      <c r="R340" s="183">
        <v>40476</v>
      </c>
      <c r="S340" s="183">
        <f>+R340+X340-1</f>
        <v>40535</v>
      </c>
      <c r="T340" s="183">
        <v>40550</v>
      </c>
      <c r="U340" s="183">
        <v>40589</v>
      </c>
      <c r="V340" s="181" t="s">
        <v>88</v>
      </c>
      <c r="W340" s="181" t="s">
        <v>270</v>
      </c>
      <c r="X340" s="181">
        <v>60</v>
      </c>
      <c r="Y340" s="181">
        <v>1300</v>
      </c>
      <c r="Z340" s="107"/>
      <c r="AA340" s="181">
        <v>1350</v>
      </c>
    </row>
    <row r="341" spans="1:27" ht="16" hidden="1" thickBot="1" x14ac:dyDescent="0.25">
      <c r="A341">
        <v>2010</v>
      </c>
      <c r="D341" t="s">
        <v>543</v>
      </c>
      <c r="F341" s="308" t="s">
        <v>340</v>
      </c>
      <c r="G341" s="197">
        <v>0.41666666666666669</v>
      </c>
      <c r="H341" s="485"/>
      <c r="I341" s="485"/>
      <c r="J341" s="465"/>
      <c r="K341" s="472" t="s">
        <v>27</v>
      </c>
      <c r="L341" s="423"/>
      <c r="M341" s="149"/>
      <c r="N341" s="102"/>
      <c r="O341" s="276"/>
      <c r="P341" s="277"/>
      <c r="Q341" s="144"/>
      <c r="R341" s="149"/>
      <c r="S341" s="149"/>
      <c r="T341" s="149"/>
      <c r="U341" s="149"/>
      <c r="V341" s="102"/>
      <c r="W341" s="102"/>
      <c r="X341" s="102"/>
      <c r="Y341" s="149">
        <v>40445</v>
      </c>
      <c r="Z341" s="145"/>
      <c r="AA341" s="149">
        <v>40469</v>
      </c>
    </row>
    <row r="342" spans="1:27" hidden="1" x14ac:dyDescent="0.2">
      <c r="A342">
        <v>2011</v>
      </c>
      <c r="D342" t="s">
        <v>543</v>
      </c>
      <c r="F342" s="303" t="s">
        <v>341</v>
      </c>
      <c r="G342" s="179" t="s">
        <v>27</v>
      </c>
      <c r="H342" s="177"/>
      <c r="I342" s="177"/>
      <c r="J342" s="456" t="s">
        <v>27</v>
      </c>
      <c r="K342" s="462">
        <v>0</v>
      </c>
      <c r="L342" s="424">
        <v>5733060</v>
      </c>
      <c r="M342" s="176">
        <v>40952</v>
      </c>
      <c r="N342" s="97" t="s">
        <v>25</v>
      </c>
      <c r="O342" s="270" t="s">
        <v>139</v>
      </c>
      <c r="P342" s="113"/>
      <c r="Q342" s="151">
        <v>711805</v>
      </c>
      <c r="R342" s="176">
        <v>40716</v>
      </c>
      <c r="S342" s="176" t="s">
        <v>27</v>
      </c>
      <c r="T342" s="176">
        <v>40757</v>
      </c>
      <c r="U342" s="176">
        <v>41842</v>
      </c>
      <c r="V342" s="97" t="s">
        <v>88</v>
      </c>
      <c r="W342" s="97" t="s">
        <v>270</v>
      </c>
      <c r="X342" s="97" t="s">
        <v>27</v>
      </c>
      <c r="Y342" s="97">
        <v>433</v>
      </c>
      <c r="Z342" s="152"/>
      <c r="AA342" s="279" t="s">
        <v>27</v>
      </c>
    </row>
    <row r="343" spans="1:27" hidden="1" x14ac:dyDescent="0.2">
      <c r="A343">
        <v>2011</v>
      </c>
      <c r="D343" t="s">
        <v>543</v>
      </c>
      <c r="F343" s="304" t="s">
        <v>342</v>
      </c>
      <c r="G343" s="317"/>
      <c r="H343" s="486"/>
      <c r="I343" s="486"/>
      <c r="J343" s="401"/>
      <c r="K343" s="402">
        <v>0</v>
      </c>
      <c r="L343" s="425"/>
      <c r="M343" s="183"/>
      <c r="N343" s="181" t="s">
        <v>343</v>
      </c>
      <c r="O343" s="244"/>
      <c r="P343" s="116"/>
      <c r="Q343" s="106"/>
      <c r="R343" s="183"/>
      <c r="S343" s="183"/>
      <c r="T343" s="183"/>
      <c r="U343" s="183"/>
      <c r="V343" s="181"/>
      <c r="W343" s="181"/>
      <c r="X343" s="181"/>
      <c r="Y343" s="183">
        <v>40716</v>
      </c>
      <c r="Z343" s="107"/>
      <c r="AA343" s="226"/>
    </row>
    <row r="344" spans="1:27" hidden="1" x14ac:dyDescent="0.2">
      <c r="A344">
        <v>2011</v>
      </c>
      <c r="D344" t="s">
        <v>543</v>
      </c>
      <c r="F344" s="140" t="s">
        <v>344</v>
      </c>
      <c r="G344" s="186"/>
      <c r="H344" s="247"/>
      <c r="I344" s="247"/>
      <c r="J344" s="459"/>
      <c r="K344" s="463"/>
      <c r="L344" s="426"/>
      <c r="M344" s="137"/>
      <c r="N344" s="186" t="s">
        <v>345</v>
      </c>
      <c r="O344" s="250"/>
      <c r="P344" s="132"/>
      <c r="Q344" s="219"/>
      <c r="R344" s="137"/>
      <c r="S344" s="137"/>
      <c r="T344" s="137"/>
      <c r="U344" s="137"/>
      <c r="V344" s="186"/>
      <c r="W344" s="186"/>
      <c r="X344" s="186"/>
      <c r="Y344" s="186"/>
      <c r="Z344" s="186"/>
      <c r="AA344" s="120"/>
    </row>
    <row r="345" spans="1:27" hidden="1" x14ac:dyDescent="0.2">
      <c r="A345">
        <v>2011</v>
      </c>
      <c r="D345" t="s">
        <v>543</v>
      </c>
      <c r="F345" s="305" t="s">
        <v>346</v>
      </c>
      <c r="G345" s="193" t="s">
        <v>27</v>
      </c>
      <c r="H345" s="191"/>
      <c r="I345" s="191"/>
      <c r="J345" s="458" t="s">
        <v>27</v>
      </c>
      <c r="K345" s="464">
        <v>0</v>
      </c>
      <c r="L345" s="427">
        <v>4562511.54</v>
      </c>
      <c r="M345" s="139">
        <v>40952</v>
      </c>
      <c r="N345" s="190" t="s">
        <v>25</v>
      </c>
      <c r="O345" s="248" t="s">
        <v>139</v>
      </c>
      <c r="P345" s="116"/>
      <c r="Q345" s="123">
        <v>713191</v>
      </c>
      <c r="R345" s="139">
        <v>40883</v>
      </c>
      <c r="S345" s="139" t="s">
        <v>27</v>
      </c>
      <c r="T345" s="139">
        <v>40912</v>
      </c>
      <c r="U345" s="139">
        <v>41842</v>
      </c>
      <c r="V345" s="190" t="s">
        <v>88</v>
      </c>
      <c r="W345" s="190" t="s">
        <v>24</v>
      </c>
      <c r="X345" s="190" t="s">
        <v>27</v>
      </c>
      <c r="Y345" s="190">
        <v>7</v>
      </c>
      <c r="Z345" s="107"/>
      <c r="AA345" s="280" t="s">
        <v>27</v>
      </c>
    </row>
    <row r="346" spans="1:27" hidden="1" x14ac:dyDescent="0.2">
      <c r="A346">
        <v>2011</v>
      </c>
      <c r="D346" t="s">
        <v>543</v>
      </c>
      <c r="F346" s="305" t="s">
        <v>347</v>
      </c>
      <c r="G346" s="193" t="s">
        <v>27</v>
      </c>
      <c r="H346" s="191"/>
      <c r="I346" s="191"/>
      <c r="J346" s="458" t="s">
        <v>27</v>
      </c>
      <c r="K346" s="464">
        <v>0</v>
      </c>
      <c r="L346" s="427">
        <v>5407470.9900000002</v>
      </c>
      <c r="M346" s="139">
        <v>40952</v>
      </c>
      <c r="N346" s="190" t="s">
        <v>25</v>
      </c>
      <c r="O346" s="248" t="s">
        <v>139</v>
      </c>
      <c r="P346" s="129" t="s">
        <v>27</v>
      </c>
      <c r="Q346" s="123">
        <v>715352</v>
      </c>
      <c r="R346" s="139">
        <v>40910</v>
      </c>
      <c r="S346" s="139" t="s">
        <v>27</v>
      </c>
      <c r="T346" s="139">
        <v>41425</v>
      </c>
      <c r="U346" s="139">
        <v>41842</v>
      </c>
      <c r="V346" s="190" t="s">
        <v>88</v>
      </c>
      <c r="W346" s="190" t="s">
        <v>270</v>
      </c>
      <c r="X346" s="190" t="s">
        <v>27</v>
      </c>
      <c r="Y346" s="190">
        <v>137</v>
      </c>
      <c r="Z346" s="107"/>
      <c r="AA346" s="280" t="s">
        <v>27</v>
      </c>
    </row>
    <row r="347" spans="1:27" hidden="1" x14ac:dyDescent="0.2">
      <c r="A347">
        <v>2011</v>
      </c>
      <c r="D347" t="s">
        <v>543</v>
      </c>
      <c r="F347" s="304" t="s">
        <v>348</v>
      </c>
      <c r="G347" s="317"/>
      <c r="H347" s="486"/>
      <c r="I347" s="486"/>
      <c r="J347" s="401"/>
      <c r="K347" s="402">
        <v>0</v>
      </c>
      <c r="L347" s="425"/>
      <c r="M347" s="183"/>
      <c r="N347" s="181" t="s">
        <v>343</v>
      </c>
      <c r="O347" s="244"/>
      <c r="P347" s="116"/>
      <c r="Q347" s="106"/>
      <c r="R347" s="183"/>
      <c r="S347" s="183"/>
      <c r="T347" s="183"/>
      <c r="U347" s="183"/>
      <c r="V347" s="181"/>
      <c r="W347" s="181"/>
      <c r="X347" s="181"/>
      <c r="Y347" s="183">
        <v>40946</v>
      </c>
      <c r="Z347" s="107"/>
      <c r="AA347" s="226"/>
    </row>
    <row r="348" spans="1:27" hidden="1" x14ac:dyDescent="0.2">
      <c r="A348">
        <v>2011</v>
      </c>
      <c r="D348" t="s">
        <v>543</v>
      </c>
      <c r="F348" s="114" t="s">
        <v>349</v>
      </c>
      <c r="G348" s="181"/>
      <c r="H348" s="207"/>
      <c r="I348" s="207"/>
      <c r="J348" s="457"/>
      <c r="K348" s="401"/>
      <c r="L348" s="425"/>
      <c r="M348" s="183"/>
      <c r="N348" s="181" t="s">
        <v>345</v>
      </c>
      <c r="O348" s="244"/>
      <c r="P348" s="132"/>
      <c r="Q348" s="241"/>
      <c r="R348" s="183"/>
      <c r="S348" s="183"/>
      <c r="T348" s="183"/>
      <c r="U348" s="183"/>
      <c r="V348" s="181"/>
      <c r="W348" s="181"/>
      <c r="X348" s="181"/>
      <c r="Y348" s="181"/>
      <c r="Z348" s="181"/>
      <c r="AA348" s="109"/>
    </row>
    <row r="349" spans="1:27" hidden="1" x14ac:dyDescent="0.2">
      <c r="A349">
        <v>2011</v>
      </c>
      <c r="D349" t="s">
        <v>543</v>
      </c>
      <c r="F349" s="305" t="s">
        <v>350</v>
      </c>
      <c r="G349" s="139">
        <v>40751</v>
      </c>
      <c r="H349" s="191">
        <v>240000</v>
      </c>
      <c r="I349" s="191">
        <f>+J349+K349</f>
        <v>240000</v>
      </c>
      <c r="J349" s="464">
        <v>231924.33</v>
      </c>
      <c r="K349" s="464">
        <v>8075.67</v>
      </c>
      <c r="L349" s="427">
        <v>226900</v>
      </c>
      <c r="M349" s="139">
        <v>40752</v>
      </c>
      <c r="N349" s="190" t="s">
        <v>25</v>
      </c>
      <c r="O349" s="248" t="s">
        <v>351</v>
      </c>
      <c r="P349" s="116" t="s">
        <v>27</v>
      </c>
      <c r="Q349" s="123">
        <v>711930</v>
      </c>
      <c r="R349" s="139">
        <v>40752</v>
      </c>
      <c r="S349" s="139">
        <f>+R349+X349-1</f>
        <v>40781</v>
      </c>
      <c r="T349" s="139">
        <v>40783</v>
      </c>
      <c r="U349" s="139">
        <v>40844</v>
      </c>
      <c r="V349" s="190" t="s">
        <v>88</v>
      </c>
      <c r="W349" s="190" t="s">
        <v>24</v>
      </c>
      <c r="X349" s="190">
        <v>30</v>
      </c>
      <c r="Y349" s="190">
        <v>543</v>
      </c>
      <c r="Z349" s="124"/>
      <c r="AA349" s="281">
        <v>697</v>
      </c>
    </row>
    <row r="350" spans="1:27" ht="16" hidden="1" thickBot="1" x14ac:dyDescent="0.25">
      <c r="A350">
        <v>2011</v>
      </c>
      <c r="D350" t="s">
        <v>543</v>
      </c>
      <c r="F350" s="308" t="s">
        <v>352</v>
      </c>
      <c r="G350" s="318">
        <v>0.375</v>
      </c>
      <c r="H350" s="487"/>
      <c r="I350" s="487"/>
      <c r="J350" s="465"/>
      <c r="K350" s="472">
        <v>0</v>
      </c>
      <c r="L350" s="423">
        <v>68080</v>
      </c>
      <c r="M350" s="149"/>
      <c r="N350" s="102"/>
      <c r="O350" s="276" t="s">
        <v>353</v>
      </c>
      <c r="P350" s="277"/>
      <c r="Q350" s="144"/>
      <c r="R350" s="149"/>
      <c r="S350" s="149"/>
      <c r="T350" s="149">
        <v>40815</v>
      </c>
      <c r="U350" s="149"/>
      <c r="V350" s="102"/>
      <c r="W350" s="102"/>
      <c r="X350" s="102"/>
      <c r="Y350" s="149">
        <v>40746</v>
      </c>
      <c r="Z350" s="145"/>
      <c r="AA350" s="147">
        <v>40801</v>
      </c>
    </row>
    <row r="351" spans="1:27" hidden="1" x14ac:dyDescent="0.2">
      <c r="A351">
        <v>2012</v>
      </c>
      <c r="D351" t="s">
        <v>543</v>
      </c>
      <c r="F351" s="303" t="s">
        <v>354</v>
      </c>
      <c r="G351" s="176">
        <v>41085</v>
      </c>
      <c r="H351" s="177"/>
      <c r="I351" s="177"/>
      <c r="J351" s="462">
        <v>1141700</v>
      </c>
      <c r="K351" s="462">
        <v>57085</v>
      </c>
      <c r="L351" s="424">
        <v>898656</v>
      </c>
      <c r="M351" s="176">
        <v>41108</v>
      </c>
      <c r="N351" s="97" t="s">
        <v>25</v>
      </c>
      <c r="O351" s="270" t="s">
        <v>356</v>
      </c>
      <c r="P351" s="113" t="s">
        <v>27</v>
      </c>
      <c r="Q351" s="151">
        <v>717508</v>
      </c>
      <c r="R351" s="176">
        <v>41097</v>
      </c>
      <c r="S351" s="176">
        <f>+R351+X351-1</f>
        <v>41141</v>
      </c>
      <c r="T351" s="176">
        <v>41163</v>
      </c>
      <c r="U351" s="176">
        <v>41200</v>
      </c>
      <c r="V351" s="97" t="s">
        <v>72</v>
      </c>
      <c r="W351" s="97" t="s">
        <v>355</v>
      </c>
      <c r="X351" s="97">
        <v>45</v>
      </c>
      <c r="Y351" s="97">
        <v>648</v>
      </c>
      <c r="Z351" s="152"/>
      <c r="AA351" s="97">
        <v>761</v>
      </c>
    </row>
    <row r="352" spans="1:27" hidden="1" x14ac:dyDescent="0.2">
      <c r="A352">
        <v>2012</v>
      </c>
      <c r="D352" t="s">
        <v>543</v>
      </c>
      <c r="F352" s="304" t="s">
        <v>357</v>
      </c>
      <c r="G352" s="317">
        <v>0.375</v>
      </c>
      <c r="H352" s="486"/>
      <c r="I352" s="486"/>
      <c r="J352" s="401"/>
      <c r="K352" s="401">
        <v>20000</v>
      </c>
      <c r="L352" s="425">
        <v>52326</v>
      </c>
      <c r="M352" s="183"/>
      <c r="N352" s="181"/>
      <c r="O352" s="244"/>
      <c r="P352" s="116"/>
      <c r="Q352" s="106"/>
      <c r="R352" s="183"/>
      <c r="S352" s="183">
        <f>+S351+X352</f>
        <v>41163</v>
      </c>
      <c r="T352" s="183"/>
      <c r="U352" s="183"/>
      <c r="V352" s="181"/>
      <c r="W352" s="181"/>
      <c r="X352" s="181">
        <v>22</v>
      </c>
      <c r="Y352" s="183">
        <v>41057</v>
      </c>
      <c r="Z352" s="107"/>
      <c r="AA352" s="183">
        <v>41095</v>
      </c>
    </row>
    <row r="353" spans="1:27" hidden="1" x14ac:dyDescent="0.2">
      <c r="A353">
        <v>2012</v>
      </c>
      <c r="D353" t="s">
        <v>543</v>
      </c>
      <c r="F353" s="140"/>
      <c r="G353" s="186"/>
      <c r="H353" s="247"/>
      <c r="I353" s="247"/>
      <c r="J353" s="459"/>
      <c r="K353" s="463"/>
      <c r="L353" s="425">
        <v>-43402</v>
      </c>
      <c r="M353" s="137"/>
      <c r="N353" s="186"/>
      <c r="O353" s="250"/>
      <c r="P353" s="132"/>
      <c r="Q353" s="219"/>
      <c r="R353" s="137"/>
      <c r="S353" s="137"/>
      <c r="T353" s="137"/>
      <c r="U353" s="137"/>
      <c r="V353" s="186"/>
      <c r="W353" s="186"/>
      <c r="X353" s="186"/>
      <c r="Y353" s="186"/>
      <c r="Z353" s="140"/>
      <c r="AA353" s="186"/>
    </row>
    <row r="354" spans="1:27" hidden="1" x14ac:dyDescent="0.2">
      <c r="A354">
        <v>2012</v>
      </c>
      <c r="D354" t="s">
        <v>543</v>
      </c>
      <c r="F354" s="305" t="s">
        <v>358</v>
      </c>
      <c r="G354" s="193"/>
      <c r="H354" s="191"/>
      <c r="I354" s="191"/>
      <c r="J354" s="464">
        <v>295906.52</v>
      </c>
      <c r="K354" s="464">
        <v>0</v>
      </c>
      <c r="L354" s="439"/>
      <c r="M354" s="139"/>
      <c r="N354" s="190"/>
      <c r="O354" s="248" t="s">
        <v>31</v>
      </c>
      <c r="P354" s="116" t="s">
        <v>27</v>
      </c>
      <c r="Q354" s="123">
        <v>717565</v>
      </c>
      <c r="R354" s="139"/>
      <c r="S354" s="139">
        <f>+R354+X354-1</f>
        <v>29</v>
      </c>
      <c r="T354" s="139"/>
      <c r="U354" s="139"/>
      <c r="V354" s="190" t="s">
        <v>88</v>
      </c>
      <c r="W354" s="190" t="s">
        <v>355</v>
      </c>
      <c r="X354" s="190">
        <v>30</v>
      </c>
      <c r="Y354" s="190">
        <v>648</v>
      </c>
      <c r="Z354" s="124"/>
      <c r="AA354" s="190"/>
    </row>
    <row r="355" spans="1:27" ht="16" hidden="1" thickBot="1" x14ac:dyDescent="0.25">
      <c r="A355">
        <v>2012</v>
      </c>
      <c r="D355" t="s">
        <v>543</v>
      </c>
      <c r="F355" s="308" t="s">
        <v>359</v>
      </c>
      <c r="G355" s="318"/>
      <c r="H355" s="487"/>
      <c r="I355" s="487"/>
      <c r="J355" s="465"/>
      <c r="K355" s="465">
        <v>0</v>
      </c>
      <c r="L355" s="422"/>
      <c r="M355" s="149"/>
      <c r="N355" s="102"/>
      <c r="O355" s="276"/>
      <c r="P355" s="150"/>
      <c r="Q355" s="144"/>
      <c r="R355" s="149"/>
      <c r="S355" s="149"/>
      <c r="T355" s="149"/>
      <c r="U355" s="149"/>
      <c r="V355" s="102"/>
      <c r="W355" s="102"/>
      <c r="X355" s="102"/>
      <c r="Y355" s="149">
        <v>41057</v>
      </c>
      <c r="Z355" s="145"/>
      <c r="AA355" s="204"/>
    </row>
    <row r="356" spans="1:27" hidden="1" x14ac:dyDescent="0.2">
      <c r="A356">
        <v>2013</v>
      </c>
      <c r="D356" t="s">
        <v>543</v>
      </c>
      <c r="F356" s="303" t="s">
        <v>372</v>
      </c>
      <c r="G356" s="176">
        <v>41388</v>
      </c>
      <c r="H356" s="177"/>
      <c r="I356" s="177"/>
      <c r="J356" s="462">
        <v>1197813</v>
      </c>
      <c r="K356" s="462">
        <v>59890</v>
      </c>
      <c r="L356" s="424">
        <v>1043080</v>
      </c>
      <c r="M356" s="176">
        <v>41449</v>
      </c>
      <c r="N356" s="97" t="s">
        <v>25</v>
      </c>
      <c r="O356" s="270" t="s">
        <v>373</v>
      </c>
      <c r="P356" s="113" t="s">
        <v>27</v>
      </c>
      <c r="Q356" s="151">
        <v>724904</v>
      </c>
      <c r="R356" s="176">
        <v>41442</v>
      </c>
      <c r="S356" s="176">
        <f>+R356+X356-1</f>
        <v>41491</v>
      </c>
      <c r="T356" s="176">
        <v>41501</v>
      </c>
      <c r="U356" s="176">
        <v>41533</v>
      </c>
      <c r="V356" s="97" t="s">
        <v>72</v>
      </c>
      <c r="W356" s="97" t="s">
        <v>270</v>
      </c>
      <c r="X356" s="97">
        <v>50</v>
      </c>
      <c r="Y356" s="97">
        <v>227</v>
      </c>
      <c r="Z356" s="152"/>
      <c r="AA356" s="97">
        <v>384</v>
      </c>
    </row>
    <row r="357" spans="1:27" hidden="1" x14ac:dyDescent="0.2">
      <c r="A357">
        <v>2013</v>
      </c>
      <c r="D357" t="s">
        <v>543</v>
      </c>
      <c r="F357" s="304" t="s">
        <v>374</v>
      </c>
      <c r="G357" s="317">
        <v>0.375</v>
      </c>
      <c r="H357" s="486"/>
      <c r="I357" s="486"/>
      <c r="J357" s="401"/>
      <c r="K357" s="402">
        <v>20000</v>
      </c>
      <c r="L357" s="425">
        <v>56688</v>
      </c>
      <c r="M357" s="183"/>
      <c r="N357" s="181"/>
      <c r="O357" s="244"/>
      <c r="P357" s="116"/>
      <c r="Q357" s="106"/>
      <c r="R357" s="183"/>
      <c r="S357" s="183">
        <f>+S356+X357</f>
        <v>41501</v>
      </c>
      <c r="T357" s="183"/>
      <c r="U357" s="183"/>
      <c r="V357" s="181"/>
      <c r="W357" s="181" t="s">
        <v>362</v>
      </c>
      <c r="X357" s="181">
        <v>10</v>
      </c>
      <c r="Y357" s="183">
        <v>41367</v>
      </c>
      <c r="Z357" s="107"/>
      <c r="AA357" s="183">
        <v>41422</v>
      </c>
    </row>
    <row r="358" spans="1:27" hidden="1" x14ac:dyDescent="0.2">
      <c r="A358">
        <v>2013</v>
      </c>
      <c r="D358" t="s">
        <v>543</v>
      </c>
      <c r="F358" s="140" t="s">
        <v>375</v>
      </c>
      <c r="G358" s="186"/>
      <c r="H358" s="247"/>
      <c r="I358" s="247"/>
      <c r="J358" s="459"/>
      <c r="K358" s="463"/>
      <c r="L358" s="426"/>
      <c r="M358" s="137"/>
      <c r="N358" s="186"/>
      <c r="O358" s="250"/>
      <c r="P358" s="132"/>
      <c r="Q358" s="219"/>
      <c r="R358" s="137"/>
      <c r="S358" s="137"/>
      <c r="T358" s="137"/>
      <c r="U358" s="137"/>
      <c r="V358" s="186"/>
      <c r="W358" s="186" t="s">
        <v>376</v>
      </c>
      <c r="X358" s="186"/>
      <c r="Y358" s="186"/>
      <c r="Z358" s="140"/>
      <c r="AA358" s="186"/>
    </row>
    <row r="359" spans="1:27" hidden="1" x14ac:dyDescent="0.2">
      <c r="A359">
        <v>2013</v>
      </c>
      <c r="D359" t="s">
        <v>543</v>
      </c>
      <c r="F359" s="305" t="s">
        <v>567</v>
      </c>
      <c r="G359" s="139">
        <v>41421</v>
      </c>
      <c r="H359" s="191">
        <v>1648967.19</v>
      </c>
      <c r="I359" s="191">
        <f>+SUM(L359:L360)</f>
        <v>1648967.19</v>
      </c>
      <c r="J359" s="464">
        <v>1700000</v>
      </c>
      <c r="K359" s="464">
        <v>85000</v>
      </c>
      <c r="L359" s="427">
        <v>1648967.19</v>
      </c>
      <c r="M359" s="139">
        <v>41450</v>
      </c>
      <c r="N359" s="190" t="s">
        <v>25</v>
      </c>
      <c r="O359" s="248" t="s">
        <v>378</v>
      </c>
      <c r="P359" s="282">
        <v>909.5</v>
      </c>
      <c r="Q359" s="123">
        <v>724242</v>
      </c>
      <c r="R359" s="139">
        <v>41443</v>
      </c>
      <c r="S359" s="139">
        <f>+R359+X359-1</f>
        <v>41502</v>
      </c>
      <c r="T359" s="139">
        <v>41532</v>
      </c>
      <c r="U359" s="139">
        <v>41534</v>
      </c>
      <c r="V359" s="190" t="s">
        <v>88</v>
      </c>
      <c r="W359" s="190" t="s">
        <v>270</v>
      </c>
      <c r="X359" s="190">
        <v>60</v>
      </c>
      <c r="Y359" s="190">
        <v>225</v>
      </c>
      <c r="Z359" s="124"/>
      <c r="AA359" s="190">
        <v>447</v>
      </c>
    </row>
    <row r="360" spans="1:27" hidden="1" x14ac:dyDescent="0.2">
      <c r="A360">
        <v>2013</v>
      </c>
      <c r="D360" t="s">
        <v>543</v>
      </c>
      <c r="F360" s="304" t="s">
        <v>379</v>
      </c>
      <c r="G360" s="317">
        <v>0.375</v>
      </c>
      <c r="H360" s="486"/>
      <c r="I360" s="486"/>
      <c r="J360" s="401"/>
      <c r="K360" s="402">
        <v>34000</v>
      </c>
      <c r="L360" s="425"/>
      <c r="M360" s="183"/>
      <c r="N360" s="181"/>
      <c r="O360" s="244"/>
      <c r="P360" s="116"/>
      <c r="Q360" s="106"/>
      <c r="R360" s="183"/>
      <c r="S360" s="183">
        <f>+S359+X360</f>
        <v>41532</v>
      </c>
      <c r="T360" s="183"/>
      <c r="U360" s="183"/>
      <c r="V360" s="181"/>
      <c r="W360" s="181" t="s">
        <v>362</v>
      </c>
      <c r="X360" s="181">
        <v>30</v>
      </c>
      <c r="Y360" s="183">
        <v>41367</v>
      </c>
      <c r="Z360" s="107"/>
      <c r="AA360" s="183">
        <v>41432</v>
      </c>
    </row>
    <row r="361" spans="1:27" hidden="1" x14ac:dyDescent="0.2">
      <c r="A361">
        <v>2013</v>
      </c>
      <c r="D361" t="s">
        <v>543</v>
      </c>
      <c r="F361" s="304" t="s">
        <v>380</v>
      </c>
      <c r="G361" s="186"/>
      <c r="H361" s="247"/>
      <c r="I361" s="247"/>
      <c r="J361" s="459"/>
      <c r="K361" s="463"/>
      <c r="L361" s="426"/>
      <c r="M361" s="137"/>
      <c r="N361" s="186"/>
      <c r="O361" s="250"/>
      <c r="P361" s="132"/>
      <c r="Q361" s="219"/>
      <c r="R361" s="137"/>
      <c r="S361" s="137"/>
      <c r="T361" s="137"/>
      <c r="U361" s="137"/>
      <c r="V361" s="186"/>
      <c r="W361" s="186" t="s">
        <v>381</v>
      </c>
      <c r="X361" s="186"/>
      <c r="Y361" s="186"/>
      <c r="Z361" s="140"/>
      <c r="AA361" s="186"/>
    </row>
    <row r="362" spans="1:27" hidden="1" x14ac:dyDescent="0.2">
      <c r="A362">
        <v>2013</v>
      </c>
      <c r="D362" t="s">
        <v>543</v>
      </c>
      <c r="F362" s="305" t="s">
        <v>382</v>
      </c>
      <c r="G362" s="139">
        <v>41432</v>
      </c>
      <c r="H362" s="191">
        <v>1250005.3899999999</v>
      </c>
      <c r="I362" s="191">
        <f>+SUM(L362:L363)</f>
        <v>1250005.3899999999</v>
      </c>
      <c r="J362" s="464">
        <v>1237553.99</v>
      </c>
      <c r="K362" s="464">
        <v>12446.01</v>
      </c>
      <c r="L362" s="427">
        <v>1250005.3899999999</v>
      </c>
      <c r="M362" s="139">
        <v>41453</v>
      </c>
      <c r="N362" s="190" t="s">
        <v>25</v>
      </c>
      <c r="O362" s="248" t="s">
        <v>383</v>
      </c>
      <c r="P362" s="129">
        <v>844.82</v>
      </c>
      <c r="Q362" s="123">
        <v>724192</v>
      </c>
      <c r="R362" s="139">
        <v>41449</v>
      </c>
      <c r="S362" s="139">
        <f>+R362+X362-1</f>
        <v>41508</v>
      </c>
      <c r="T362" s="139">
        <v>41508</v>
      </c>
      <c r="U362" s="139">
        <v>41509</v>
      </c>
      <c r="V362" s="190" t="s">
        <v>88</v>
      </c>
      <c r="W362" s="190" t="s">
        <v>24</v>
      </c>
      <c r="X362" s="190">
        <v>60</v>
      </c>
      <c r="Y362" s="190">
        <v>286</v>
      </c>
      <c r="Z362" s="124"/>
      <c r="AA362" s="190">
        <v>494</v>
      </c>
    </row>
    <row r="363" spans="1:27" hidden="1" x14ac:dyDescent="0.2">
      <c r="A363">
        <v>2013</v>
      </c>
      <c r="D363" t="s">
        <v>543</v>
      </c>
      <c r="F363" s="304"/>
      <c r="G363" s="317">
        <v>0.4375</v>
      </c>
      <c r="H363" s="486"/>
      <c r="I363" s="486"/>
      <c r="J363" s="401"/>
      <c r="K363" s="402">
        <v>34000</v>
      </c>
      <c r="L363" s="425"/>
      <c r="M363" s="183"/>
      <c r="N363" s="181"/>
      <c r="O363" s="244"/>
      <c r="P363" s="116"/>
      <c r="Q363" s="106"/>
      <c r="R363" s="183"/>
      <c r="S363" s="183"/>
      <c r="T363" s="183"/>
      <c r="U363" s="183"/>
      <c r="V363" s="181"/>
      <c r="W363" s="181" t="s">
        <v>367</v>
      </c>
      <c r="X363" s="181"/>
      <c r="Y363" s="183">
        <v>41386</v>
      </c>
      <c r="Z363" s="107"/>
      <c r="AA363" s="183">
        <v>41444</v>
      </c>
    </row>
    <row r="364" spans="1:27" hidden="1" x14ac:dyDescent="0.2">
      <c r="A364">
        <v>2013</v>
      </c>
      <c r="D364" t="s">
        <v>543</v>
      </c>
      <c r="F364" s="305" t="s">
        <v>385</v>
      </c>
      <c r="G364" s="139">
        <v>41409</v>
      </c>
      <c r="H364" s="191">
        <v>2075509.27</v>
      </c>
      <c r="I364" s="191">
        <f>+SUM(L364:L365)</f>
        <v>2075509.27</v>
      </c>
      <c r="J364" s="464">
        <v>2110000</v>
      </c>
      <c r="K364" s="464">
        <v>50000</v>
      </c>
      <c r="L364" s="427">
        <v>2075509.27</v>
      </c>
      <c r="M364" s="139">
        <v>41438</v>
      </c>
      <c r="N364" s="190" t="s">
        <v>25</v>
      </c>
      <c r="O364" s="248" t="s">
        <v>366</v>
      </c>
      <c r="P364" s="129">
        <v>1065</v>
      </c>
      <c r="Q364" s="123">
        <v>725304</v>
      </c>
      <c r="R364" s="139">
        <v>41440</v>
      </c>
      <c r="S364" s="139">
        <f>+R364+X364-1</f>
        <v>41499</v>
      </c>
      <c r="T364" s="139">
        <v>41486</v>
      </c>
      <c r="U364" s="139">
        <v>41529</v>
      </c>
      <c r="V364" s="190" t="s">
        <v>88</v>
      </c>
      <c r="W364" s="190" t="s">
        <v>270</v>
      </c>
      <c r="X364" s="190">
        <v>60</v>
      </c>
      <c r="Y364" s="190">
        <v>290</v>
      </c>
      <c r="Z364" s="124"/>
      <c r="AA364" s="190">
        <v>431</v>
      </c>
    </row>
    <row r="365" spans="1:27" hidden="1" x14ac:dyDescent="0.2">
      <c r="A365">
        <v>2013</v>
      </c>
      <c r="D365" t="s">
        <v>543</v>
      </c>
      <c r="F365" s="304"/>
      <c r="G365" s="317">
        <v>0.45833333333333331</v>
      </c>
      <c r="H365" s="486"/>
      <c r="I365" s="486"/>
      <c r="J365" s="401"/>
      <c r="K365" s="402">
        <v>34000</v>
      </c>
      <c r="L365" s="425"/>
      <c r="M365" s="183"/>
      <c r="N365" s="181"/>
      <c r="O365" s="244" t="s">
        <v>368</v>
      </c>
      <c r="P365" s="116"/>
      <c r="Q365" s="106"/>
      <c r="R365" s="183"/>
      <c r="S365" s="183"/>
      <c r="T365" s="183"/>
      <c r="U365" s="183"/>
      <c r="V365" s="181"/>
      <c r="W365" s="181" t="s">
        <v>362</v>
      </c>
      <c r="X365" s="181"/>
      <c r="Y365" s="183">
        <v>41386</v>
      </c>
      <c r="Z365" s="107"/>
      <c r="AA365" s="183">
        <v>41428</v>
      </c>
    </row>
    <row r="366" spans="1:27" hidden="1" x14ac:dyDescent="0.2">
      <c r="A366">
        <v>2013</v>
      </c>
      <c r="D366" t="s">
        <v>543</v>
      </c>
      <c r="F366" s="305" t="s">
        <v>568</v>
      </c>
      <c r="G366" s="139">
        <v>41432</v>
      </c>
      <c r="H366" s="191">
        <v>919152.15</v>
      </c>
      <c r="I366" s="191">
        <f>+SUM(L366:L367)</f>
        <v>919152.15</v>
      </c>
      <c r="J366" s="464">
        <v>880000</v>
      </c>
      <c r="K366" s="464">
        <v>50000</v>
      </c>
      <c r="L366" s="427">
        <v>919152.15</v>
      </c>
      <c r="M366" s="139">
        <v>41453</v>
      </c>
      <c r="N366" s="190" t="s">
        <v>25</v>
      </c>
      <c r="O366" s="248" t="s">
        <v>383</v>
      </c>
      <c r="P366" s="129">
        <v>806</v>
      </c>
      <c r="Q366" s="123">
        <v>725510</v>
      </c>
      <c r="R366" s="139">
        <v>41449</v>
      </c>
      <c r="S366" s="139">
        <f>+R366+X366-1</f>
        <v>41508</v>
      </c>
      <c r="T366" s="139">
        <v>41508</v>
      </c>
      <c r="U366" s="139">
        <v>41508</v>
      </c>
      <c r="V366" s="190" t="s">
        <v>88</v>
      </c>
      <c r="W366" s="190" t="s">
        <v>270</v>
      </c>
      <c r="X366" s="190">
        <v>60</v>
      </c>
      <c r="Y366" s="190">
        <v>285</v>
      </c>
      <c r="Z366" s="124"/>
      <c r="AA366" s="190">
        <v>495</v>
      </c>
    </row>
    <row r="367" spans="1:27" hidden="1" x14ac:dyDescent="0.2">
      <c r="A367">
        <v>2013</v>
      </c>
      <c r="D367" t="s">
        <v>543</v>
      </c>
      <c r="F367" s="304" t="s">
        <v>340</v>
      </c>
      <c r="G367" s="317">
        <v>0.52083333333333337</v>
      </c>
      <c r="H367" s="486"/>
      <c r="I367" s="486"/>
      <c r="J367" s="401"/>
      <c r="K367" s="402">
        <v>20000</v>
      </c>
      <c r="L367" s="425"/>
      <c r="M367" s="183"/>
      <c r="N367" s="181"/>
      <c r="O367" s="244"/>
      <c r="P367" s="116"/>
      <c r="Q367" s="106"/>
      <c r="R367" s="183"/>
      <c r="S367" s="183"/>
      <c r="T367" s="183"/>
      <c r="U367" s="183"/>
      <c r="V367" s="181"/>
      <c r="W367" s="181" t="s">
        <v>362</v>
      </c>
      <c r="X367" s="181"/>
      <c r="Y367" s="183">
        <v>41386</v>
      </c>
      <c r="Z367" s="107"/>
      <c r="AA367" s="183">
        <v>41444</v>
      </c>
    </row>
    <row r="368" spans="1:27" hidden="1" x14ac:dyDescent="0.2">
      <c r="A368">
        <v>2013</v>
      </c>
      <c r="D368" t="s">
        <v>543</v>
      </c>
      <c r="F368" s="304" t="s">
        <v>387</v>
      </c>
      <c r="G368" s="186"/>
      <c r="H368" s="247"/>
      <c r="I368" s="247"/>
      <c r="J368" s="459"/>
      <c r="K368" s="463"/>
      <c r="L368" s="426"/>
      <c r="M368" s="137"/>
      <c r="N368" s="186"/>
      <c r="O368" s="250"/>
      <c r="P368" s="132"/>
      <c r="Q368" s="219"/>
      <c r="R368" s="137"/>
      <c r="S368" s="137"/>
      <c r="T368" s="137"/>
      <c r="U368" s="137"/>
      <c r="V368" s="186"/>
      <c r="W368" s="186" t="s">
        <v>371</v>
      </c>
      <c r="X368" s="186"/>
      <c r="Y368" s="186"/>
      <c r="Z368" s="140"/>
      <c r="AA368" s="186"/>
    </row>
    <row r="369" spans="1:27" hidden="1" x14ac:dyDescent="0.2">
      <c r="A369">
        <v>2013</v>
      </c>
      <c r="D369" t="s">
        <v>543</v>
      </c>
      <c r="F369" s="305" t="s">
        <v>388</v>
      </c>
      <c r="G369" s="139">
        <v>41432</v>
      </c>
      <c r="H369" s="191">
        <v>2478893.33</v>
      </c>
      <c r="I369" s="191">
        <f>+L369</f>
        <v>2478893.33</v>
      </c>
      <c r="J369" s="464">
        <v>2104781.44</v>
      </c>
      <c r="K369" s="464">
        <v>15218.56</v>
      </c>
      <c r="L369" s="427">
        <v>2478893.33</v>
      </c>
      <c r="M369" s="139">
        <v>41451</v>
      </c>
      <c r="N369" s="190" t="s">
        <v>25</v>
      </c>
      <c r="O369" s="248" t="s">
        <v>389</v>
      </c>
      <c r="P369" s="129">
        <v>1605</v>
      </c>
      <c r="Q369" s="123">
        <v>726009</v>
      </c>
      <c r="R369" s="139">
        <v>41449</v>
      </c>
      <c r="S369" s="139">
        <f>+R369+X369-1</f>
        <v>41508</v>
      </c>
      <c r="T369" s="139">
        <v>41508</v>
      </c>
      <c r="U369" s="139">
        <v>41539</v>
      </c>
      <c r="V369" s="190" t="s">
        <v>72</v>
      </c>
      <c r="W369" s="190" t="s">
        <v>270</v>
      </c>
      <c r="X369" s="190">
        <v>60</v>
      </c>
      <c r="Y369" s="190">
        <v>291</v>
      </c>
      <c r="Z369" s="124"/>
      <c r="AA369" s="190">
        <v>493</v>
      </c>
    </row>
    <row r="370" spans="1:27" hidden="1" x14ac:dyDescent="0.2">
      <c r="A370">
        <v>2013</v>
      </c>
      <c r="D370" t="s">
        <v>543</v>
      </c>
      <c r="F370" s="305" t="s">
        <v>391</v>
      </c>
      <c r="G370" s="139">
        <v>41506</v>
      </c>
      <c r="H370" s="191">
        <v>149500</v>
      </c>
      <c r="I370" s="191">
        <f>+SUM(L370:L371)</f>
        <v>149500</v>
      </c>
      <c r="J370" s="464">
        <v>150000</v>
      </c>
      <c r="K370" s="464">
        <v>6000</v>
      </c>
      <c r="L370" s="427">
        <v>149500</v>
      </c>
      <c r="M370" s="139">
        <v>41528</v>
      </c>
      <c r="N370" s="190" t="s">
        <v>25</v>
      </c>
      <c r="O370" s="248" t="s">
        <v>246</v>
      </c>
      <c r="P370" s="129" t="s">
        <v>27</v>
      </c>
      <c r="Q370" s="123">
        <v>728097</v>
      </c>
      <c r="R370" s="139">
        <v>41516</v>
      </c>
      <c r="S370" s="139">
        <f>+R370+X370-1</f>
        <v>41560</v>
      </c>
      <c r="T370" s="139">
        <v>41560</v>
      </c>
      <c r="U370" s="139">
        <v>41591</v>
      </c>
      <c r="V370" s="190" t="s">
        <v>88</v>
      </c>
      <c r="W370" s="190" t="s">
        <v>270</v>
      </c>
      <c r="X370" s="190">
        <v>45</v>
      </c>
      <c r="Y370" s="190">
        <v>674</v>
      </c>
      <c r="Z370" s="124"/>
      <c r="AA370" s="190">
        <v>733</v>
      </c>
    </row>
    <row r="371" spans="1:27" ht="16" hidden="1" thickBot="1" x14ac:dyDescent="0.25">
      <c r="D371" t="s">
        <v>543</v>
      </c>
      <c r="F371" s="308"/>
      <c r="G371" s="318">
        <v>0.375</v>
      </c>
      <c r="H371" s="487"/>
      <c r="I371" s="487"/>
      <c r="J371" s="465"/>
      <c r="K371" s="472">
        <v>10000</v>
      </c>
      <c r="L371" s="422"/>
      <c r="M371" s="149"/>
      <c r="N371" s="102"/>
      <c r="O371" s="276"/>
      <c r="P371" s="150"/>
      <c r="Q371" s="144"/>
      <c r="R371" s="149"/>
      <c r="S371" s="149"/>
      <c r="T371" s="149"/>
      <c r="U371" s="149"/>
      <c r="V371" s="102"/>
      <c r="W371" s="102"/>
      <c r="X371" s="102"/>
      <c r="Y371" s="149">
        <v>41491</v>
      </c>
      <c r="Z371" s="145"/>
      <c r="AA371" s="149">
        <v>41512</v>
      </c>
    </row>
    <row r="372" spans="1:27" hidden="1" x14ac:dyDescent="0.2">
      <c r="A372">
        <v>2014</v>
      </c>
      <c r="D372" t="s">
        <v>543</v>
      </c>
      <c r="F372" s="303" t="s">
        <v>392</v>
      </c>
      <c r="G372" s="176">
        <v>41772</v>
      </c>
      <c r="H372" s="191">
        <v>2486812.66</v>
      </c>
      <c r="I372" s="191">
        <f>+L372+L373</f>
        <v>2486812.66</v>
      </c>
      <c r="J372" s="462">
        <f>+SUM(K372:L373)</f>
        <v>2511812.66</v>
      </c>
      <c r="K372" s="462">
        <v>0</v>
      </c>
      <c r="L372" s="424">
        <v>2378405.2000000002</v>
      </c>
      <c r="M372" s="176">
        <v>41789</v>
      </c>
      <c r="N372" s="97" t="s">
        <v>25</v>
      </c>
      <c r="O372" s="97" t="s">
        <v>330</v>
      </c>
      <c r="P372" s="113">
        <v>1600</v>
      </c>
      <c r="Q372" s="151">
        <v>733398</v>
      </c>
      <c r="R372" s="176">
        <v>41792</v>
      </c>
      <c r="S372" s="176">
        <f>+R372+X372-1</f>
        <v>41851</v>
      </c>
      <c r="T372" s="176">
        <v>41866</v>
      </c>
      <c r="U372" s="176">
        <v>41897</v>
      </c>
      <c r="V372" s="97" t="s">
        <v>88</v>
      </c>
      <c r="W372" s="97" t="s">
        <v>24</v>
      </c>
      <c r="X372" s="97">
        <v>60</v>
      </c>
      <c r="Y372" s="97">
        <v>307</v>
      </c>
      <c r="Z372" s="152"/>
      <c r="AA372" s="97">
        <v>411</v>
      </c>
    </row>
    <row r="373" spans="1:27" hidden="1" x14ac:dyDescent="0.2">
      <c r="D373" t="s">
        <v>543</v>
      </c>
      <c r="F373" s="304"/>
      <c r="G373" s="317">
        <v>0.45833333333333331</v>
      </c>
      <c r="H373" s="486"/>
      <c r="I373" s="486"/>
      <c r="J373" s="401"/>
      <c r="K373" s="402">
        <v>25000</v>
      </c>
      <c r="L373" s="425">
        <v>108407.46</v>
      </c>
      <c r="M373" s="183"/>
      <c r="N373" s="181"/>
      <c r="O373" s="244"/>
      <c r="P373" s="116"/>
      <c r="Q373" s="106"/>
      <c r="R373" s="183"/>
      <c r="S373" s="183">
        <f>+S372+X373</f>
        <v>41866</v>
      </c>
      <c r="T373" s="183"/>
      <c r="U373" s="183"/>
      <c r="V373" s="181"/>
      <c r="W373" s="181"/>
      <c r="X373" s="181">
        <v>15</v>
      </c>
      <c r="Y373" s="183">
        <v>41744</v>
      </c>
      <c r="Z373" s="107"/>
      <c r="AA373" s="183">
        <v>41781</v>
      </c>
    </row>
    <row r="374" spans="1:27" hidden="1" x14ac:dyDescent="0.2">
      <c r="A374">
        <v>2014</v>
      </c>
      <c r="D374" t="s">
        <v>543</v>
      </c>
      <c r="F374" s="305" t="s">
        <v>160</v>
      </c>
      <c r="G374" s="139">
        <v>41823</v>
      </c>
      <c r="H374" s="191">
        <v>1195758.2</v>
      </c>
      <c r="I374" s="191">
        <f>+L374</f>
        <v>1195758.2</v>
      </c>
      <c r="J374" s="464">
        <v>1206720</v>
      </c>
      <c r="K374" s="464">
        <v>0</v>
      </c>
      <c r="L374" s="427">
        <v>1195758.2</v>
      </c>
      <c r="M374" s="139">
        <v>41841</v>
      </c>
      <c r="N374" s="190" t="s">
        <v>43</v>
      </c>
      <c r="O374" s="248" t="s">
        <v>239</v>
      </c>
      <c r="P374" s="283">
        <v>676</v>
      </c>
      <c r="Q374" s="123">
        <v>735237</v>
      </c>
      <c r="R374" s="139">
        <v>41852</v>
      </c>
      <c r="S374" s="139">
        <f>+R374+X374-1</f>
        <v>41896</v>
      </c>
      <c r="T374" s="139">
        <v>41896</v>
      </c>
      <c r="U374" s="139">
        <v>41975</v>
      </c>
      <c r="V374" s="190" t="s">
        <v>88</v>
      </c>
      <c r="W374" s="190" t="s">
        <v>24</v>
      </c>
      <c r="X374" s="190">
        <v>45</v>
      </c>
      <c r="Y374" s="190">
        <v>453</v>
      </c>
      <c r="Z374" s="124"/>
      <c r="AA374" s="190">
        <v>533</v>
      </c>
    </row>
    <row r="375" spans="1:27" hidden="1" x14ac:dyDescent="0.2">
      <c r="A375">
        <v>2015</v>
      </c>
      <c r="D375" t="s">
        <v>543</v>
      </c>
      <c r="F375" s="303" t="s">
        <v>401</v>
      </c>
      <c r="G375" s="176">
        <v>42151</v>
      </c>
      <c r="H375" s="191">
        <v>850000</v>
      </c>
      <c r="I375" s="191">
        <f>+L375</f>
        <v>850000</v>
      </c>
      <c r="J375" s="462">
        <v>743320</v>
      </c>
      <c r="K375" s="402">
        <v>45000</v>
      </c>
      <c r="L375" s="440">
        <v>850000</v>
      </c>
      <c r="M375" s="176">
        <v>42187</v>
      </c>
      <c r="N375" s="190" t="s">
        <v>25</v>
      </c>
      <c r="O375" s="270" t="s">
        <v>402</v>
      </c>
      <c r="P375" s="113" t="s">
        <v>27</v>
      </c>
      <c r="Q375" s="151">
        <v>741955</v>
      </c>
      <c r="R375" s="176">
        <v>42184</v>
      </c>
      <c r="S375" s="176">
        <f>+R375+X375-1</f>
        <v>42233</v>
      </c>
      <c r="T375" s="176">
        <v>42263</v>
      </c>
      <c r="U375" s="176">
        <v>42294</v>
      </c>
      <c r="V375" s="97" t="s">
        <v>72</v>
      </c>
      <c r="W375" s="97" t="s">
        <v>24</v>
      </c>
      <c r="X375" s="97">
        <v>50</v>
      </c>
      <c r="Y375" s="97">
        <v>388</v>
      </c>
      <c r="Z375" s="152"/>
      <c r="AA375" s="97">
        <v>594</v>
      </c>
    </row>
    <row r="376" spans="1:27" hidden="1" x14ac:dyDescent="0.2">
      <c r="A376">
        <v>2015</v>
      </c>
      <c r="D376" t="s">
        <v>543</v>
      </c>
      <c r="F376" s="304" t="s">
        <v>403</v>
      </c>
      <c r="G376" s="317">
        <v>0.45833333333333331</v>
      </c>
      <c r="H376" s="486"/>
      <c r="I376" s="486"/>
      <c r="J376" s="401"/>
      <c r="K376" s="463"/>
      <c r="L376" s="441"/>
      <c r="M376" s="183"/>
      <c r="N376" s="181"/>
      <c r="O376" s="244" t="s">
        <v>404</v>
      </c>
      <c r="P376" s="116"/>
      <c r="Q376" s="106"/>
      <c r="R376" s="183"/>
      <c r="S376" s="183">
        <f>+S375+X376</f>
        <v>42263</v>
      </c>
      <c r="T376" s="183"/>
      <c r="U376" s="183"/>
      <c r="V376" s="181"/>
      <c r="W376" s="181"/>
      <c r="X376" s="181">
        <v>30</v>
      </c>
      <c r="Y376" s="183">
        <v>42122</v>
      </c>
      <c r="Z376" s="107"/>
      <c r="AA376" s="183">
        <v>42173</v>
      </c>
    </row>
    <row r="377" spans="1:27" hidden="1" x14ac:dyDescent="0.2">
      <c r="A377">
        <v>2015</v>
      </c>
      <c r="D377" t="s">
        <v>543</v>
      </c>
      <c r="F377" s="305" t="s">
        <v>160</v>
      </c>
      <c r="G377" s="139">
        <v>42164</v>
      </c>
      <c r="H377" s="191">
        <v>1900346.52</v>
      </c>
      <c r="I377" s="191">
        <f>+L377</f>
        <v>1900346.52</v>
      </c>
      <c r="J377" s="464">
        <v>2000622.6</v>
      </c>
      <c r="K377" s="479">
        <v>45000</v>
      </c>
      <c r="L377" s="442">
        <v>1900346.52</v>
      </c>
      <c r="M377" s="139">
        <v>42171</v>
      </c>
      <c r="N377" s="190" t="s">
        <v>25</v>
      </c>
      <c r="O377" s="248" t="s">
        <v>239</v>
      </c>
      <c r="P377" s="283">
        <v>799</v>
      </c>
      <c r="Q377" s="123">
        <v>742201</v>
      </c>
      <c r="R377" s="139">
        <v>42173</v>
      </c>
      <c r="S377" s="139">
        <f>+R377+X377-1</f>
        <v>42247</v>
      </c>
      <c r="T377" s="139">
        <v>42247</v>
      </c>
      <c r="U377" s="139">
        <v>42269</v>
      </c>
      <c r="V377" s="190" t="s">
        <v>88</v>
      </c>
      <c r="W377" s="190">
        <v>7490</v>
      </c>
      <c r="X377" s="190">
        <v>75</v>
      </c>
      <c r="Y377" s="190">
        <v>491</v>
      </c>
      <c r="Z377" s="124"/>
      <c r="AA377" s="190">
        <v>579</v>
      </c>
    </row>
    <row r="378" spans="1:27" hidden="1" x14ac:dyDescent="0.2">
      <c r="A378">
        <v>2015</v>
      </c>
      <c r="D378" t="s">
        <v>543</v>
      </c>
      <c r="F378" s="305" t="s">
        <v>405</v>
      </c>
      <c r="G378" s="139">
        <v>42094</v>
      </c>
      <c r="H378" s="191">
        <v>15817821.91</v>
      </c>
      <c r="I378" s="191">
        <f>+SUM(L378:L379)</f>
        <v>15817821.91</v>
      </c>
      <c r="J378" s="464">
        <v>19104000</v>
      </c>
      <c r="K378" s="402">
        <v>188100</v>
      </c>
      <c r="L378" s="442">
        <v>15497821.91</v>
      </c>
      <c r="M378" s="139">
        <v>42236</v>
      </c>
      <c r="N378" s="190" t="s">
        <v>25</v>
      </c>
      <c r="O378" s="248" t="s">
        <v>406</v>
      </c>
      <c r="P378" s="283" t="s">
        <v>27</v>
      </c>
      <c r="Q378" s="123">
        <v>738407</v>
      </c>
      <c r="R378" s="139">
        <v>42269</v>
      </c>
      <c r="S378" s="139">
        <f>+R378+X378-1</f>
        <v>42358</v>
      </c>
      <c r="T378" s="139">
        <v>42398</v>
      </c>
      <c r="U378" s="139">
        <v>42544</v>
      </c>
      <c r="V378" s="190" t="s">
        <v>72</v>
      </c>
      <c r="W378" s="190">
        <v>8152</v>
      </c>
      <c r="X378" s="190">
        <v>90</v>
      </c>
      <c r="Y378" s="190">
        <v>132</v>
      </c>
      <c r="Z378" s="124"/>
      <c r="AA378" s="190">
        <v>808</v>
      </c>
    </row>
    <row r="379" spans="1:27" hidden="1" x14ac:dyDescent="0.2">
      <c r="A379">
        <v>2015</v>
      </c>
      <c r="D379" t="s">
        <v>543</v>
      </c>
      <c r="F379" s="304" t="s">
        <v>407</v>
      </c>
      <c r="G379" s="317">
        <v>0.45833333333333331</v>
      </c>
      <c r="H379" s="486"/>
      <c r="I379" s="486"/>
      <c r="J379" s="401"/>
      <c r="K379" s="401">
        <v>1875200</v>
      </c>
      <c r="L379" s="441">
        <v>320000</v>
      </c>
      <c r="M379" s="183"/>
      <c r="N379" s="114"/>
      <c r="O379" s="244"/>
      <c r="P379" s="116"/>
      <c r="Q379" s="106"/>
      <c r="R379" s="183"/>
      <c r="S379" s="183">
        <f>+S378+X379</f>
        <v>42398</v>
      </c>
      <c r="T379" s="183">
        <v>42544</v>
      </c>
      <c r="U379" s="183"/>
      <c r="V379" s="181"/>
      <c r="W379" s="181" t="s">
        <v>408</v>
      </c>
      <c r="X379" s="181">
        <v>40</v>
      </c>
      <c r="Y379" s="183">
        <v>42047</v>
      </c>
      <c r="Z379" s="107"/>
      <c r="AA379" s="183">
        <v>42228</v>
      </c>
    </row>
    <row r="380" spans="1:27" hidden="1" x14ac:dyDescent="0.2">
      <c r="A380">
        <v>2016</v>
      </c>
      <c r="D380" t="s">
        <v>543</v>
      </c>
      <c r="F380" s="303" t="s">
        <v>410</v>
      </c>
      <c r="G380" s="176">
        <v>42465</v>
      </c>
      <c r="H380" s="191">
        <v>1497439</v>
      </c>
      <c r="I380" s="191">
        <f>+SUM(L380:L381)</f>
        <v>1497439</v>
      </c>
      <c r="J380" s="462">
        <v>1634300</v>
      </c>
      <c r="K380" s="462"/>
      <c r="L380" s="424">
        <v>1528000</v>
      </c>
      <c r="M380" s="176">
        <v>42502</v>
      </c>
      <c r="N380" s="97" t="s">
        <v>25</v>
      </c>
      <c r="O380" s="270" t="s">
        <v>411</v>
      </c>
      <c r="P380" s="113" t="s">
        <v>27</v>
      </c>
      <c r="Q380" s="151">
        <v>748381</v>
      </c>
      <c r="R380" s="176">
        <v>42503</v>
      </c>
      <c r="S380" s="176">
        <f>+R380+X380-1</f>
        <v>42552</v>
      </c>
      <c r="T380" s="176">
        <v>42552</v>
      </c>
      <c r="U380" s="176">
        <v>42592</v>
      </c>
      <c r="V380" s="97" t="s">
        <v>72</v>
      </c>
      <c r="W380" s="97" t="s">
        <v>270</v>
      </c>
      <c r="X380" s="97">
        <v>50</v>
      </c>
      <c r="Y380" s="97">
        <v>217</v>
      </c>
      <c r="Z380" s="152"/>
      <c r="AA380" s="97">
        <v>510</v>
      </c>
    </row>
    <row r="381" spans="1:27" ht="16" hidden="1" thickBot="1" x14ac:dyDescent="0.25">
      <c r="A381">
        <v>2016</v>
      </c>
      <c r="D381" t="s">
        <v>543</v>
      </c>
      <c r="F381" s="308" t="s">
        <v>412</v>
      </c>
      <c r="G381" s="318">
        <v>0.375</v>
      </c>
      <c r="H381" s="487"/>
      <c r="I381" s="487"/>
      <c r="J381" s="465"/>
      <c r="K381" s="472">
        <v>36000</v>
      </c>
      <c r="L381" s="423">
        <v>-30561</v>
      </c>
      <c r="M381" s="149"/>
      <c r="N381" s="102"/>
      <c r="O381" s="276"/>
      <c r="P381" s="150"/>
      <c r="Q381" s="144"/>
      <c r="R381" s="149"/>
      <c r="S381" s="149"/>
      <c r="T381" s="149"/>
      <c r="U381" s="149"/>
      <c r="V381" s="102"/>
      <c r="W381" s="102"/>
      <c r="X381" s="102"/>
      <c r="Y381" s="149">
        <v>42423</v>
      </c>
      <c r="Z381" s="145"/>
      <c r="AA381" s="149">
        <v>42492</v>
      </c>
    </row>
    <row r="382" spans="1:27" ht="16" hidden="1" thickBot="1" x14ac:dyDescent="0.25">
      <c r="D382" t="s">
        <v>543</v>
      </c>
      <c r="F382" s="40" t="s">
        <v>413</v>
      </c>
      <c r="G382" s="17"/>
      <c r="H382" s="49"/>
      <c r="I382" s="49"/>
      <c r="J382" s="461"/>
      <c r="K382" s="466"/>
      <c r="L382" s="422"/>
      <c r="M382" s="26"/>
      <c r="N382" s="17"/>
      <c r="O382" s="46"/>
      <c r="P382" s="24"/>
      <c r="Q382" s="14"/>
      <c r="R382" s="26"/>
      <c r="S382" s="26"/>
      <c r="T382" s="26"/>
      <c r="U382" s="26"/>
      <c r="V382" s="17"/>
      <c r="W382" s="17"/>
      <c r="X382" s="17"/>
      <c r="Y382" s="17"/>
      <c r="Z382" s="40"/>
      <c r="AA382" s="17"/>
    </row>
    <row r="383" spans="1:27" hidden="1" x14ac:dyDescent="0.2">
      <c r="A383">
        <v>2017</v>
      </c>
      <c r="D383" t="s">
        <v>543</v>
      </c>
      <c r="F383" s="303" t="s">
        <v>418</v>
      </c>
      <c r="G383" s="176">
        <v>42671</v>
      </c>
      <c r="H383" s="191">
        <v>1428708.21</v>
      </c>
      <c r="I383" s="191">
        <f>+SUM(L383:L384)</f>
        <v>1428708.21</v>
      </c>
      <c r="J383" s="462">
        <v>1079317.76</v>
      </c>
      <c r="K383" s="462">
        <v>80948.84</v>
      </c>
      <c r="L383" s="424">
        <v>1043054.8</v>
      </c>
      <c r="M383" s="176">
        <v>42844</v>
      </c>
      <c r="N383" s="97" t="s">
        <v>43</v>
      </c>
      <c r="O383" s="270" t="s">
        <v>420</v>
      </c>
      <c r="P383" s="113" t="s">
        <v>27</v>
      </c>
      <c r="Q383" s="151">
        <v>751489</v>
      </c>
      <c r="R383" s="176">
        <v>42878</v>
      </c>
      <c r="S383" s="176">
        <f>+R383+X383-1</f>
        <v>42967</v>
      </c>
      <c r="T383" s="176">
        <v>42973</v>
      </c>
      <c r="U383" s="176">
        <v>42996</v>
      </c>
      <c r="V383" s="97" t="s">
        <v>72</v>
      </c>
      <c r="W383" s="97" t="s">
        <v>419</v>
      </c>
      <c r="X383" s="97">
        <v>90</v>
      </c>
      <c r="Y383" s="97">
        <v>1208</v>
      </c>
      <c r="Z383" s="152"/>
      <c r="AA383" s="97">
        <v>435</v>
      </c>
    </row>
    <row r="384" spans="1:27" hidden="1" x14ac:dyDescent="0.2">
      <c r="A384">
        <v>2017</v>
      </c>
      <c r="D384" t="s">
        <v>543</v>
      </c>
      <c r="F384" s="304" t="s">
        <v>421</v>
      </c>
      <c r="G384" s="317">
        <v>0.41666666666666669</v>
      </c>
      <c r="H384" s="486"/>
      <c r="I384" s="486"/>
      <c r="J384" s="401"/>
      <c r="K384" s="402">
        <v>45000</v>
      </c>
      <c r="L384" s="425">
        <v>385653.41</v>
      </c>
      <c r="M384" s="183"/>
      <c r="N384" s="181"/>
      <c r="O384" s="244" t="s">
        <v>422</v>
      </c>
      <c r="P384" s="116"/>
      <c r="Q384" s="106"/>
      <c r="R384" s="183"/>
      <c r="S384" s="183">
        <f>+S383+X384</f>
        <v>42985</v>
      </c>
      <c r="T384" s="183"/>
      <c r="U384" s="183"/>
      <c r="V384" s="181"/>
      <c r="W384" s="181"/>
      <c r="X384" s="181">
        <v>18</v>
      </c>
      <c r="Y384" s="183">
        <v>42640</v>
      </c>
      <c r="Z384" s="107"/>
      <c r="AA384" s="183">
        <v>42832</v>
      </c>
    </row>
    <row r="385" spans="1:27" hidden="1" x14ac:dyDescent="0.2">
      <c r="A385">
        <v>2017</v>
      </c>
      <c r="D385" t="s">
        <v>543</v>
      </c>
      <c r="F385" s="140" t="s">
        <v>423</v>
      </c>
      <c r="G385" s="186"/>
      <c r="H385" s="247"/>
      <c r="I385" s="247"/>
      <c r="J385" s="459"/>
      <c r="K385" s="463"/>
      <c r="L385" s="421"/>
      <c r="M385" s="137"/>
      <c r="N385" s="186"/>
      <c r="O385" s="250"/>
      <c r="P385" s="132"/>
      <c r="Q385" s="219"/>
      <c r="R385" s="137"/>
      <c r="S385" s="137"/>
      <c r="T385" s="137"/>
      <c r="U385" s="137"/>
      <c r="V385" s="186"/>
      <c r="W385" s="186"/>
      <c r="X385" s="186"/>
      <c r="Y385" s="186"/>
      <c r="Z385" s="140"/>
      <c r="AA385" s="186"/>
    </row>
    <row r="386" spans="1:27" hidden="1" x14ac:dyDescent="0.2">
      <c r="A386">
        <v>2017</v>
      </c>
      <c r="D386" t="s">
        <v>543</v>
      </c>
      <c r="F386" s="305" t="s">
        <v>424</v>
      </c>
      <c r="G386" s="139">
        <v>42887</v>
      </c>
      <c r="H386" s="191">
        <v>1250000</v>
      </c>
      <c r="I386" s="191">
        <f>+SUM(L386:L387)</f>
        <v>1250000</v>
      </c>
      <c r="J386" s="464">
        <v>1430739.91</v>
      </c>
      <c r="K386" s="464"/>
      <c r="L386" s="427">
        <v>1250000</v>
      </c>
      <c r="M386" s="139">
        <v>42901</v>
      </c>
      <c r="N386" s="190" t="s">
        <v>25</v>
      </c>
      <c r="O386" s="248" t="s">
        <v>425</v>
      </c>
      <c r="P386" s="129" t="s">
        <v>27</v>
      </c>
      <c r="Q386" s="123">
        <v>757760</v>
      </c>
      <c r="R386" s="139">
        <v>42901</v>
      </c>
      <c r="S386" s="139">
        <f>+R386+X386-1</f>
        <v>42945</v>
      </c>
      <c r="T386" s="139">
        <v>42965</v>
      </c>
      <c r="U386" s="139">
        <v>43031</v>
      </c>
      <c r="V386" s="190" t="s">
        <v>72</v>
      </c>
      <c r="W386" s="190">
        <v>7490</v>
      </c>
      <c r="X386" s="190">
        <v>45</v>
      </c>
      <c r="Y386" s="190">
        <v>571</v>
      </c>
      <c r="Z386" s="124"/>
      <c r="AA386" s="190">
        <v>736</v>
      </c>
    </row>
    <row r="387" spans="1:27" hidden="1" x14ac:dyDescent="0.2">
      <c r="A387">
        <v>2017</v>
      </c>
      <c r="D387" t="s">
        <v>543</v>
      </c>
      <c r="F387" s="304"/>
      <c r="G387" s="317">
        <v>0.375</v>
      </c>
      <c r="H387" s="486"/>
      <c r="I387" s="486"/>
      <c r="J387" s="401"/>
      <c r="K387" s="402">
        <v>50000</v>
      </c>
      <c r="L387" s="425"/>
      <c r="M387" s="183"/>
      <c r="N387" s="181"/>
      <c r="O387" s="244"/>
      <c r="P387" s="116"/>
      <c r="Q387" s="106"/>
      <c r="R387" s="183"/>
      <c r="S387" s="183">
        <f>+S386+20</f>
        <v>42965</v>
      </c>
      <c r="T387" s="183"/>
      <c r="U387" s="183"/>
      <c r="V387" s="181"/>
      <c r="W387" s="181" t="s">
        <v>270</v>
      </c>
      <c r="X387" s="181">
        <v>20</v>
      </c>
      <c r="Y387" s="183">
        <v>42865</v>
      </c>
      <c r="Z387" s="107"/>
      <c r="AA387" s="183">
        <v>42895</v>
      </c>
    </row>
    <row r="388" spans="1:27" hidden="1" x14ac:dyDescent="0.2">
      <c r="A388">
        <v>2017</v>
      </c>
      <c r="D388" t="s">
        <v>543</v>
      </c>
      <c r="F388" s="305" t="s">
        <v>426</v>
      </c>
      <c r="G388" s="139">
        <v>42887</v>
      </c>
      <c r="H388" s="191">
        <v>745000</v>
      </c>
      <c r="I388" s="191">
        <f>+SUM(L388:L389)</f>
        <v>745000</v>
      </c>
      <c r="J388" s="464">
        <v>755213.34</v>
      </c>
      <c r="K388" s="464">
        <v>37760.67</v>
      </c>
      <c r="L388" s="427">
        <v>745000</v>
      </c>
      <c r="M388" s="139">
        <v>42901</v>
      </c>
      <c r="N388" s="190" t="s">
        <v>30</v>
      </c>
      <c r="O388" s="248" t="s">
        <v>425</v>
      </c>
      <c r="P388" s="129" t="s">
        <v>27</v>
      </c>
      <c r="Q388" s="123">
        <v>757783</v>
      </c>
      <c r="R388" s="139">
        <v>42901</v>
      </c>
      <c r="S388" s="139">
        <f>+R388+X388-1</f>
        <v>42945</v>
      </c>
      <c r="T388" s="139">
        <v>42965</v>
      </c>
      <c r="U388" s="139"/>
      <c r="V388" s="190" t="s">
        <v>72</v>
      </c>
      <c r="W388" s="190">
        <v>7490</v>
      </c>
      <c r="X388" s="190">
        <v>45</v>
      </c>
      <c r="Y388" s="190">
        <v>572</v>
      </c>
      <c r="Z388" s="124"/>
      <c r="AA388" s="190">
        <v>735</v>
      </c>
    </row>
    <row r="389" spans="1:27" hidden="1" x14ac:dyDescent="0.2">
      <c r="A389">
        <v>2017</v>
      </c>
      <c r="D389" t="s">
        <v>543</v>
      </c>
      <c r="F389" s="304" t="s">
        <v>352</v>
      </c>
      <c r="G389" s="317">
        <v>0.45833333333333331</v>
      </c>
      <c r="H389" s="486"/>
      <c r="I389" s="486"/>
      <c r="J389" s="401"/>
      <c r="K389" s="402">
        <v>50000</v>
      </c>
      <c r="L389" s="425"/>
      <c r="M389" s="183"/>
      <c r="N389" s="181"/>
      <c r="O389" s="319"/>
      <c r="P389" s="116"/>
      <c r="Q389" s="106"/>
      <c r="R389" s="183"/>
      <c r="S389" s="183"/>
      <c r="T389" s="183"/>
      <c r="U389" s="183"/>
      <c r="V389" s="181"/>
      <c r="W389" s="181" t="s">
        <v>270</v>
      </c>
      <c r="X389" s="181"/>
      <c r="Y389" s="183">
        <v>42865</v>
      </c>
      <c r="Z389" s="107"/>
      <c r="AA389" s="183">
        <v>42895</v>
      </c>
    </row>
    <row r="390" spans="1:27" hidden="1" x14ac:dyDescent="0.2">
      <c r="A390">
        <v>2017</v>
      </c>
      <c r="D390" t="s">
        <v>543</v>
      </c>
      <c r="F390" s="306" t="s">
        <v>427</v>
      </c>
      <c r="G390" s="320"/>
      <c r="H390" s="489"/>
      <c r="I390" s="489"/>
      <c r="J390" s="463"/>
      <c r="K390" s="480"/>
      <c r="L390" s="426"/>
      <c r="M390" s="137"/>
      <c r="N390" s="186"/>
      <c r="O390" s="322"/>
      <c r="P390" s="116"/>
      <c r="Q390" s="106"/>
      <c r="R390" s="137"/>
      <c r="S390" s="137"/>
      <c r="T390" s="137"/>
      <c r="U390" s="137"/>
      <c r="V390" s="186"/>
      <c r="W390" s="186"/>
      <c r="X390" s="186"/>
      <c r="Y390" s="137"/>
      <c r="Z390" s="118"/>
      <c r="AA390" s="137"/>
    </row>
    <row r="391" spans="1:27" ht="16" hidden="1" thickBot="1" x14ac:dyDescent="0.25">
      <c r="A391">
        <v>2017</v>
      </c>
      <c r="D391" t="s">
        <v>543</v>
      </c>
      <c r="F391" s="310" t="s">
        <v>428</v>
      </c>
      <c r="G391" s="323" t="s">
        <v>27</v>
      </c>
      <c r="H391" s="490"/>
      <c r="I391" s="490"/>
      <c r="J391" s="469" t="s">
        <v>27</v>
      </c>
      <c r="K391" s="481" t="s">
        <v>27</v>
      </c>
      <c r="L391" s="443">
        <v>83299.95</v>
      </c>
      <c r="M391" s="271">
        <v>43707</v>
      </c>
      <c r="N391" s="258" t="s">
        <v>30</v>
      </c>
      <c r="O391" s="327" t="s">
        <v>429</v>
      </c>
      <c r="P391" s="266" t="s">
        <v>27</v>
      </c>
      <c r="Q391" s="144"/>
      <c r="R391" s="271">
        <v>43707</v>
      </c>
      <c r="S391" s="271">
        <f>+R391+X391-1</f>
        <v>43751</v>
      </c>
      <c r="T391" s="271">
        <v>43741</v>
      </c>
      <c r="U391" s="271"/>
      <c r="V391" s="258"/>
      <c r="W391" s="258"/>
      <c r="X391" s="258">
        <v>45</v>
      </c>
      <c r="Y391" s="325" t="s">
        <v>27</v>
      </c>
      <c r="Z391" s="262"/>
      <c r="AA391" s="271"/>
    </row>
    <row r="392" spans="1:27" ht="16" hidden="1" thickBot="1" x14ac:dyDescent="0.25">
      <c r="D392" t="s">
        <v>543</v>
      </c>
      <c r="F392" s="17"/>
      <c r="G392" s="17" t="s">
        <v>15</v>
      </c>
      <c r="H392" s="49"/>
      <c r="I392" s="49"/>
      <c r="J392" s="461" t="s">
        <v>15</v>
      </c>
      <c r="K392" s="461" t="s">
        <v>13</v>
      </c>
      <c r="L392" s="422" t="s">
        <v>18</v>
      </c>
      <c r="M392" s="17" t="s">
        <v>18</v>
      </c>
      <c r="N392" s="17"/>
      <c r="O392" s="30"/>
      <c r="P392" s="24" t="s">
        <v>22</v>
      </c>
      <c r="Q392" s="14" t="s">
        <v>1</v>
      </c>
      <c r="R392" s="17" t="s">
        <v>19</v>
      </c>
      <c r="S392" s="17" t="s">
        <v>3</v>
      </c>
      <c r="T392" s="17" t="s">
        <v>20</v>
      </c>
      <c r="U392" s="17" t="s">
        <v>21</v>
      </c>
      <c r="V392" s="17" t="s">
        <v>59</v>
      </c>
      <c r="W392" s="17" t="s">
        <v>394</v>
      </c>
      <c r="X392" s="17" t="s">
        <v>14</v>
      </c>
      <c r="Y392" s="17" t="s">
        <v>16</v>
      </c>
      <c r="Z392" s="17"/>
      <c r="AA392" s="17" t="s">
        <v>17</v>
      </c>
    </row>
    <row r="393" spans="1:27" hidden="1" x14ac:dyDescent="0.2">
      <c r="A393">
        <v>2018</v>
      </c>
      <c r="D393" t="s">
        <v>543</v>
      </c>
      <c r="F393" s="303" t="s">
        <v>569</v>
      </c>
      <c r="G393" s="176">
        <v>43229</v>
      </c>
      <c r="H393" s="191">
        <v>9559700</v>
      </c>
      <c r="I393" s="191">
        <f>+SUM(L393:L394)</f>
        <v>9559700</v>
      </c>
      <c r="J393" s="462">
        <v>9559700</v>
      </c>
      <c r="K393" s="462"/>
      <c r="L393" s="424">
        <v>9559700</v>
      </c>
      <c r="M393" s="176">
        <v>43258</v>
      </c>
      <c r="N393" s="97" t="s">
        <v>25</v>
      </c>
      <c r="O393" s="270" t="s">
        <v>434</v>
      </c>
      <c r="P393" s="284">
        <v>2365</v>
      </c>
      <c r="Q393" s="151">
        <v>763252</v>
      </c>
      <c r="R393" s="176">
        <v>43256</v>
      </c>
      <c r="S393" s="176">
        <f>+R393+X393-1</f>
        <v>43315</v>
      </c>
      <c r="T393" s="176">
        <v>43315</v>
      </c>
      <c r="U393" s="176">
        <v>43346</v>
      </c>
      <c r="V393" s="97" t="s">
        <v>88</v>
      </c>
      <c r="W393" s="97" t="s">
        <v>270</v>
      </c>
      <c r="X393" s="97">
        <v>60</v>
      </c>
      <c r="Y393" s="97">
        <v>325</v>
      </c>
      <c r="Z393" s="152"/>
      <c r="AA393" s="97">
        <v>506</v>
      </c>
    </row>
    <row r="394" spans="1:27" hidden="1" x14ac:dyDescent="0.2">
      <c r="A394">
        <v>2018</v>
      </c>
      <c r="D394" t="s">
        <v>543</v>
      </c>
      <c r="F394" s="304" t="s">
        <v>435</v>
      </c>
      <c r="G394" s="317">
        <v>0.41666666666666669</v>
      </c>
      <c r="H394" s="486"/>
      <c r="I394" s="486"/>
      <c r="J394" s="401"/>
      <c r="K394" s="474">
        <v>120000</v>
      </c>
      <c r="L394" s="425"/>
      <c r="M394" s="183"/>
      <c r="N394" s="181"/>
      <c r="O394" s="244" t="s">
        <v>436</v>
      </c>
      <c r="P394" s="285"/>
      <c r="Q394" s="106"/>
      <c r="R394" s="183"/>
      <c r="S394" s="183"/>
      <c r="T394" s="183"/>
      <c r="U394" s="183"/>
      <c r="V394" s="181"/>
      <c r="W394" s="181"/>
      <c r="X394" s="181"/>
      <c r="Y394" s="183">
        <v>43199</v>
      </c>
      <c r="Z394" s="107"/>
      <c r="AA394" s="183">
        <v>43248</v>
      </c>
    </row>
    <row r="395" spans="1:27" hidden="1" x14ac:dyDescent="0.2">
      <c r="A395">
        <v>2018</v>
      </c>
      <c r="D395" t="s">
        <v>543</v>
      </c>
      <c r="F395" s="305" t="s">
        <v>438</v>
      </c>
      <c r="G395" s="139">
        <v>43230</v>
      </c>
      <c r="H395" s="191">
        <v>6331038</v>
      </c>
      <c r="I395" s="191">
        <f>+SUM(L395:L396)</f>
        <v>6331038</v>
      </c>
      <c r="J395" s="464">
        <v>6331038</v>
      </c>
      <c r="K395" s="464"/>
      <c r="L395" s="427">
        <v>6331038</v>
      </c>
      <c r="M395" s="139">
        <v>43258</v>
      </c>
      <c r="N395" s="190" t="s">
        <v>25</v>
      </c>
      <c r="O395" s="248" t="s">
        <v>434</v>
      </c>
      <c r="P395" s="282">
        <v>1310</v>
      </c>
      <c r="Q395" s="123">
        <v>764030</v>
      </c>
      <c r="R395" s="139">
        <v>43256</v>
      </c>
      <c r="S395" s="139">
        <f>+R395+X395-1</f>
        <v>43315</v>
      </c>
      <c r="T395" s="139">
        <v>43315</v>
      </c>
      <c r="U395" s="139">
        <v>43334</v>
      </c>
      <c r="V395" s="190" t="s">
        <v>88</v>
      </c>
      <c r="W395" s="190" t="s">
        <v>24</v>
      </c>
      <c r="X395" s="190">
        <v>60</v>
      </c>
      <c r="Y395" s="190">
        <v>338</v>
      </c>
      <c r="Z395" s="124"/>
      <c r="AA395" s="190">
        <v>507</v>
      </c>
    </row>
    <row r="396" spans="1:27" hidden="1" x14ac:dyDescent="0.2">
      <c r="D396" t="s">
        <v>543</v>
      </c>
      <c r="F396" s="304"/>
      <c r="G396" s="317">
        <v>0.45833333333333331</v>
      </c>
      <c r="H396" s="486"/>
      <c r="I396" s="486"/>
      <c r="J396" s="401"/>
      <c r="K396" s="474">
        <v>120000</v>
      </c>
      <c r="L396" s="425"/>
      <c r="M396" s="183"/>
      <c r="N396" s="181"/>
      <c r="O396" s="244" t="s">
        <v>436</v>
      </c>
      <c r="P396" s="116"/>
      <c r="Q396" s="106"/>
      <c r="R396" s="183"/>
      <c r="S396" s="183"/>
      <c r="T396" s="183"/>
      <c r="U396" s="183"/>
      <c r="V396" s="181"/>
      <c r="W396" s="181"/>
      <c r="X396" s="181"/>
      <c r="Y396" s="183">
        <v>43206</v>
      </c>
      <c r="Z396" s="298"/>
      <c r="AA396" s="183">
        <v>43248</v>
      </c>
    </row>
    <row r="397" spans="1:27" hidden="1" x14ac:dyDescent="0.2">
      <c r="A397">
        <v>2018</v>
      </c>
      <c r="D397" t="s">
        <v>543</v>
      </c>
      <c r="F397" s="305" t="s">
        <v>439</v>
      </c>
      <c r="G397" s="139">
        <v>43243</v>
      </c>
      <c r="H397" s="191">
        <v>1586008</v>
      </c>
      <c r="I397" s="191">
        <f>+SUM(L397:L399)</f>
        <v>1586008</v>
      </c>
      <c r="J397" s="464">
        <v>1437400</v>
      </c>
      <c r="K397" s="464"/>
      <c r="L397" s="427">
        <v>1590328</v>
      </c>
      <c r="M397" s="139">
        <v>43263</v>
      </c>
      <c r="N397" s="190" t="s">
        <v>43</v>
      </c>
      <c r="O397" s="248" t="s">
        <v>429</v>
      </c>
      <c r="P397" s="129" t="s">
        <v>27</v>
      </c>
      <c r="Q397" s="123">
        <v>764210</v>
      </c>
      <c r="R397" s="139">
        <v>43263</v>
      </c>
      <c r="S397" s="139">
        <f>+R397+X397-1</f>
        <v>43322</v>
      </c>
      <c r="T397" s="139">
        <v>43322</v>
      </c>
      <c r="U397" s="139">
        <v>43363</v>
      </c>
      <c r="V397" s="190" t="s">
        <v>72</v>
      </c>
      <c r="W397" s="190" t="s">
        <v>24</v>
      </c>
      <c r="X397" s="190">
        <v>60</v>
      </c>
      <c r="Y397" s="190">
        <v>379</v>
      </c>
      <c r="Z397" s="124"/>
      <c r="AA397" s="190">
        <v>552</v>
      </c>
    </row>
    <row r="398" spans="1:27" hidden="1" x14ac:dyDescent="0.2">
      <c r="D398" t="s">
        <v>543</v>
      </c>
      <c r="F398" s="304"/>
      <c r="G398" s="317">
        <v>0.375</v>
      </c>
      <c r="H398" s="486"/>
      <c r="I398" s="486"/>
      <c r="J398" s="401"/>
      <c r="K398" s="474">
        <v>60000</v>
      </c>
      <c r="L398" s="425">
        <v>76960</v>
      </c>
      <c r="M398" s="183"/>
      <c r="N398" s="300"/>
      <c r="O398" s="244"/>
      <c r="P398" s="116"/>
      <c r="Q398" s="106"/>
      <c r="R398" s="183"/>
      <c r="S398" s="183"/>
      <c r="T398" s="183"/>
      <c r="U398" s="183"/>
      <c r="V398" s="181"/>
      <c r="W398" s="181"/>
      <c r="X398" s="181"/>
      <c r="Y398" s="183">
        <v>43215</v>
      </c>
      <c r="Z398" s="107"/>
      <c r="AA398" s="183">
        <v>43256</v>
      </c>
    </row>
    <row r="399" spans="1:27" hidden="1" x14ac:dyDescent="0.2">
      <c r="D399" t="s">
        <v>543</v>
      </c>
      <c r="F399" s="114"/>
      <c r="G399" s="181"/>
      <c r="H399" s="207"/>
      <c r="I399" s="207"/>
      <c r="J399" s="457"/>
      <c r="K399" s="401"/>
      <c r="L399" s="425">
        <v>-81280</v>
      </c>
      <c r="M399" s="183"/>
      <c r="N399" s="300"/>
      <c r="O399" s="244"/>
      <c r="P399" s="116"/>
      <c r="Q399" s="241"/>
      <c r="R399" s="183"/>
      <c r="S399" s="183"/>
      <c r="T399" s="183"/>
      <c r="U399" s="183"/>
      <c r="V399" s="181"/>
      <c r="W399" s="186"/>
      <c r="X399" s="181"/>
      <c r="Y399" s="181"/>
      <c r="Z399" s="114"/>
      <c r="AA399" s="181"/>
    </row>
    <row r="400" spans="1:27" hidden="1" x14ac:dyDescent="0.2">
      <c r="A400">
        <v>2018</v>
      </c>
      <c r="D400" t="s">
        <v>543</v>
      </c>
      <c r="F400" s="305" t="s">
        <v>440</v>
      </c>
      <c r="G400" s="328">
        <v>43248</v>
      </c>
      <c r="H400" s="191">
        <v>2890644.33</v>
      </c>
      <c r="I400" s="191">
        <f>+SUM(L400:L401)</f>
        <v>2890644.33</v>
      </c>
      <c r="J400" s="470">
        <v>2430375</v>
      </c>
      <c r="K400" s="464"/>
      <c r="L400" s="427">
        <v>2890644.33</v>
      </c>
      <c r="M400" s="139">
        <v>43259</v>
      </c>
      <c r="N400" s="330" t="s">
        <v>25</v>
      </c>
      <c r="O400" s="248" t="s">
        <v>434</v>
      </c>
      <c r="P400" s="282">
        <v>605</v>
      </c>
      <c r="Q400" s="123">
        <v>763480</v>
      </c>
      <c r="R400" s="139">
        <v>43259</v>
      </c>
      <c r="S400" s="139">
        <f>+R400+X400-1</f>
        <v>43318</v>
      </c>
      <c r="T400" s="139">
        <v>43318</v>
      </c>
      <c r="U400" s="139">
        <v>43341</v>
      </c>
      <c r="V400" s="190" t="s">
        <v>88</v>
      </c>
      <c r="W400" s="190" t="s">
        <v>270</v>
      </c>
      <c r="X400" s="190">
        <v>60</v>
      </c>
      <c r="Y400" s="190">
        <v>324</v>
      </c>
      <c r="Z400" s="124"/>
      <c r="AA400" s="190">
        <v>554</v>
      </c>
    </row>
    <row r="401" spans="1:27" hidden="1" x14ac:dyDescent="0.2">
      <c r="D401" t="s">
        <v>543</v>
      </c>
      <c r="F401" s="304"/>
      <c r="G401" s="317">
        <v>0.375</v>
      </c>
      <c r="H401" s="486"/>
      <c r="I401" s="486"/>
      <c r="J401" s="402"/>
      <c r="K401" s="474">
        <v>70000</v>
      </c>
      <c r="L401" s="425"/>
      <c r="M401" s="183"/>
      <c r="N401" s="181"/>
      <c r="O401" s="244" t="s">
        <v>436</v>
      </c>
      <c r="P401" s="116"/>
      <c r="Q401" s="106"/>
      <c r="R401" s="183"/>
      <c r="S401" s="183"/>
      <c r="T401" s="183"/>
      <c r="U401" s="183"/>
      <c r="V401" s="181"/>
      <c r="W401" s="181"/>
      <c r="X401" s="181"/>
      <c r="Y401" s="183">
        <v>43199</v>
      </c>
      <c r="Z401" s="107"/>
      <c r="AA401" s="183">
        <v>43256</v>
      </c>
    </row>
    <row r="402" spans="1:27" hidden="1" x14ac:dyDescent="0.2">
      <c r="A402">
        <v>2019</v>
      </c>
      <c r="D402" t="s">
        <v>543</v>
      </c>
      <c r="F402" s="331" t="s">
        <v>451</v>
      </c>
      <c r="G402" s="176">
        <v>43619</v>
      </c>
      <c r="H402" s="191">
        <v>2502495.3400000003</v>
      </c>
      <c r="I402" s="191">
        <f>+SUM(L402:L403)</f>
        <v>2502495.3400000003</v>
      </c>
      <c r="J402" s="462">
        <v>2828000</v>
      </c>
      <c r="K402" s="462"/>
      <c r="L402" s="424">
        <v>2587626.16</v>
      </c>
      <c r="M402" s="176">
        <v>43637</v>
      </c>
      <c r="N402" s="332" t="s">
        <v>43</v>
      </c>
      <c r="O402" s="333" t="s">
        <v>429</v>
      </c>
      <c r="P402" s="334" t="s">
        <v>27</v>
      </c>
      <c r="Q402" s="151">
        <v>772534</v>
      </c>
      <c r="R402" s="176">
        <v>43637</v>
      </c>
      <c r="S402" s="176">
        <f>+R402+X402-1</f>
        <v>43696</v>
      </c>
      <c r="T402" s="176">
        <v>43696</v>
      </c>
      <c r="U402" s="176">
        <v>43731</v>
      </c>
      <c r="V402" s="332" t="s">
        <v>72</v>
      </c>
      <c r="W402" s="332" t="s">
        <v>270</v>
      </c>
      <c r="X402" s="97">
        <v>60</v>
      </c>
      <c r="Y402" s="97">
        <v>470</v>
      </c>
      <c r="Z402" s="152"/>
      <c r="AA402" s="97">
        <v>675</v>
      </c>
    </row>
    <row r="403" spans="1:27" hidden="1" x14ac:dyDescent="0.2">
      <c r="D403" t="s">
        <v>543</v>
      </c>
      <c r="F403" s="335"/>
      <c r="G403" s="317">
        <v>0.5</v>
      </c>
      <c r="H403" s="486"/>
      <c r="I403" s="486"/>
      <c r="J403" s="401"/>
      <c r="K403" s="474">
        <v>72000</v>
      </c>
      <c r="L403" s="425">
        <v>-85130.82</v>
      </c>
      <c r="M403" s="183"/>
      <c r="N403" s="181"/>
      <c r="O403" s="244"/>
      <c r="P403" s="116"/>
      <c r="Q403" s="106"/>
      <c r="R403" s="183"/>
      <c r="S403" s="183"/>
      <c r="T403" s="183"/>
      <c r="U403" s="183"/>
      <c r="V403" s="181"/>
      <c r="W403" s="181"/>
      <c r="X403" s="181"/>
      <c r="Y403" s="183">
        <v>43598</v>
      </c>
      <c r="Z403" s="107"/>
      <c r="AA403" s="183">
        <v>43629</v>
      </c>
    </row>
    <row r="404" spans="1:27" hidden="1" x14ac:dyDescent="0.2">
      <c r="A404">
        <v>2019</v>
      </c>
      <c r="D404" t="s">
        <v>543</v>
      </c>
      <c r="F404" s="305" t="s">
        <v>452</v>
      </c>
      <c r="G404" s="139">
        <v>43635</v>
      </c>
      <c r="H404" s="191">
        <v>6210006</v>
      </c>
      <c r="I404" s="191">
        <f>+SUM(L404:L405)</f>
        <v>6210006</v>
      </c>
      <c r="J404" s="464">
        <v>5190000</v>
      </c>
      <c r="K404" s="464"/>
      <c r="L404" s="406">
        <v>5190000</v>
      </c>
      <c r="M404" s="139">
        <v>43661</v>
      </c>
      <c r="N404" s="330" t="s">
        <v>43</v>
      </c>
      <c r="O404" s="337" t="s">
        <v>453</v>
      </c>
      <c r="P404" s="129">
        <v>615</v>
      </c>
      <c r="Q404" s="123">
        <v>772790</v>
      </c>
      <c r="R404" s="139">
        <v>43658</v>
      </c>
      <c r="S404" s="139">
        <f>+R404+X404-1</f>
        <v>43717</v>
      </c>
      <c r="T404" s="139">
        <v>43706</v>
      </c>
      <c r="U404" s="139">
        <v>43714</v>
      </c>
      <c r="V404" s="330" t="s">
        <v>88</v>
      </c>
      <c r="W404" s="330" t="s">
        <v>24</v>
      </c>
      <c r="X404" s="190">
        <v>60</v>
      </c>
      <c r="Y404" s="190">
        <v>553</v>
      </c>
      <c r="Z404" s="124"/>
      <c r="AA404" s="190">
        <v>744</v>
      </c>
    </row>
    <row r="405" spans="1:27" hidden="1" x14ac:dyDescent="0.2">
      <c r="D405" t="s">
        <v>543</v>
      </c>
      <c r="F405" s="304"/>
      <c r="G405" s="317">
        <v>0.47916666666666669</v>
      </c>
      <c r="H405" s="486"/>
      <c r="I405" s="486"/>
      <c r="J405" s="401"/>
      <c r="K405" s="474">
        <v>84000</v>
      </c>
      <c r="L405" s="425">
        <v>1020006</v>
      </c>
      <c r="M405" s="183"/>
      <c r="N405" s="181"/>
      <c r="O405" s="319" t="s">
        <v>159</v>
      </c>
      <c r="P405" s="116">
        <v>132</v>
      </c>
      <c r="Q405" s="106"/>
      <c r="R405" s="183"/>
      <c r="S405" s="183"/>
      <c r="T405" s="183"/>
      <c r="U405" s="183"/>
      <c r="V405" s="181"/>
      <c r="W405" s="181"/>
      <c r="X405" s="181"/>
      <c r="Y405" s="183">
        <v>43613</v>
      </c>
      <c r="Z405" s="298"/>
      <c r="AA405" s="183">
        <v>43651</v>
      </c>
    </row>
    <row r="406" spans="1:27" hidden="1" x14ac:dyDescent="0.2">
      <c r="A406">
        <v>2019</v>
      </c>
      <c r="D406" t="s">
        <v>543</v>
      </c>
      <c r="F406" s="305" t="s">
        <v>455</v>
      </c>
      <c r="G406" s="139">
        <v>43644</v>
      </c>
      <c r="H406" s="191">
        <v>3700000</v>
      </c>
      <c r="I406" s="191">
        <f>+SUM(L406:L407)</f>
        <v>3700000</v>
      </c>
      <c r="J406" s="464">
        <v>3700000</v>
      </c>
      <c r="K406" s="464"/>
      <c r="L406" s="427">
        <v>3700000</v>
      </c>
      <c r="M406" s="139">
        <v>43664</v>
      </c>
      <c r="N406" s="330" t="s">
        <v>43</v>
      </c>
      <c r="O406" s="337" t="s">
        <v>453</v>
      </c>
      <c r="P406" s="129">
        <v>395</v>
      </c>
      <c r="Q406" s="123">
        <v>772515</v>
      </c>
      <c r="R406" s="139">
        <v>43666</v>
      </c>
      <c r="S406" s="139">
        <f>+R406+X406-1</f>
        <v>43725</v>
      </c>
      <c r="T406" s="139">
        <v>43706</v>
      </c>
      <c r="U406" s="139">
        <v>43714</v>
      </c>
      <c r="V406" s="330" t="s">
        <v>88</v>
      </c>
      <c r="W406" s="330" t="s">
        <v>24</v>
      </c>
      <c r="X406" s="190">
        <v>60</v>
      </c>
      <c r="Y406" s="190">
        <v>653</v>
      </c>
      <c r="Z406" s="124"/>
      <c r="AA406" s="190">
        <v>783</v>
      </c>
    </row>
    <row r="407" spans="1:27" hidden="1" x14ac:dyDescent="0.2">
      <c r="F407" s="304"/>
      <c r="G407" s="317">
        <v>0.39583333333333331</v>
      </c>
      <c r="H407" s="486"/>
      <c r="I407" s="486"/>
      <c r="J407" s="401"/>
      <c r="K407" s="474">
        <v>84000</v>
      </c>
      <c r="L407" s="425"/>
      <c r="M407" s="183"/>
      <c r="N407" s="181"/>
      <c r="O407" s="319" t="s">
        <v>159</v>
      </c>
      <c r="P407" s="116"/>
      <c r="Q407" s="106"/>
      <c r="R407" s="183"/>
      <c r="S407" s="183"/>
      <c r="T407" s="183"/>
      <c r="U407" s="183"/>
      <c r="V407" s="181"/>
      <c r="W407" s="181"/>
      <c r="X407" s="181"/>
      <c r="Y407" s="183">
        <v>43626</v>
      </c>
      <c r="Z407" s="107"/>
      <c r="AA407" s="183">
        <v>43663</v>
      </c>
    </row>
  </sheetData>
  <autoFilter ref="A1:AB407" xr:uid="{BD398AC3-0C9C-C845-A97B-EE8D2457F16F}">
    <filterColumn colId="3">
      <filters>
        <filter val="Tun. Superior"/>
      </filters>
    </filterColumn>
  </autoFilter>
  <printOptions horizontalCentered="1"/>
  <pageMargins left="0" right="0" top="0.39370078740157483" bottom="0.39370078740157483" header="0.31496062992125984" footer="0"/>
  <pageSetup paperSize="9" scale="74" orientation="landscape" r:id="rId1"/>
  <ignoredErrors>
    <ignoredError sqref="I2:I40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67"/>
  <sheetViews>
    <sheetView topLeftCell="A300" zoomScaleNormal="100" workbookViewId="0">
      <selection activeCell="K325" sqref="K325:K326"/>
    </sheetView>
  </sheetViews>
  <sheetFormatPr baseColWidth="10" defaultRowHeight="15" x14ac:dyDescent="0.2"/>
  <cols>
    <col min="1" max="1" width="7.5" customWidth="1"/>
    <col min="2" max="2" width="47.1640625" customWidth="1"/>
    <col min="3" max="3" width="11.6640625" customWidth="1"/>
    <col min="4" max="4" width="5.6640625" customWidth="1"/>
    <col min="5" max="5" width="8.83203125" customWidth="1"/>
    <col min="6" max="6" width="14.1640625" customWidth="1"/>
    <col min="7" max="7" width="11.6640625" customWidth="1"/>
    <col min="8" max="8" width="13.33203125" customWidth="1"/>
    <col min="9" max="9" width="11.1640625" customWidth="1"/>
    <col min="10" max="10" width="8.1640625" customWidth="1"/>
    <col min="11" max="11" width="15.1640625" customWidth="1"/>
    <col min="12" max="14" width="8.1640625" customWidth="1"/>
    <col min="15" max="16" width="8.5" customWidth="1"/>
    <col min="17" max="17" width="10.6640625" customWidth="1"/>
    <col min="18" max="18" width="13.6640625" customWidth="1"/>
    <col min="19" max="19" width="28.5" bestFit="1" customWidth="1"/>
    <col min="20" max="20" width="8.6640625" customWidth="1"/>
    <col min="256" max="256" width="7.5" customWidth="1"/>
    <col min="257" max="257" width="9.83203125" customWidth="1"/>
    <col min="258" max="258" width="42.5" customWidth="1"/>
    <col min="259" max="259" width="8.83203125" customWidth="1"/>
    <col min="260" max="260" width="5.6640625" customWidth="1"/>
    <col min="261" max="261" width="8.83203125" customWidth="1"/>
    <col min="262" max="262" width="8.1640625" customWidth="1"/>
    <col min="263" max="263" width="12" customWidth="1"/>
    <col min="264" max="264" width="8.1640625" customWidth="1"/>
    <col min="265" max="265" width="11.1640625" customWidth="1"/>
    <col min="266" max="270" width="8.1640625" customWidth="1"/>
    <col min="271" max="271" width="17.83203125" customWidth="1"/>
    <col min="272" max="272" width="28.33203125" customWidth="1"/>
    <col min="273" max="273" width="8" customWidth="1"/>
    <col min="512" max="512" width="7.5" customWidth="1"/>
    <col min="513" max="513" width="9.83203125" customWidth="1"/>
    <col min="514" max="514" width="42.5" customWidth="1"/>
    <col min="515" max="515" width="8.83203125" customWidth="1"/>
    <col min="516" max="516" width="5.6640625" customWidth="1"/>
    <col min="517" max="517" width="8.83203125" customWidth="1"/>
    <col min="518" max="518" width="8.1640625" customWidth="1"/>
    <col min="519" max="519" width="12" customWidth="1"/>
    <col min="520" max="520" width="8.1640625" customWidth="1"/>
    <col min="521" max="521" width="11.1640625" customWidth="1"/>
    <col min="522" max="526" width="8.1640625" customWidth="1"/>
    <col min="527" max="527" width="17.83203125" customWidth="1"/>
    <col min="528" max="528" width="28.33203125" customWidth="1"/>
    <col min="529" max="529" width="8" customWidth="1"/>
    <col min="768" max="768" width="7.5" customWidth="1"/>
    <col min="769" max="769" width="9.83203125" customWidth="1"/>
    <col min="770" max="770" width="42.5" customWidth="1"/>
    <col min="771" max="771" width="8.83203125" customWidth="1"/>
    <col min="772" max="772" width="5.6640625" customWidth="1"/>
    <col min="773" max="773" width="8.83203125" customWidth="1"/>
    <col min="774" max="774" width="8.1640625" customWidth="1"/>
    <col min="775" max="775" width="12" customWidth="1"/>
    <col min="776" max="776" width="8.1640625" customWidth="1"/>
    <col min="777" max="777" width="11.1640625" customWidth="1"/>
    <col min="778" max="782" width="8.1640625" customWidth="1"/>
    <col min="783" max="783" width="17.83203125" customWidth="1"/>
    <col min="784" max="784" width="28.33203125" customWidth="1"/>
    <col min="785" max="785" width="8" customWidth="1"/>
    <col min="1024" max="1024" width="7.5" customWidth="1"/>
    <col min="1025" max="1025" width="9.83203125" customWidth="1"/>
    <col min="1026" max="1026" width="42.5" customWidth="1"/>
    <col min="1027" max="1027" width="8.83203125" customWidth="1"/>
    <col min="1028" max="1028" width="5.6640625" customWidth="1"/>
    <col min="1029" max="1029" width="8.83203125" customWidth="1"/>
    <col min="1030" max="1030" width="8.1640625" customWidth="1"/>
    <col min="1031" max="1031" width="12" customWidth="1"/>
    <col min="1032" max="1032" width="8.1640625" customWidth="1"/>
    <col min="1033" max="1033" width="11.1640625" customWidth="1"/>
    <col min="1034" max="1038" width="8.1640625" customWidth="1"/>
    <col min="1039" max="1039" width="17.83203125" customWidth="1"/>
    <col min="1040" max="1040" width="28.33203125" customWidth="1"/>
    <col min="1041" max="1041" width="8" customWidth="1"/>
    <col min="1280" max="1280" width="7.5" customWidth="1"/>
    <col min="1281" max="1281" width="9.83203125" customWidth="1"/>
    <col min="1282" max="1282" width="42.5" customWidth="1"/>
    <col min="1283" max="1283" width="8.83203125" customWidth="1"/>
    <col min="1284" max="1284" width="5.6640625" customWidth="1"/>
    <col min="1285" max="1285" width="8.83203125" customWidth="1"/>
    <col min="1286" max="1286" width="8.1640625" customWidth="1"/>
    <col min="1287" max="1287" width="12" customWidth="1"/>
    <col min="1288" max="1288" width="8.1640625" customWidth="1"/>
    <col min="1289" max="1289" width="11.1640625" customWidth="1"/>
    <col min="1290" max="1294" width="8.1640625" customWidth="1"/>
    <col min="1295" max="1295" width="17.83203125" customWidth="1"/>
    <col min="1296" max="1296" width="28.33203125" customWidth="1"/>
    <col min="1297" max="1297" width="8" customWidth="1"/>
    <col min="1536" max="1536" width="7.5" customWidth="1"/>
    <col min="1537" max="1537" width="9.83203125" customWidth="1"/>
    <col min="1538" max="1538" width="42.5" customWidth="1"/>
    <col min="1539" max="1539" width="8.83203125" customWidth="1"/>
    <col min="1540" max="1540" width="5.6640625" customWidth="1"/>
    <col min="1541" max="1541" width="8.83203125" customWidth="1"/>
    <col min="1542" max="1542" width="8.1640625" customWidth="1"/>
    <col min="1543" max="1543" width="12" customWidth="1"/>
    <col min="1544" max="1544" width="8.1640625" customWidth="1"/>
    <col min="1545" max="1545" width="11.1640625" customWidth="1"/>
    <col min="1546" max="1550" width="8.1640625" customWidth="1"/>
    <col min="1551" max="1551" width="17.83203125" customWidth="1"/>
    <col min="1552" max="1552" width="28.33203125" customWidth="1"/>
    <col min="1553" max="1553" width="8" customWidth="1"/>
    <col min="1792" max="1792" width="7.5" customWidth="1"/>
    <col min="1793" max="1793" width="9.83203125" customWidth="1"/>
    <col min="1794" max="1794" width="42.5" customWidth="1"/>
    <col min="1795" max="1795" width="8.83203125" customWidth="1"/>
    <col min="1796" max="1796" width="5.6640625" customWidth="1"/>
    <col min="1797" max="1797" width="8.83203125" customWidth="1"/>
    <col min="1798" max="1798" width="8.1640625" customWidth="1"/>
    <col min="1799" max="1799" width="12" customWidth="1"/>
    <col min="1800" max="1800" width="8.1640625" customWidth="1"/>
    <col min="1801" max="1801" width="11.1640625" customWidth="1"/>
    <col min="1802" max="1806" width="8.1640625" customWidth="1"/>
    <col min="1807" max="1807" width="17.83203125" customWidth="1"/>
    <col min="1808" max="1808" width="28.33203125" customWidth="1"/>
    <col min="1809" max="1809" width="8" customWidth="1"/>
    <col min="2048" max="2048" width="7.5" customWidth="1"/>
    <col min="2049" max="2049" width="9.83203125" customWidth="1"/>
    <col min="2050" max="2050" width="42.5" customWidth="1"/>
    <col min="2051" max="2051" width="8.83203125" customWidth="1"/>
    <col min="2052" max="2052" width="5.6640625" customWidth="1"/>
    <col min="2053" max="2053" width="8.83203125" customWidth="1"/>
    <col min="2054" max="2054" width="8.1640625" customWidth="1"/>
    <col min="2055" max="2055" width="12" customWidth="1"/>
    <col min="2056" max="2056" width="8.1640625" customWidth="1"/>
    <col min="2057" max="2057" width="11.1640625" customWidth="1"/>
    <col min="2058" max="2062" width="8.1640625" customWidth="1"/>
    <col min="2063" max="2063" width="17.83203125" customWidth="1"/>
    <col min="2064" max="2064" width="28.33203125" customWidth="1"/>
    <col min="2065" max="2065" width="8" customWidth="1"/>
    <col min="2304" max="2304" width="7.5" customWidth="1"/>
    <col min="2305" max="2305" width="9.83203125" customWidth="1"/>
    <col min="2306" max="2306" width="42.5" customWidth="1"/>
    <col min="2307" max="2307" width="8.83203125" customWidth="1"/>
    <col min="2308" max="2308" width="5.6640625" customWidth="1"/>
    <col min="2309" max="2309" width="8.83203125" customWidth="1"/>
    <col min="2310" max="2310" width="8.1640625" customWidth="1"/>
    <col min="2311" max="2311" width="12" customWidth="1"/>
    <col min="2312" max="2312" width="8.1640625" customWidth="1"/>
    <col min="2313" max="2313" width="11.1640625" customWidth="1"/>
    <col min="2314" max="2318" width="8.1640625" customWidth="1"/>
    <col min="2319" max="2319" width="17.83203125" customWidth="1"/>
    <col min="2320" max="2320" width="28.33203125" customWidth="1"/>
    <col min="2321" max="2321" width="8" customWidth="1"/>
    <col min="2560" max="2560" width="7.5" customWidth="1"/>
    <col min="2561" max="2561" width="9.83203125" customWidth="1"/>
    <col min="2562" max="2562" width="42.5" customWidth="1"/>
    <col min="2563" max="2563" width="8.83203125" customWidth="1"/>
    <col min="2564" max="2564" width="5.6640625" customWidth="1"/>
    <col min="2565" max="2565" width="8.83203125" customWidth="1"/>
    <col min="2566" max="2566" width="8.1640625" customWidth="1"/>
    <col min="2567" max="2567" width="12" customWidth="1"/>
    <col min="2568" max="2568" width="8.1640625" customWidth="1"/>
    <col min="2569" max="2569" width="11.1640625" customWidth="1"/>
    <col min="2570" max="2574" width="8.1640625" customWidth="1"/>
    <col min="2575" max="2575" width="17.83203125" customWidth="1"/>
    <col min="2576" max="2576" width="28.33203125" customWidth="1"/>
    <col min="2577" max="2577" width="8" customWidth="1"/>
    <col min="2816" max="2816" width="7.5" customWidth="1"/>
    <col min="2817" max="2817" width="9.83203125" customWidth="1"/>
    <col min="2818" max="2818" width="42.5" customWidth="1"/>
    <col min="2819" max="2819" width="8.83203125" customWidth="1"/>
    <col min="2820" max="2820" width="5.6640625" customWidth="1"/>
    <col min="2821" max="2821" width="8.83203125" customWidth="1"/>
    <col min="2822" max="2822" width="8.1640625" customWidth="1"/>
    <col min="2823" max="2823" width="12" customWidth="1"/>
    <col min="2824" max="2824" width="8.1640625" customWidth="1"/>
    <col min="2825" max="2825" width="11.1640625" customWidth="1"/>
    <col min="2826" max="2830" width="8.1640625" customWidth="1"/>
    <col min="2831" max="2831" width="17.83203125" customWidth="1"/>
    <col min="2832" max="2832" width="28.33203125" customWidth="1"/>
    <col min="2833" max="2833" width="8" customWidth="1"/>
    <col min="3072" max="3072" width="7.5" customWidth="1"/>
    <col min="3073" max="3073" width="9.83203125" customWidth="1"/>
    <col min="3074" max="3074" width="42.5" customWidth="1"/>
    <col min="3075" max="3075" width="8.83203125" customWidth="1"/>
    <col min="3076" max="3076" width="5.6640625" customWidth="1"/>
    <col min="3077" max="3077" width="8.83203125" customWidth="1"/>
    <col min="3078" max="3078" width="8.1640625" customWidth="1"/>
    <col min="3079" max="3079" width="12" customWidth="1"/>
    <col min="3080" max="3080" width="8.1640625" customWidth="1"/>
    <col min="3081" max="3081" width="11.1640625" customWidth="1"/>
    <col min="3082" max="3086" width="8.1640625" customWidth="1"/>
    <col min="3087" max="3087" width="17.83203125" customWidth="1"/>
    <col min="3088" max="3088" width="28.33203125" customWidth="1"/>
    <col min="3089" max="3089" width="8" customWidth="1"/>
    <col min="3328" max="3328" width="7.5" customWidth="1"/>
    <col min="3329" max="3329" width="9.83203125" customWidth="1"/>
    <col min="3330" max="3330" width="42.5" customWidth="1"/>
    <col min="3331" max="3331" width="8.83203125" customWidth="1"/>
    <col min="3332" max="3332" width="5.6640625" customWidth="1"/>
    <col min="3333" max="3333" width="8.83203125" customWidth="1"/>
    <col min="3334" max="3334" width="8.1640625" customWidth="1"/>
    <col min="3335" max="3335" width="12" customWidth="1"/>
    <col min="3336" max="3336" width="8.1640625" customWidth="1"/>
    <col min="3337" max="3337" width="11.1640625" customWidth="1"/>
    <col min="3338" max="3342" width="8.1640625" customWidth="1"/>
    <col min="3343" max="3343" width="17.83203125" customWidth="1"/>
    <col min="3344" max="3344" width="28.33203125" customWidth="1"/>
    <col min="3345" max="3345" width="8" customWidth="1"/>
    <col min="3584" max="3584" width="7.5" customWidth="1"/>
    <col min="3585" max="3585" width="9.83203125" customWidth="1"/>
    <col min="3586" max="3586" width="42.5" customWidth="1"/>
    <col min="3587" max="3587" width="8.83203125" customWidth="1"/>
    <col min="3588" max="3588" width="5.6640625" customWidth="1"/>
    <col min="3589" max="3589" width="8.83203125" customWidth="1"/>
    <col min="3590" max="3590" width="8.1640625" customWidth="1"/>
    <col min="3591" max="3591" width="12" customWidth="1"/>
    <col min="3592" max="3592" width="8.1640625" customWidth="1"/>
    <col min="3593" max="3593" width="11.1640625" customWidth="1"/>
    <col min="3594" max="3598" width="8.1640625" customWidth="1"/>
    <col min="3599" max="3599" width="17.83203125" customWidth="1"/>
    <col min="3600" max="3600" width="28.33203125" customWidth="1"/>
    <col min="3601" max="3601" width="8" customWidth="1"/>
    <col min="3840" max="3840" width="7.5" customWidth="1"/>
    <col min="3841" max="3841" width="9.83203125" customWidth="1"/>
    <col min="3842" max="3842" width="42.5" customWidth="1"/>
    <col min="3843" max="3843" width="8.83203125" customWidth="1"/>
    <col min="3844" max="3844" width="5.6640625" customWidth="1"/>
    <col min="3845" max="3845" width="8.83203125" customWidth="1"/>
    <col min="3846" max="3846" width="8.1640625" customWidth="1"/>
    <col min="3847" max="3847" width="12" customWidth="1"/>
    <col min="3848" max="3848" width="8.1640625" customWidth="1"/>
    <col min="3849" max="3849" width="11.1640625" customWidth="1"/>
    <col min="3850" max="3854" width="8.1640625" customWidth="1"/>
    <col min="3855" max="3855" width="17.83203125" customWidth="1"/>
    <col min="3856" max="3856" width="28.33203125" customWidth="1"/>
    <col min="3857" max="3857" width="8" customWidth="1"/>
    <col min="4096" max="4096" width="7.5" customWidth="1"/>
    <col min="4097" max="4097" width="9.83203125" customWidth="1"/>
    <col min="4098" max="4098" width="42.5" customWidth="1"/>
    <col min="4099" max="4099" width="8.83203125" customWidth="1"/>
    <col min="4100" max="4100" width="5.6640625" customWidth="1"/>
    <col min="4101" max="4101" width="8.83203125" customWidth="1"/>
    <col min="4102" max="4102" width="8.1640625" customWidth="1"/>
    <col min="4103" max="4103" width="12" customWidth="1"/>
    <col min="4104" max="4104" width="8.1640625" customWidth="1"/>
    <col min="4105" max="4105" width="11.1640625" customWidth="1"/>
    <col min="4106" max="4110" width="8.1640625" customWidth="1"/>
    <col min="4111" max="4111" width="17.83203125" customWidth="1"/>
    <col min="4112" max="4112" width="28.33203125" customWidth="1"/>
    <col min="4113" max="4113" width="8" customWidth="1"/>
    <col min="4352" max="4352" width="7.5" customWidth="1"/>
    <col min="4353" max="4353" width="9.83203125" customWidth="1"/>
    <col min="4354" max="4354" width="42.5" customWidth="1"/>
    <col min="4355" max="4355" width="8.83203125" customWidth="1"/>
    <col min="4356" max="4356" width="5.6640625" customWidth="1"/>
    <col min="4357" max="4357" width="8.83203125" customWidth="1"/>
    <col min="4358" max="4358" width="8.1640625" customWidth="1"/>
    <col min="4359" max="4359" width="12" customWidth="1"/>
    <col min="4360" max="4360" width="8.1640625" customWidth="1"/>
    <col min="4361" max="4361" width="11.1640625" customWidth="1"/>
    <col min="4362" max="4366" width="8.1640625" customWidth="1"/>
    <col min="4367" max="4367" width="17.83203125" customWidth="1"/>
    <col min="4368" max="4368" width="28.33203125" customWidth="1"/>
    <col min="4369" max="4369" width="8" customWidth="1"/>
    <col min="4608" max="4608" width="7.5" customWidth="1"/>
    <col min="4609" max="4609" width="9.83203125" customWidth="1"/>
    <col min="4610" max="4610" width="42.5" customWidth="1"/>
    <col min="4611" max="4611" width="8.83203125" customWidth="1"/>
    <col min="4612" max="4612" width="5.6640625" customWidth="1"/>
    <col min="4613" max="4613" width="8.83203125" customWidth="1"/>
    <col min="4614" max="4614" width="8.1640625" customWidth="1"/>
    <col min="4615" max="4615" width="12" customWidth="1"/>
    <col min="4616" max="4616" width="8.1640625" customWidth="1"/>
    <col min="4617" max="4617" width="11.1640625" customWidth="1"/>
    <col min="4618" max="4622" width="8.1640625" customWidth="1"/>
    <col min="4623" max="4623" width="17.83203125" customWidth="1"/>
    <col min="4624" max="4624" width="28.33203125" customWidth="1"/>
    <col min="4625" max="4625" width="8" customWidth="1"/>
    <col min="4864" max="4864" width="7.5" customWidth="1"/>
    <col min="4865" max="4865" width="9.83203125" customWidth="1"/>
    <col min="4866" max="4866" width="42.5" customWidth="1"/>
    <col min="4867" max="4867" width="8.83203125" customWidth="1"/>
    <col min="4868" max="4868" width="5.6640625" customWidth="1"/>
    <col min="4869" max="4869" width="8.83203125" customWidth="1"/>
    <col min="4870" max="4870" width="8.1640625" customWidth="1"/>
    <col min="4871" max="4871" width="12" customWidth="1"/>
    <col min="4872" max="4872" width="8.1640625" customWidth="1"/>
    <col min="4873" max="4873" width="11.1640625" customWidth="1"/>
    <col min="4874" max="4878" width="8.1640625" customWidth="1"/>
    <col min="4879" max="4879" width="17.83203125" customWidth="1"/>
    <col min="4880" max="4880" width="28.33203125" customWidth="1"/>
    <col min="4881" max="4881" width="8" customWidth="1"/>
    <col min="5120" max="5120" width="7.5" customWidth="1"/>
    <col min="5121" max="5121" width="9.83203125" customWidth="1"/>
    <col min="5122" max="5122" width="42.5" customWidth="1"/>
    <col min="5123" max="5123" width="8.83203125" customWidth="1"/>
    <col min="5124" max="5124" width="5.6640625" customWidth="1"/>
    <col min="5125" max="5125" width="8.83203125" customWidth="1"/>
    <col min="5126" max="5126" width="8.1640625" customWidth="1"/>
    <col min="5127" max="5127" width="12" customWidth="1"/>
    <col min="5128" max="5128" width="8.1640625" customWidth="1"/>
    <col min="5129" max="5129" width="11.1640625" customWidth="1"/>
    <col min="5130" max="5134" width="8.1640625" customWidth="1"/>
    <col min="5135" max="5135" width="17.83203125" customWidth="1"/>
    <col min="5136" max="5136" width="28.33203125" customWidth="1"/>
    <col min="5137" max="5137" width="8" customWidth="1"/>
    <col min="5376" max="5376" width="7.5" customWidth="1"/>
    <col min="5377" max="5377" width="9.83203125" customWidth="1"/>
    <col min="5378" max="5378" width="42.5" customWidth="1"/>
    <col min="5379" max="5379" width="8.83203125" customWidth="1"/>
    <col min="5380" max="5380" width="5.6640625" customWidth="1"/>
    <col min="5381" max="5381" width="8.83203125" customWidth="1"/>
    <col min="5382" max="5382" width="8.1640625" customWidth="1"/>
    <col min="5383" max="5383" width="12" customWidth="1"/>
    <col min="5384" max="5384" width="8.1640625" customWidth="1"/>
    <col min="5385" max="5385" width="11.1640625" customWidth="1"/>
    <col min="5386" max="5390" width="8.1640625" customWidth="1"/>
    <col min="5391" max="5391" width="17.83203125" customWidth="1"/>
    <col min="5392" max="5392" width="28.33203125" customWidth="1"/>
    <col min="5393" max="5393" width="8" customWidth="1"/>
    <col min="5632" max="5632" width="7.5" customWidth="1"/>
    <col min="5633" max="5633" width="9.83203125" customWidth="1"/>
    <col min="5634" max="5634" width="42.5" customWidth="1"/>
    <col min="5635" max="5635" width="8.83203125" customWidth="1"/>
    <col min="5636" max="5636" width="5.6640625" customWidth="1"/>
    <col min="5637" max="5637" width="8.83203125" customWidth="1"/>
    <col min="5638" max="5638" width="8.1640625" customWidth="1"/>
    <col min="5639" max="5639" width="12" customWidth="1"/>
    <col min="5640" max="5640" width="8.1640625" customWidth="1"/>
    <col min="5641" max="5641" width="11.1640625" customWidth="1"/>
    <col min="5642" max="5646" width="8.1640625" customWidth="1"/>
    <col min="5647" max="5647" width="17.83203125" customWidth="1"/>
    <col min="5648" max="5648" width="28.33203125" customWidth="1"/>
    <col min="5649" max="5649" width="8" customWidth="1"/>
    <col min="5888" max="5888" width="7.5" customWidth="1"/>
    <col min="5889" max="5889" width="9.83203125" customWidth="1"/>
    <col min="5890" max="5890" width="42.5" customWidth="1"/>
    <col min="5891" max="5891" width="8.83203125" customWidth="1"/>
    <col min="5892" max="5892" width="5.6640625" customWidth="1"/>
    <col min="5893" max="5893" width="8.83203125" customWidth="1"/>
    <col min="5894" max="5894" width="8.1640625" customWidth="1"/>
    <col min="5895" max="5895" width="12" customWidth="1"/>
    <col min="5896" max="5896" width="8.1640625" customWidth="1"/>
    <col min="5897" max="5897" width="11.1640625" customWidth="1"/>
    <col min="5898" max="5902" width="8.1640625" customWidth="1"/>
    <col min="5903" max="5903" width="17.83203125" customWidth="1"/>
    <col min="5904" max="5904" width="28.33203125" customWidth="1"/>
    <col min="5905" max="5905" width="8" customWidth="1"/>
    <col min="6144" max="6144" width="7.5" customWidth="1"/>
    <col min="6145" max="6145" width="9.83203125" customWidth="1"/>
    <col min="6146" max="6146" width="42.5" customWidth="1"/>
    <col min="6147" max="6147" width="8.83203125" customWidth="1"/>
    <col min="6148" max="6148" width="5.6640625" customWidth="1"/>
    <col min="6149" max="6149" width="8.83203125" customWidth="1"/>
    <col min="6150" max="6150" width="8.1640625" customWidth="1"/>
    <col min="6151" max="6151" width="12" customWidth="1"/>
    <col min="6152" max="6152" width="8.1640625" customWidth="1"/>
    <col min="6153" max="6153" width="11.1640625" customWidth="1"/>
    <col min="6154" max="6158" width="8.1640625" customWidth="1"/>
    <col min="6159" max="6159" width="17.83203125" customWidth="1"/>
    <col min="6160" max="6160" width="28.33203125" customWidth="1"/>
    <col min="6161" max="6161" width="8" customWidth="1"/>
    <col min="6400" max="6400" width="7.5" customWidth="1"/>
    <col min="6401" max="6401" width="9.83203125" customWidth="1"/>
    <col min="6402" max="6402" width="42.5" customWidth="1"/>
    <col min="6403" max="6403" width="8.83203125" customWidth="1"/>
    <col min="6404" max="6404" width="5.6640625" customWidth="1"/>
    <col min="6405" max="6405" width="8.83203125" customWidth="1"/>
    <col min="6406" max="6406" width="8.1640625" customWidth="1"/>
    <col min="6407" max="6407" width="12" customWidth="1"/>
    <col min="6408" max="6408" width="8.1640625" customWidth="1"/>
    <col min="6409" max="6409" width="11.1640625" customWidth="1"/>
    <col min="6410" max="6414" width="8.1640625" customWidth="1"/>
    <col min="6415" max="6415" width="17.83203125" customWidth="1"/>
    <col min="6416" max="6416" width="28.33203125" customWidth="1"/>
    <col min="6417" max="6417" width="8" customWidth="1"/>
    <col min="6656" max="6656" width="7.5" customWidth="1"/>
    <col min="6657" max="6657" width="9.83203125" customWidth="1"/>
    <col min="6658" max="6658" width="42.5" customWidth="1"/>
    <col min="6659" max="6659" width="8.83203125" customWidth="1"/>
    <col min="6660" max="6660" width="5.6640625" customWidth="1"/>
    <col min="6661" max="6661" width="8.83203125" customWidth="1"/>
    <col min="6662" max="6662" width="8.1640625" customWidth="1"/>
    <col min="6663" max="6663" width="12" customWidth="1"/>
    <col min="6664" max="6664" width="8.1640625" customWidth="1"/>
    <col min="6665" max="6665" width="11.1640625" customWidth="1"/>
    <col min="6666" max="6670" width="8.1640625" customWidth="1"/>
    <col min="6671" max="6671" width="17.83203125" customWidth="1"/>
    <col min="6672" max="6672" width="28.33203125" customWidth="1"/>
    <col min="6673" max="6673" width="8" customWidth="1"/>
    <col min="6912" max="6912" width="7.5" customWidth="1"/>
    <col min="6913" max="6913" width="9.83203125" customWidth="1"/>
    <col min="6914" max="6914" width="42.5" customWidth="1"/>
    <col min="6915" max="6915" width="8.83203125" customWidth="1"/>
    <col min="6916" max="6916" width="5.6640625" customWidth="1"/>
    <col min="6917" max="6917" width="8.83203125" customWidth="1"/>
    <col min="6918" max="6918" width="8.1640625" customWidth="1"/>
    <col min="6919" max="6919" width="12" customWidth="1"/>
    <col min="6920" max="6920" width="8.1640625" customWidth="1"/>
    <col min="6921" max="6921" width="11.1640625" customWidth="1"/>
    <col min="6922" max="6926" width="8.1640625" customWidth="1"/>
    <col min="6927" max="6927" width="17.83203125" customWidth="1"/>
    <col min="6928" max="6928" width="28.33203125" customWidth="1"/>
    <col min="6929" max="6929" width="8" customWidth="1"/>
    <col min="7168" max="7168" width="7.5" customWidth="1"/>
    <col min="7169" max="7169" width="9.83203125" customWidth="1"/>
    <col min="7170" max="7170" width="42.5" customWidth="1"/>
    <col min="7171" max="7171" width="8.83203125" customWidth="1"/>
    <col min="7172" max="7172" width="5.6640625" customWidth="1"/>
    <col min="7173" max="7173" width="8.83203125" customWidth="1"/>
    <col min="7174" max="7174" width="8.1640625" customWidth="1"/>
    <col min="7175" max="7175" width="12" customWidth="1"/>
    <col min="7176" max="7176" width="8.1640625" customWidth="1"/>
    <col min="7177" max="7177" width="11.1640625" customWidth="1"/>
    <col min="7178" max="7182" width="8.1640625" customWidth="1"/>
    <col min="7183" max="7183" width="17.83203125" customWidth="1"/>
    <col min="7184" max="7184" width="28.33203125" customWidth="1"/>
    <col min="7185" max="7185" width="8" customWidth="1"/>
    <col min="7424" max="7424" width="7.5" customWidth="1"/>
    <col min="7425" max="7425" width="9.83203125" customWidth="1"/>
    <col min="7426" max="7426" width="42.5" customWidth="1"/>
    <col min="7427" max="7427" width="8.83203125" customWidth="1"/>
    <col min="7428" max="7428" width="5.6640625" customWidth="1"/>
    <col min="7429" max="7429" width="8.83203125" customWidth="1"/>
    <col min="7430" max="7430" width="8.1640625" customWidth="1"/>
    <col min="7431" max="7431" width="12" customWidth="1"/>
    <col min="7432" max="7432" width="8.1640625" customWidth="1"/>
    <col min="7433" max="7433" width="11.1640625" customWidth="1"/>
    <col min="7434" max="7438" width="8.1640625" customWidth="1"/>
    <col min="7439" max="7439" width="17.83203125" customWidth="1"/>
    <col min="7440" max="7440" width="28.33203125" customWidth="1"/>
    <col min="7441" max="7441" width="8" customWidth="1"/>
    <col min="7680" max="7680" width="7.5" customWidth="1"/>
    <col min="7681" max="7681" width="9.83203125" customWidth="1"/>
    <col min="7682" max="7682" width="42.5" customWidth="1"/>
    <col min="7683" max="7683" width="8.83203125" customWidth="1"/>
    <col min="7684" max="7684" width="5.6640625" customWidth="1"/>
    <col min="7685" max="7685" width="8.83203125" customWidth="1"/>
    <col min="7686" max="7686" width="8.1640625" customWidth="1"/>
    <col min="7687" max="7687" width="12" customWidth="1"/>
    <col min="7688" max="7688" width="8.1640625" customWidth="1"/>
    <col min="7689" max="7689" width="11.1640625" customWidth="1"/>
    <col min="7690" max="7694" width="8.1640625" customWidth="1"/>
    <col min="7695" max="7695" width="17.83203125" customWidth="1"/>
    <col min="7696" max="7696" width="28.33203125" customWidth="1"/>
    <col min="7697" max="7697" width="8" customWidth="1"/>
    <col min="7936" max="7936" width="7.5" customWidth="1"/>
    <col min="7937" max="7937" width="9.83203125" customWidth="1"/>
    <col min="7938" max="7938" width="42.5" customWidth="1"/>
    <col min="7939" max="7939" width="8.83203125" customWidth="1"/>
    <col min="7940" max="7940" width="5.6640625" customWidth="1"/>
    <col min="7941" max="7941" width="8.83203125" customWidth="1"/>
    <col min="7942" max="7942" width="8.1640625" customWidth="1"/>
    <col min="7943" max="7943" width="12" customWidth="1"/>
    <col min="7944" max="7944" width="8.1640625" customWidth="1"/>
    <col min="7945" max="7945" width="11.1640625" customWidth="1"/>
    <col min="7946" max="7950" width="8.1640625" customWidth="1"/>
    <col min="7951" max="7951" width="17.83203125" customWidth="1"/>
    <col min="7952" max="7952" width="28.33203125" customWidth="1"/>
    <col min="7953" max="7953" width="8" customWidth="1"/>
    <col min="8192" max="8192" width="7.5" customWidth="1"/>
    <col min="8193" max="8193" width="9.83203125" customWidth="1"/>
    <col min="8194" max="8194" width="42.5" customWidth="1"/>
    <col min="8195" max="8195" width="8.83203125" customWidth="1"/>
    <col min="8196" max="8196" width="5.6640625" customWidth="1"/>
    <col min="8197" max="8197" width="8.83203125" customWidth="1"/>
    <col min="8198" max="8198" width="8.1640625" customWidth="1"/>
    <col min="8199" max="8199" width="12" customWidth="1"/>
    <col min="8200" max="8200" width="8.1640625" customWidth="1"/>
    <col min="8201" max="8201" width="11.1640625" customWidth="1"/>
    <col min="8202" max="8206" width="8.1640625" customWidth="1"/>
    <col min="8207" max="8207" width="17.83203125" customWidth="1"/>
    <col min="8208" max="8208" width="28.33203125" customWidth="1"/>
    <col min="8209" max="8209" width="8" customWidth="1"/>
    <col min="8448" max="8448" width="7.5" customWidth="1"/>
    <col min="8449" max="8449" width="9.83203125" customWidth="1"/>
    <col min="8450" max="8450" width="42.5" customWidth="1"/>
    <col min="8451" max="8451" width="8.83203125" customWidth="1"/>
    <col min="8452" max="8452" width="5.6640625" customWidth="1"/>
    <col min="8453" max="8453" width="8.83203125" customWidth="1"/>
    <col min="8454" max="8454" width="8.1640625" customWidth="1"/>
    <col min="8455" max="8455" width="12" customWidth="1"/>
    <col min="8456" max="8456" width="8.1640625" customWidth="1"/>
    <col min="8457" max="8457" width="11.1640625" customWidth="1"/>
    <col min="8458" max="8462" width="8.1640625" customWidth="1"/>
    <col min="8463" max="8463" width="17.83203125" customWidth="1"/>
    <col min="8464" max="8464" width="28.33203125" customWidth="1"/>
    <col min="8465" max="8465" width="8" customWidth="1"/>
    <col min="8704" max="8704" width="7.5" customWidth="1"/>
    <col min="8705" max="8705" width="9.83203125" customWidth="1"/>
    <col min="8706" max="8706" width="42.5" customWidth="1"/>
    <col min="8707" max="8707" width="8.83203125" customWidth="1"/>
    <col min="8708" max="8708" width="5.6640625" customWidth="1"/>
    <col min="8709" max="8709" width="8.83203125" customWidth="1"/>
    <col min="8710" max="8710" width="8.1640625" customWidth="1"/>
    <col min="8711" max="8711" width="12" customWidth="1"/>
    <col min="8712" max="8712" width="8.1640625" customWidth="1"/>
    <col min="8713" max="8713" width="11.1640625" customWidth="1"/>
    <col min="8714" max="8718" width="8.1640625" customWidth="1"/>
    <col min="8719" max="8719" width="17.83203125" customWidth="1"/>
    <col min="8720" max="8720" width="28.33203125" customWidth="1"/>
    <col min="8721" max="8721" width="8" customWidth="1"/>
    <col min="8960" max="8960" width="7.5" customWidth="1"/>
    <col min="8961" max="8961" width="9.83203125" customWidth="1"/>
    <col min="8962" max="8962" width="42.5" customWidth="1"/>
    <col min="8963" max="8963" width="8.83203125" customWidth="1"/>
    <col min="8964" max="8964" width="5.6640625" customWidth="1"/>
    <col min="8965" max="8965" width="8.83203125" customWidth="1"/>
    <col min="8966" max="8966" width="8.1640625" customWidth="1"/>
    <col min="8967" max="8967" width="12" customWidth="1"/>
    <col min="8968" max="8968" width="8.1640625" customWidth="1"/>
    <col min="8969" max="8969" width="11.1640625" customWidth="1"/>
    <col min="8970" max="8974" width="8.1640625" customWidth="1"/>
    <col min="8975" max="8975" width="17.83203125" customWidth="1"/>
    <col min="8976" max="8976" width="28.33203125" customWidth="1"/>
    <col min="8977" max="8977" width="8" customWidth="1"/>
    <col min="9216" max="9216" width="7.5" customWidth="1"/>
    <col min="9217" max="9217" width="9.83203125" customWidth="1"/>
    <col min="9218" max="9218" width="42.5" customWidth="1"/>
    <col min="9219" max="9219" width="8.83203125" customWidth="1"/>
    <col min="9220" max="9220" width="5.6640625" customWidth="1"/>
    <col min="9221" max="9221" width="8.83203125" customWidth="1"/>
    <col min="9222" max="9222" width="8.1640625" customWidth="1"/>
    <col min="9223" max="9223" width="12" customWidth="1"/>
    <col min="9224" max="9224" width="8.1640625" customWidth="1"/>
    <col min="9225" max="9225" width="11.1640625" customWidth="1"/>
    <col min="9226" max="9230" width="8.1640625" customWidth="1"/>
    <col min="9231" max="9231" width="17.83203125" customWidth="1"/>
    <col min="9232" max="9232" width="28.33203125" customWidth="1"/>
    <col min="9233" max="9233" width="8" customWidth="1"/>
    <col min="9472" max="9472" width="7.5" customWidth="1"/>
    <col min="9473" max="9473" width="9.83203125" customWidth="1"/>
    <col min="9474" max="9474" width="42.5" customWidth="1"/>
    <col min="9475" max="9475" width="8.83203125" customWidth="1"/>
    <col min="9476" max="9476" width="5.6640625" customWidth="1"/>
    <col min="9477" max="9477" width="8.83203125" customWidth="1"/>
    <col min="9478" max="9478" width="8.1640625" customWidth="1"/>
    <col min="9479" max="9479" width="12" customWidth="1"/>
    <col min="9480" max="9480" width="8.1640625" customWidth="1"/>
    <col min="9481" max="9481" width="11.1640625" customWidth="1"/>
    <col min="9482" max="9486" width="8.1640625" customWidth="1"/>
    <col min="9487" max="9487" width="17.83203125" customWidth="1"/>
    <col min="9488" max="9488" width="28.33203125" customWidth="1"/>
    <col min="9489" max="9489" width="8" customWidth="1"/>
    <col min="9728" max="9728" width="7.5" customWidth="1"/>
    <col min="9729" max="9729" width="9.83203125" customWidth="1"/>
    <col min="9730" max="9730" width="42.5" customWidth="1"/>
    <col min="9731" max="9731" width="8.83203125" customWidth="1"/>
    <col min="9732" max="9732" width="5.6640625" customWidth="1"/>
    <col min="9733" max="9733" width="8.83203125" customWidth="1"/>
    <col min="9734" max="9734" width="8.1640625" customWidth="1"/>
    <col min="9735" max="9735" width="12" customWidth="1"/>
    <col min="9736" max="9736" width="8.1640625" customWidth="1"/>
    <col min="9737" max="9737" width="11.1640625" customWidth="1"/>
    <col min="9738" max="9742" width="8.1640625" customWidth="1"/>
    <col min="9743" max="9743" width="17.83203125" customWidth="1"/>
    <col min="9744" max="9744" width="28.33203125" customWidth="1"/>
    <col min="9745" max="9745" width="8" customWidth="1"/>
    <col min="9984" max="9984" width="7.5" customWidth="1"/>
    <col min="9985" max="9985" width="9.83203125" customWidth="1"/>
    <col min="9986" max="9986" width="42.5" customWidth="1"/>
    <col min="9987" max="9987" width="8.83203125" customWidth="1"/>
    <col min="9988" max="9988" width="5.6640625" customWidth="1"/>
    <col min="9989" max="9989" width="8.83203125" customWidth="1"/>
    <col min="9990" max="9990" width="8.1640625" customWidth="1"/>
    <col min="9991" max="9991" width="12" customWidth="1"/>
    <col min="9992" max="9992" width="8.1640625" customWidth="1"/>
    <col min="9993" max="9993" width="11.1640625" customWidth="1"/>
    <col min="9994" max="9998" width="8.1640625" customWidth="1"/>
    <col min="9999" max="9999" width="17.83203125" customWidth="1"/>
    <col min="10000" max="10000" width="28.33203125" customWidth="1"/>
    <col min="10001" max="10001" width="8" customWidth="1"/>
    <col min="10240" max="10240" width="7.5" customWidth="1"/>
    <col min="10241" max="10241" width="9.83203125" customWidth="1"/>
    <col min="10242" max="10242" width="42.5" customWidth="1"/>
    <col min="10243" max="10243" width="8.83203125" customWidth="1"/>
    <col min="10244" max="10244" width="5.6640625" customWidth="1"/>
    <col min="10245" max="10245" width="8.83203125" customWidth="1"/>
    <col min="10246" max="10246" width="8.1640625" customWidth="1"/>
    <col min="10247" max="10247" width="12" customWidth="1"/>
    <col min="10248" max="10248" width="8.1640625" customWidth="1"/>
    <col min="10249" max="10249" width="11.1640625" customWidth="1"/>
    <col min="10250" max="10254" width="8.1640625" customWidth="1"/>
    <col min="10255" max="10255" width="17.83203125" customWidth="1"/>
    <col min="10256" max="10256" width="28.33203125" customWidth="1"/>
    <col min="10257" max="10257" width="8" customWidth="1"/>
    <col min="10496" max="10496" width="7.5" customWidth="1"/>
    <col min="10497" max="10497" width="9.83203125" customWidth="1"/>
    <col min="10498" max="10498" width="42.5" customWidth="1"/>
    <col min="10499" max="10499" width="8.83203125" customWidth="1"/>
    <col min="10500" max="10500" width="5.6640625" customWidth="1"/>
    <col min="10501" max="10501" width="8.83203125" customWidth="1"/>
    <col min="10502" max="10502" width="8.1640625" customWidth="1"/>
    <col min="10503" max="10503" width="12" customWidth="1"/>
    <col min="10504" max="10504" width="8.1640625" customWidth="1"/>
    <col min="10505" max="10505" width="11.1640625" customWidth="1"/>
    <col min="10506" max="10510" width="8.1640625" customWidth="1"/>
    <col min="10511" max="10511" width="17.83203125" customWidth="1"/>
    <col min="10512" max="10512" width="28.33203125" customWidth="1"/>
    <col min="10513" max="10513" width="8" customWidth="1"/>
    <col min="10752" max="10752" width="7.5" customWidth="1"/>
    <col min="10753" max="10753" width="9.83203125" customWidth="1"/>
    <col min="10754" max="10754" width="42.5" customWidth="1"/>
    <col min="10755" max="10755" width="8.83203125" customWidth="1"/>
    <col min="10756" max="10756" width="5.6640625" customWidth="1"/>
    <col min="10757" max="10757" width="8.83203125" customWidth="1"/>
    <col min="10758" max="10758" width="8.1640625" customWidth="1"/>
    <col min="10759" max="10759" width="12" customWidth="1"/>
    <col min="10760" max="10760" width="8.1640625" customWidth="1"/>
    <col min="10761" max="10761" width="11.1640625" customWidth="1"/>
    <col min="10762" max="10766" width="8.1640625" customWidth="1"/>
    <col min="10767" max="10767" width="17.83203125" customWidth="1"/>
    <col min="10768" max="10768" width="28.33203125" customWidth="1"/>
    <col min="10769" max="10769" width="8" customWidth="1"/>
    <col min="11008" max="11008" width="7.5" customWidth="1"/>
    <col min="11009" max="11009" width="9.83203125" customWidth="1"/>
    <col min="11010" max="11010" width="42.5" customWidth="1"/>
    <col min="11011" max="11011" width="8.83203125" customWidth="1"/>
    <col min="11012" max="11012" width="5.6640625" customWidth="1"/>
    <col min="11013" max="11013" width="8.83203125" customWidth="1"/>
    <col min="11014" max="11014" width="8.1640625" customWidth="1"/>
    <col min="11015" max="11015" width="12" customWidth="1"/>
    <col min="11016" max="11016" width="8.1640625" customWidth="1"/>
    <col min="11017" max="11017" width="11.1640625" customWidth="1"/>
    <col min="11018" max="11022" width="8.1640625" customWidth="1"/>
    <col min="11023" max="11023" width="17.83203125" customWidth="1"/>
    <col min="11024" max="11024" width="28.33203125" customWidth="1"/>
    <col min="11025" max="11025" width="8" customWidth="1"/>
    <col min="11264" max="11264" width="7.5" customWidth="1"/>
    <col min="11265" max="11265" width="9.83203125" customWidth="1"/>
    <col min="11266" max="11266" width="42.5" customWidth="1"/>
    <col min="11267" max="11267" width="8.83203125" customWidth="1"/>
    <col min="11268" max="11268" width="5.6640625" customWidth="1"/>
    <col min="11269" max="11269" width="8.83203125" customWidth="1"/>
    <col min="11270" max="11270" width="8.1640625" customWidth="1"/>
    <col min="11271" max="11271" width="12" customWidth="1"/>
    <col min="11272" max="11272" width="8.1640625" customWidth="1"/>
    <col min="11273" max="11273" width="11.1640625" customWidth="1"/>
    <col min="11274" max="11278" width="8.1640625" customWidth="1"/>
    <col min="11279" max="11279" width="17.83203125" customWidth="1"/>
    <col min="11280" max="11280" width="28.33203125" customWidth="1"/>
    <col min="11281" max="11281" width="8" customWidth="1"/>
    <col min="11520" max="11520" width="7.5" customWidth="1"/>
    <col min="11521" max="11521" width="9.83203125" customWidth="1"/>
    <col min="11522" max="11522" width="42.5" customWidth="1"/>
    <col min="11523" max="11523" width="8.83203125" customWidth="1"/>
    <col min="11524" max="11524" width="5.6640625" customWidth="1"/>
    <col min="11525" max="11525" width="8.83203125" customWidth="1"/>
    <col min="11526" max="11526" width="8.1640625" customWidth="1"/>
    <col min="11527" max="11527" width="12" customWidth="1"/>
    <col min="11528" max="11528" width="8.1640625" customWidth="1"/>
    <col min="11529" max="11529" width="11.1640625" customWidth="1"/>
    <col min="11530" max="11534" width="8.1640625" customWidth="1"/>
    <col min="11535" max="11535" width="17.83203125" customWidth="1"/>
    <col min="11536" max="11536" width="28.33203125" customWidth="1"/>
    <col min="11537" max="11537" width="8" customWidth="1"/>
    <col min="11776" max="11776" width="7.5" customWidth="1"/>
    <col min="11777" max="11777" width="9.83203125" customWidth="1"/>
    <col min="11778" max="11778" width="42.5" customWidth="1"/>
    <col min="11779" max="11779" width="8.83203125" customWidth="1"/>
    <col min="11780" max="11780" width="5.6640625" customWidth="1"/>
    <col min="11781" max="11781" width="8.83203125" customWidth="1"/>
    <col min="11782" max="11782" width="8.1640625" customWidth="1"/>
    <col min="11783" max="11783" width="12" customWidth="1"/>
    <col min="11784" max="11784" width="8.1640625" customWidth="1"/>
    <col min="11785" max="11785" width="11.1640625" customWidth="1"/>
    <col min="11786" max="11790" width="8.1640625" customWidth="1"/>
    <col min="11791" max="11791" width="17.83203125" customWidth="1"/>
    <col min="11792" max="11792" width="28.33203125" customWidth="1"/>
    <col min="11793" max="11793" width="8" customWidth="1"/>
    <col min="12032" max="12032" width="7.5" customWidth="1"/>
    <col min="12033" max="12033" width="9.83203125" customWidth="1"/>
    <col min="12034" max="12034" width="42.5" customWidth="1"/>
    <col min="12035" max="12035" width="8.83203125" customWidth="1"/>
    <col min="12036" max="12036" width="5.6640625" customWidth="1"/>
    <col min="12037" max="12037" width="8.83203125" customWidth="1"/>
    <col min="12038" max="12038" width="8.1640625" customWidth="1"/>
    <col min="12039" max="12039" width="12" customWidth="1"/>
    <col min="12040" max="12040" width="8.1640625" customWidth="1"/>
    <col min="12041" max="12041" width="11.1640625" customWidth="1"/>
    <col min="12042" max="12046" width="8.1640625" customWidth="1"/>
    <col min="12047" max="12047" width="17.83203125" customWidth="1"/>
    <col min="12048" max="12048" width="28.33203125" customWidth="1"/>
    <col min="12049" max="12049" width="8" customWidth="1"/>
    <col min="12288" max="12288" width="7.5" customWidth="1"/>
    <col min="12289" max="12289" width="9.83203125" customWidth="1"/>
    <col min="12290" max="12290" width="42.5" customWidth="1"/>
    <col min="12291" max="12291" width="8.83203125" customWidth="1"/>
    <col min="12292" max="12292" width="5.6640625" customWidth="1"/>
    <col min="12293" max="12293" width="8.83203125" customWidth="1"/>
    <col min="12294" max="12294" width="8.1640625" customWidth="1"/>
    <col min="12295" max="12295" width="12" customWidth="1"/>
    <col min="12296" max="12296" width="8.1640625" customWidth="1"/>
    <col min="12297" max="12297" width="11.1640625" customWidth="1"/>
    <col min="12298" max="12302" width="8.1640625" customWidth="1"/>
    <col min="12303" max="12303" width="17.83203125" customWidth="1"/>
    <col min="12304" max="12304" width="28.33203125" customWidth="1"/>
    <col min="12305" max="12305" width="8" customWidth="1"/>
    <col min="12544" max="12544" width="7.5" customWidth="1"/>
    <col min="12545" max="12545" width="9.83203125" customWidth="1"/>
    <col min="12546" max="12546" width="42.5" customWidth="1"/>
    <col min="12547" max="12547" width="8.83203125" customWidth="1"/>
    <col min="12548" max="12548" width="5.6640625" customWidth="1"/>
    <col min="12549" max="12549" width="8.83203125" customWidth="1"/>
    <col min="12550" max="12550" width="8.1640625" customWidth="1"/>
    <col min="12551" max="12551" width="12" customWidth="1"/>
    <col min="12552" max="12552" width="8.1640625" customWidth="1"/>
    <col min="12553" max="12553" width="11.1640625" customWidth="1"/>
    <col min="12554" max="12558" width="8.1640625" customWidth="1"/>
    <col min="12559" max="12559" width="17.83203125" customWidth="1"/>
    <col min="12560" max="12560" width="28.33203125" customWidth="1"/>
    <col min="12561" max="12561" width="8" customWidth="1"/>
    <col min="12800" max="12800" width="7.5" customWidth="1"/>
    <col min="12801" max="12801" width="9.83203125" customWidth="1"/>
    <col min="12802" max="12802" width="42.5" customWidth="1"/>
    <col min="12803" max="12803" width="8.83203125" customWidth="1"/>
    <col min="12804" max="12804" width="5.6640625" customWidth="1"/>
    <col min="12805" max="12805" width="8.83203125" customWidth="1"/>
    <col min="12806" max="12806" width="8.1640625" customWidth="1"/>
    <col min="12807" max="12807" width="12" customWidth="1"/>
    <col min="12808" max="12808" width="8.1640625" customWidth="1"/>
    <col min="12809" max="12809" width="11.1640625" customWidth="1"/>
    <col min="12810" max="12814" width="8.1640625" customWidth="1"/>
    <col min="12815" max="12815" width="17.83203125" customWidth="1"/>
    <col min="12816" max="12816" width="28.33203125" customWidth="1"/>
    <col min="12817" max="12817" width="8" customWidth="1"/>
    <col min="13056" max="13056" width="7.5" customWidth="1"/>
    <col min="13057" max="13057" width="9.83203125" customWidth="1"/>
    <col min="13058" max="13058" width="42.5" customWidth="1"/>
    <col min="13059" max="13059" width="8.83203125" customWidth="1"/>
    <col min="13060" max="13060" width="5.6640625" customWidth="1"/>
    <col min="13061" max="13061" width="8.83203125" customWidth="1"/>
    <col min="13062" max="13062" width="8.1640625" customWidth="1"/>
    <col min="13063" max="13063" width="12" customWidth="1"/>
    <col min="13064" max="13064" width="8.1640625" customWidth="1"/>
    <col min="13065" max="13065" width="11.1640625" customWidth="1"/>
    <col min="13066" max="13070" width="8.1640625" customWidth="1"/>
    <col min="13071" max="13071" width="17.83203125" customWidth="1"/>
    <col min="13072" max="13072" width="28.33203125" customWidth="1"/>
    <col min="13073" max="13073" width="8" customWidth="1"/>
    <col min="13312" max="13312" width="7.5" customWidth="1"/>
    <col min="13313" max="13313" width="9.83203125" customWidth="1"/>
    <col min="13314" max="13314" width="42.5" customWidth="1"/>
    <col min="13315" max="13315" width="8.83203125" customWidth="1"/>
    <col min="13316" max="13316" width="5.6640625" customWidth="1"/>
    <col min="13317" max="13317" width="8.83203125" customWidth="1"/>
    <col min="13318" max="13318" width="8.1640625" customWidth="1"/>
    <col min="13319" max="13319" width="12" customWidth="1"/>
    <col min="13320" max="13320" width="8.1640625" customWidth="1"/>
    <col min="13321" max="13321" width="11.1640625" customWidth="1"/>
    <col min="13322" max="13326" width="8.1640625" customWidth="1"/>
    <col min="13327" max="13327" width="17.83203125" customWidth="1"/>
    <col min="13328" max="13328" width="28.33203125" customWidth="1"/>
    <col min="13329" max="13329" width="8" customWidth="1"/>
    <col min="13568" max="13568" width="7.5" customWidth="1"/>
    <col min="13569" max="13569" width="9.83203125" customWidth="1"/>
    <col min="13570" max="13570" width="42.5" customWidth="1"/>
    <col min="13571" max="13571" width="8.83203125" customWidth="1"/>
    <col min="13572" max="13572" width="5.6640625" customWidth="1"/>
    <col min="13573" max="13573" width="8.83203125" customWidth="1"/>
    <col min="13574" max="13574" width="8.1640625" customWidth="1"/>
    <col min="13575" max="13575" width="12" customWidth="1"/>
    <col min="13576" max="13576" width="8.1640625" customWidth="1"/>
    <col min="13577" max="13577" width="11.1640625" customWidth="1"/>
    <col min="13578" max="13582" width="8.1640625" customWidth="1"/>
    <col min="13583" max="13583" width="17.83203125" customWidth="1"/>
    <col min="13584" max="13584" width="28.33203125" customWidth="1"/>
    <col min="13585" max="13585" width="8" customWidth="1"/>
    <col min="13824" max="13824" width="7.5" customWidth="1"/>
    <col min="13825" max="13825" width="9.83203125" customWidth="1"/>
    <col min="13826" max="13826" width="42.5" customWidth="1"/>
    <col min="13827" max="13827" width="8.83203125" customWidth="1"/>
    <col min="13828" max="13828" width="5.6640625" customWidth="1"/>
    <col min="13829" max="13829" width="8.83203125" customWidth="1"/>
    <col min="13830" max="13830" width="8.1640625" customWidth="1"/>
    <col min="13831" max="13831" width="12" customWidth="1"/>
    <col min="13832" max="13832" width="8.1640625" customWidth="1"/>
    <col min="13833" max="13833" width="11.1640625" customWidth="1"/>
    <col min="13834" max="13838" width="8.1640625" customWidth="1"/>
    <col min="13839" max="13839" width="17.83203125" customWidth="1"/>
    <col min="13840" max="13840" width="28.33203125" customWidth="1"/>
    <col min="13841" max="13841" width="8" customWidth="1"/>
    <col min="14080" max="14080" width="7.5" customWidth="1"/>
    <col min="14081" max="14081" width="9.83203125" customWidth="1"/>
    <col min="14082" max="14082" width="42.5" customWidth="1"/>
    <col min="14083" max="14083" width="8.83203125" customWidth="1"/>
    <col min="14084" max="14084" width="5.6640625" customWidth="1"/>
    <col min="14085" max="14085" width="8.83203125" customWidth="1"/>
    <col min="14086" max="14086" width="8.1640625" customWidth="1"/>
    <col min="14087" max="14087" width="12" customWidth="1"/>
    <col min="14088" max="14088" width="8.1640625" customWidth="1"/>
    <col min="14089" max="14089" width="11.1640625" customWidth="1"/>
    <col min="14090" max="14094" width="8.1640625" customWidth="1"/>
    <col min="14095" max="14095" width="17.83203125" customWidth="1"/>
    <col min="14096" max="14096" width="28.33203125" customWidth="1"/>
    <col min="14097" max="14097" width="8" customWidth="1"/>
    <col min="14336" max="14336" width="7.5" customWidth="1"/>
    <col min="14337" max="14337" width="9.83203125" customWidth="1"/>
    <col min="14338" max="14338" width="42.5" customWidth="1"/>
    <col min="14339" max="14339" width="8.83203125" customWidth="1"/>
    <col min="14340" max="14340" width="5.6640625" customWidth="1"/>
    <col min="14341" max="14341" width="8.83203125" customWidth="1"/>
    <col min="14342" max="14342" width="8.1640625" customWidth="1"/>
    <col min="14343" max="14343" width="12" customWidth="1"/>
    <col min="14344" max="14344" width="8.1640625" customWidth="1"/>
    <col min="14345" max="14345" width="11.1640625" customWidth="1"/>
    <col min="14346" max="14350" width="8.1640625" customWidth="1"/>
    <col min="14351" max="14351" width="17.83203125" customWidth="1"/>
    <col min="14352" max="14352" width="28.33203125" customWidth="1"/>
    <col min="14353" max="14353" width="8" customWidth="1"/>
    <col min="14592" max="14592" width="7.5" customWidth="1"/>
    <col min="14593" max="14593" width="9.83203125" customWidth="1"/>
    <col min="14594" max="14594" width="42.5" customWidth="1"/>
    <col min="14595" max="14595" width="8.83203125" customWidth="1"/>
    <col min="14596" max="14596" width="5.6640625" customWidth="1"/>
    <col min="14597" max="14597" width="8.83203125" customWidth="1"/>
    <col min="14598" max="14598" width="8.1640625" customWidth="1"/>
    <col min="14599" max="14599" width="12" customWidth="1"/>
    <col min="14600" max="14600" width="8.1640625" customWidth="1"/>
    <col min="14601" max="14601" width="11.1640625" customWidth="1"/>
    <col min="14602" max="14606" width="8.1640625" customWidth="1"/>
    <col min="14607" max="14607" width="17.83203125" customWidth="1"/>
    <col min="14608" max="14608" width="28.33203125" customWidth="1"/>
    <col min="14609" max="14609" width="8" customWidth="1"/>
    <col min="14848" max="14848" width="7.5" customWidth="1"/>
    <col min="14849" max="14849" width="9.83203125" customWidth="1"/>
    <col min="14850" max="14850" width="42.5" customWidth="1"/>
    <col min="14851" max="14851" width="8.83203125" customWidth="1"/>
    <col min="14852" max="14852" width="5.6640625" customWidth="1"/>
    <col min="14853" max="14853" width="8.83203125" customWidth="1"/>
    <col min="14854" max="14854" width="8.1640625" customWidth="1"/>
    <col min="14855" max="14855" width="12" customWidth="1"/>
    <col min="14856" max="14856" width="8.1640625" customWidth="1"/>
    <col min="14857" max="14857" width="11.1640625" customWidth="1"/>
    <col min="14858" max="14862" width="8.1640625" customWidth="1"/>
    <col min="14863" max="14863" width="17.83203125" customWidth="1"/>
    <col min="14864" max="14864" width="28.33203125" customWidth="1"/>
    <col min="14865" max="14865" width="8" customWidth="1"/>
    <col min="15104" max="15104" width="7.5" customWidth="1"/>
    <col min="15105" max="15105" width="9.83203125" customWidth="1"/>
    <col min="15106" max="15106" width="42.5" customWidth="1"/>
    <col min="15107" max="15107" width="8.83203125" customWidth="1"/>
    <col min="15108" max="15108" width="5.6640625" customWidth="1"/>
    <col min="15109" max="15109" width="8.83203125" customWidth="1"/>
    <col min="15110" max="15110" width="8.1640625" customWidth="1"/>
    <col min="15111" max="15111" width="12" customWidth="1"/>
    <col min="15112" max="15112" width="8.1640625" customWidth="1"/>
    <col min="15113" max="15113" width="11.1640625" customWidth="1"/>
    <col min="15114" max="15118" width="8.1640625" customWidth="1"/>
    <col min="15119" max="15119" width="17.83203125" customWidth="1"/>
    <col min="15120" max="15120" width="28.33203125" customWidth="1"/>
    <col min="15121" max="15121" width="8" customWidth="1"/>
    <col min="15360" max="15360" width="7.5" customWidth="1"/>
    <col min="15361" max="15361" width="9.83203125" customWidth="1"/>
    <col min="15362" max="15362" width="42.5" customWidth="1"/>
    <col min="15363" max="15363" width="8.83203125" customWidth="1"/>
    <col min="15364" max="15364" width="5.6640625" customWidth="1"/>
    <col min="15365" max="15365" width="8.83203125" customWidth="1"/>
    <col min="15366" max="15366" width="8.1640625" customWidth="1"/>
    <col min="15367" max="15367" width="12" customWidth="1"/>
    <col min="15368" max="15368" width="8.1640625" customWidth="1"/>
    <col min="15369" max="15369" width="11.1640625" customWidth="1"/>
    <col min="15370" max="15374" width="8.1640625" customWidth="1"/>
    <col min="15375" max="15375" width="17.83203125" customWidth="1"/>
    <col min="15376" max="15376" width="28.33203125" customWidth="1"/>
    <col min="15377" max="15377" width="8" customWidth="1"/>
    <col min="15616" max="15616" width="7.5" customWidth="1"/>
    <col min="15617" max="15617" width="9.83203125" customWidth="1"/>
    <col min="15618" max="15618" width="42.5" customWidth="1"/>
    <col min="15619" max="15619" width="8.83203125" customWidth="1"/>
    <col min="15620" max="15620" width="5.6640625" customWidth="1"/>
    <col min="15621" max="15621" width="8.83203125" customWidth="1"/>
    <col min="15622" max="15622" width="8.1640625" customWidth="1"/>
    <col min="15623" max="15623" width="12" customWidth="1"/>
    <col min="15624" max="15624" width="8.1640625" customWidth="1"/>
    <col min="15625" max="15625" width="11.1640625" customWidth="1"/>
    <col min="15626" max="15630" width="8.1640625" customWidth="1"/>
    <col min="15631" max="15631" width="17.83203125" customWidth="1"/>
    <col min="15632" max="15632" width="28.33203125" customWidth="1"/>
    <col min="15633" max="15633" width="8" customWidth="1"/>
    <col min="15872" max="15872" width="7.5" customWidth="1"/>
    <col min="15873" max="15873" width="9.83203125" customWidth="1"/>
    <col min="15874" max="15874" width="42.5" customWidth="1"/>
    <col min="15875" max="15875" width="8.83203125" customWidth="1"/>
    <col min="15876" max="15876" width="5.6640625" customWidth="1"/>
    <col min="15877" max="15877" width="8.83203125" customWidth="1"/>
    <col min="15878" max="15878" width="8.1640625" customWidth="1"/>
    <col min="15879" max="15879" width="12" customWidth="1"/>
    <col min="15880" max="15880" width="8.1640625" customWidth="1"/>
    <col min="15881" max="15881" width="11.1640625" customWidth="1"/>
    <col min="15882" max="15886" width="8.1640625" customWidth="1"/>
    <col min="15887" max="15887" width="17.83203125" customWidth="1"/>
    <col min="15888" max="15888" width="28.33203125" customWidth="1"/>
    <col min="15889" max="15889" width="8" customWidth="1"/>
    <col min="16128" max="16128" width="7.5" customWidth="1"/>
    <col min="16129" max="16129" width="9.83203125" customWidth="1"/>
    <col min="16130" max="16130" width="42.5" customWidth="1"/>
    <col min="16131" max="16131" width="8.83203125" customWidth="1"/>
    <col min="16132" max="16132" width="5.6640625" customWidth="1"/>
    <col min="16133" max="16133" width="8.83203125" customWidth="1"/>
    <col min="16134" max="16134" width="8.1640625" customWidth="1"/>
    <col min="16135" max="16135" width="12" customWidth="1"/>
    <col min="16136" max="16136" width="8.1640625" customWidth="1"/>
    <col min="16137" max="16137" width="11.1640625" customWidth="1"/>
    <col min="16138" max="16142" width="8.1640625" customWidth="1"/>
    <col min="16143" max="16143" width="17.83203125" customWidth="1"/>
    <col min="16144" max="16144" width="28.33203125" customWidth="1"/>
    <col min="16145" max="16145" width="8" customWidth="1"/>
  </cols>
  <sheetData>
    <row r="1" spans="1:20" ht="18" x14ac:dyDescent="0.2">
      <c r="A1" s="1" t="s">
        <v>501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0" ht="16" thickBot="1" x14ac:dyDescent="0.25">
      <c r="A2" s="5"/>
      <c r="B2" s="6"/>
    </row>
    <row r="3" spans="1:20" x14ac:dyDescent="0.2">
      <c r="A3" s="96" t="s">
        <v>0</v>
      </c>
      <c r="B3" s="97" t="s">
        <v>1</v>
      </c>
      <c r="C3" s="98" t="s">
        <v>2</v>
      </c>
      <c r="D3" s="98" t="s">
        <v>3</v>
      </c>
      <c r="E3" s="98" t="s">
        <v>4</v>
      </c>
      <c r="F3" s="98" t="s">
        <v>7</v>
      </c>
      <c r="G3" s="98" t="s">
        <v>5</v>
      </c>
      <c r="H3" s="31" t="s">
        <v>140</v>
      </c>
      <c r="I3" s="98" t="s">
        <v>5</v>
      </c>
      <c r="J3" s="98" t="s">
        <v>6</v>
      </c>
      <c r="K3" s="98" t="s">
        <v>7</v>
      </c>
      <c r="L3" s="98" t="s">
        <v>4</v>
      </c>
      <c r="M3" s="98" t="s">
        <v>8</v>
      </c>
      <c r="N3" s="98" t="s">
        <v>4</v>
      </c>
      <c r="O3" s="98" t="s">
        <v>8</v>
      </c>
      <c r="P3" s="98" t="s">
        <v>9</v>
      </c>
      <c r="Q3" s="98" t="s">
        <v>56</v>
      </c>
      <c r="R3" s="98" t="s">
        <v>10</v>
      </c>
      <c r="S3" s="99" t="s">
        <v>11</v>
      </c>
      <c r="T3" s="100" t="s">
        <v>12</v>
      </c>
    </row>
    <row r="4" spans="1:20" ht="16" thickBot="1" x14ac:dyDescent="0.25">
      <c r="A4" s="101" t="s">
        <v>1</v>
      </c>
      <c r="B4" s="102"/>
      <c r="C4" s="103"/>
      <c r="D4" s="103" t="s">
        <v>14</v>
      </c>
      <c r="E4" s="103" t="s">
        <v>15</v>
      </c>
      <c r="F4" s="103" t="s">
        <v>57</v>
      </c>
      <c r="G4" s="103" t="s">
        <v>16</v>
      </c>
      <c r="H4" s="34" t="s">
        <v>13</v>
      </c>
      <c r="I4" s="103" t="s">
        <v>58</v>
      </c>
      <c r="J4" s="103" t="s">
        <v>17</v>
      </c>
      <c r="K4" s="103" t="s">
        <v>18</v>
      </c>
      <c r="L4" s="103" t="s">
        <v>18</v>
      </c>
      <c r="M4" s="103" t="s">
        <v>19</v>
      </c>
      <c r="N4" s="103" t="s">
        <v>3</v>
      </c>
      <c r="O4" s="103" t="s">
        <v>20</v>
      </c>
      <c r="P4" s="103" t="s">
        <v>21</v>
      </c>
      <c r="Q4" s="103" t="s">
        <v>59</v>
      </c>
      <c r="R4" s="103"/>
      <c r="S4" s="104"/>
      <c r="T4" s="105" t="s">
        <v>22</v>
      </c>
    </row>
    <row r="5" spans="1:20" x14ac:dyDescent="0.2">
      <c r="A5" s="106">
        <v>220732</v>
      </c>
      <c r="B5" s="107" t="s">
        <v>38</v>
      </c>
      <c r="C5" s="108" t="s">
        <v>24</v>
      </c>
      <c r="D5" s="109">
        <v>70</v>
      </c>
      <c r="E5" s="110">
        <v>35885</v>
      </c>
      <c r="F5" s="111"/>
      <c r="G5" s="109">
        <v>130</v>
      </c>
      <c r="H5" s="111"/>
      <c r="I5" s="111"/>
      <c r="J5" s="109">
        <v>261</v>
      </c>
      <c r="K5" s="111">
        <v>108465.05</v>
      </c>
      <c r="L5" s="110">
        <v>35935</v>
      </c>
      <c r="M5" s="110">
        <v>35930</v>
      </c>
      <c r="N5" s="110">
        <f>+M5+D5-1</f>
        <v>35999</v>
      </c>
      <c r="O5" s="110">
        <v>35999</v>
      </c>
      <c r="P5" s="110">
        <v>36077</v>
      </c>
      <c r="Q5" s="111"/>
      <c r="R5" s="109" t="s">
        <v>25</v>
      </c>
      <c r="S5" s="112" t="s">
        <v>35</v>
      </c>
      <c r="T5" s="113" t="s">
        <v>27</v>
      </c>
    </row>
    <row r="6" spans="1:20" x14ac:dyDescent="0.2">
      <c r="A6" s="106"/>
      <c r="B6" s="114"/>
      <c r="C6" s="109"/>
      <c r="D6" s="109"/>
      <c r="E6" s="110"/>
      <c r="F6" s="111"/>
      <c r="G6" s="110">
        <v>35865</v>
      </c>
      <c r="H6" s="111"/>
      <c r="I6" s="111"/>
      <c r="J6" s="110">
        <v>35920</v>
      </c>
      <c r="K6" s="111"/>
      <c r="L6" s="110"/>
      <c r="M6" s="110"/>
      <c r="N6" s="110"/>
      <c r="O6" s="110"/>
      <c r="P6" s="110"/>
      <c r="Q6" s="111"/>
      <c r="R6" s="109"/>
      <c r="S6" s="115"/>
      <c r="T6" s="116"/>
    </row>
    <row r="7" spans="1:20" x14ac:dyDescent="0.2">
      <c r="A7" s="117"/>
      <c r="B7" s="118"/>
      <c r="C7" s="119"/>
      <c r="D7" s="120"/>
      <c r="E7" s="121"/>
      <c r="F7" s="111"/>
      <c r="G7" s="120"/>
      <c r="H7" s="111"/>
      <c r="I7" s="111"/>
      <c r="J7" s="120"/>
      <c r="K7" s="111"/>
      <c r="L7" s="121"/>
      <c r="M7" s="121"/>
      <c r="N7" s="121"/>
      <c r="O7" s="121"/>
      <c r="P7" s="121"/>
      <c r="Q7" s="111"/>
      <c r="R7" s="120"/>
      <c r="S7" s="122"/>
      <c r="T7" s="116"/>
    </row>
    <row r="8" spans="1:20" x14ac:dyDescent="0.2">
      <c r="A8" s="123">
        <v>220846</v>
      </c>
      <c r="B8" s="124" t="s">
        <v>39</v>
      </c>
      <c r="C8" s="108" t="s">
        <v>24</v>
      </c>
      <c r="D8" s="108">
        <v>60</v>
      </c>
      <c r="E8" s="125">
        <v>35915</v>
      </c>
      <c r="F8" s="126"/>
      <c r="G8" s="108">
        <v>176</v>
      </c>
      <c r="H8" s="126"/>
      <c r="I8" s="126"/>
      <c r="J8" s="127">
        <v>317</v>
      </c>
      <c r="K8" s="126">
        <v>103509</v>
      </c>
      <c r="L8" s="125">
        <v>35965</v>
      </c>
      <c r="M8" s="125">
        <v>35962</v>
      </c>
      <c r="N8" s="125">
        <f>+M8+D8-1</f>
        <v>36021</v>
      </c>
      <c r="O8" s="125">
        <v>36007</v>
      </c>
      <c r="P8" s="125">
        <v>36094</v>
      </c>
      <c r="Q8" s="126"/>
      <c r="R8" s="108" t="s">
        <v>25</v>
      </c>
      <c r="S8" s="128" t="s">
        <v>40</v>
      </c>
      <c r="T8" s="129">
        <v>407</v>
      </c>
    </row>
    <row r="9" spans="1:20" x14ac:dyDescent="0.2">
      <c r="A9" s="106"/>
      <c r="B9" s="107"/>
      <c r="C9" s="109"/>
      <c r="D9" s="109"/>
      <c r="E9" s="110"/>
      <c r="F9" s="130"/>
      <c r="G9" s="110">
        <v>35891</v>
      </c>
      <c r="H9" s="130"/>
      <c r="I9" s="130"/>
      <c r="J9" s="110">
        <v>35944</v>
      </c>
      <c r="K9" s="130"/>
      <c r="L9" s="110"/>
      <c r="M9" s="110"/>
      <c r="N9" s="110"/>
      <c r="O9" s="110"/>
      <c r="P9" s="110"/>
      <c r="Q9" s="130"/>
      <c r="R9" s="109"/>
      <c r="S9" s="115"/>
      <c r="T9" s="116"/>
    </row>
    <row r="10" spans="1:20" x14ac:dyDescent="0.2">
      <c r="A10" s="117"/>
      <c r="B10" s="118"/>
      <c r="C10" s="119"/>
      <c r="D10" s="120"/>
      <c r="E10" s="121"/>
      <c r="F10" s="131"/>
      <c r="G10" s="120"/>
      <c r="H10" s="131"/>
      <c r="I10" s="131"/>
      <c r="J10" s="120"/>
      <c r="K10" s="131"/>
      <c r="L10" s="121"/>
      <c r="M10" s="121"/>
      <c r="N10" s="121"/>
      <c r="O10" s="121"/>
      <c r="P10" s="121"/>
      <c r="Q10" s="131"/>
      <c r="R10" s="120"/>
      <c r="S10" s="122"/>
      <c r="T10" s="132"/>
    </row>
    <row r="11" spans="1:20" x14ac:dyDescent="0.2">
      <c r="A11" s="123">
        <v>220719</v>
      </c>
      <c r="B11" s="124" t="s">
        <v>41</v>
      </c>
      <c r="C11" s="108" t="s">
        <v>42</v>
      </c>
      <c r="D11" s="108">
        <v>75</v>
      </c>
      <c r="E11" s="125">
        <v>35951</v>
      </c>
      <c r="F11" s="126"/>
      <c r="G11" s="108">
        <v>253</v>
      </c>
      <c r="H11" s="126"/>
      <c r="I11" s="126"/>
      <c r="J11" s="127">
        <v>381</v>
      </c>
      <c r="K11" s="133">
        <v>244000</v>
      </c>
      <c r="L11" s="125">
        <v>35994</v>
      </c>
      <c r="M11" s="125">
        <v>35972</v>
      </c>
      <c r="N11" s="125">
        <f>+M11+D11-1</f>
        <v>36046</v>
      </c>
      <c r="O11" s="125">
        <v>36038</v>
      </c>
      <c r="P11" s="125">
        <v>36056</v>
      </c>
      <c r="Q11" s="126"/>
      <c r="R11" s="108" t="s">
        <v>43</v>
      </c>
      <c r="S11" s="134" t="s">
        <v>44</v>
      </c>
      <c r="T11" s="129">
        <v>2257</v>
      </c>
    </row>
    <row r="12" spans="1:20" x14ac:dyDescent="0.2">
      <c r="A12" s="106"/>
      <c r="B12" s="107"/>
      <c r="C12" s="294"/>
      <c r="D12" s="109"/>
      <c r="E12" s="110"/>
      <c r="F12" s="130"/>
      <c r="G12" s="110">
        <v>35920</v>
      </c>
      <c r="H12" s="130"/>
      <c r="I12" s="130"/>
      <c r="J12" s="110">
        <v>35971</v>
      </c>
      <c r="K12" s="111"/>
      <c r="L12" s="110"/>
      <c r="M12" s="110"/>
      <c r="N12" s="110"/>
      <c r="O12" s="110"/>
      <c r="P12" s="110"/>
      <c r="Q12" s="130"/>
      <c r="R12" s="109"/>
      <c r="S12" s="135"/>
      <c r="T12" s="116"/>
    </row>
    <row r="13" spans="1:20" x14ac:dyDescent="0.2">
      <c r="A13" s="117"/>
      <c r="B13" s="118"/>
      <c r="C13" s="119"/>
      <c r="D13" s="120"/>
      <c r="E13" s="121"/>
      <c r="F13" s="131"/>
      <c r="G13" s="120"/>
      <c r="H13" s="131"/>
      <c r="I13" s="131"/>
      <c r="J13" s="120"/>
      <c r="K13" s="111"/>
      <c r="L13" s="121"/>
      <c r="M13" s="121"/>
      <c r="N13" s="121"/>
      <c r="O13" s="121"/>
      <c r="P13" s="121"/>
      <c r="Q13" s="131"/>
      <c r="R13" s="120"/>
      <c r="S13" s="122"/>
      <c r="T13" s="116"/>
    </row>
    <row r="14" spans="1:20" x14ac:dyDescent="0.2">
      <c r="A14" s="123">
        <v>210589</v>
      </c>
      <c r="B14" s="124" t="s">
        <v>45</v>
      </c>
      <c r="C14" s="108" t="s">
        <v>42</v>
      </c>
      <c r="D14" s="108">
        <v>75</v>
      </c>
      <c r="E14" s="125">
        <v>35952</v>
      </c>
      <c r="F14" s="133"/>
      <c r="G14" s="108">
        <v>254</v>
      </c>
      <c r="H14" s="133"/>
      <c r="I14" s="133"/>
      <c r="J14" s="127">
        <v>394</v>
      </c>
      <c r="K14" s="126">
        <v>244000</v>
      </c>
      <c r="L14" s="125">
        <v>35965</v>
      </c>
      <c r="M14" s="125">
        <v>35976</v>
      </c>
      <c r="N14" s="125">
        <f>+M14+D14-1</f>
        <v>36050</v>
      </c>
      <c r="O14" s="125">
        <v>36033</v>
      </c>
      <c r="P14" s="125">
        <v>36046</v>
      </c>
      <c r="Q14" s="133"/>
      <c r="R14" s="108" t="s">
        <v>25</v>
      </c>
      <c r="S14" s="134" t="s">
        <v>46</v>
      </c>
      <c r="T14" s="129">
        <v>500</v>
      </c>
    </row>
    <row r="15" spans="1:20" x14ac:dyDescent="0.2">
      <c r="A15" s="106"/>
      <c r="B15" s="114"/>
      <c r="C15" s="294"/>
      <c r="D15" s="109"/>
      <c r="E15" s="110"/>
      <c r="F15" s="111"/>
      <c r="G15" s="110">
        <v>35920</v>
      </c>
      <c r="H15" s="111"/>
      <c r="I15" s="111"/>
      <c r="J15" s="110">
        <v>35971</v>
      </c>
      <c r="K15" s="130"/>
      <c r="L15" s="110"/>
      <c r="M15" s="110"/>
      <c r="N15" s="110"/>
      <c r="O15" s="110"/>
      <c r="P15" s="110"/>
      <c r="Q15" s="111"/>
      <c r="R15" s="109"/>
      <c r="S15" s="135"/>
      <c r="T15" s="116"/>
    </row>
    <row r="16" spans="1:20" x14ac:dyDescent="0.2">
      <c r="A16" s="106"/>
      <c r="B16" s="114"/>
      <c r="C16" s="294"/>
      <c r="D16" s="109"/>
      <c r="E16" s="110"/>
      <c r="F16" s="111"/>
      <c r="G16" s="136"/>
      <c r="H16" s="111"/>
      <c r="I16" s="111"/>
      <c r="J16" s="136"/>
      <c r="K16" s="131"/>
      <c r="L16" s="110"/>
      <c r="M16" s="110"/>
      <c r="N16" s="137"/>
      <c r="O16" s="110"/>
      <c r="P16" s="110"/>
      <c r="Q16" s="111"/>
      <c r="R16" s="120"/>
      <c r="S16" s="135"/>
      <c r="T16" s="132"/>
    </row>
    <row r="17" spans="1:20" x14ac:dyDescent="0.2">
      <c r="A17" s="123">
        <v>220355</v>
      </c>
      <c r="B17" s="138" t="s">
        <v>47</v>
      </c>
      <c r="C17" s="295" t="s">
        <v>34</v>
      </c>
      <c r="D17" s="108">
        <v>70</v>
      </c>
      <c r="E17" s="125">
        <v>35941</v>
      </c>
      <c r="F17" s="126"/>
      <c r="G17" s="108">
        <v>247</v>
      </c>
      <c r="H17" s="126"/>
      <c r="I17" s="126"/>
      <c r="J17" s="108">
        <v>345</v>
      </c>
      <c r="K17" s="133">
        <v>148100</v>
      </c>
      <c r="L17" s="125">
        <v>35975</v>
      </c>
      <c r="M17" s="125">
        <v>35958</v>
      </c>
      <c r="N17" s="139">
        <f>+M17+D17-1</f>
        <v>36027</v>
      </c>
      <c r="O17" s="125">
        <v>36032</v>
      </c>
      <c r="P17" s="125">
        <v>36077</v>
      </c>
      <c r="Q17" s="126"/>
      <c r="R17" s="108" t="s">
        <v>25</v>
      </c>
      <c r="S17" s="134" t="s">
        <v>48</v>
      </c>
      <c r="T17" s="129" t="s">
        <v>27</v>
      </c>
    </row>
    <row r="18" spans="1:20" x14ac:dyDescent="0.2">
      <c r="A18" s="106"/>
      <c r="B18" s="114"/>
      <c r="C18" s="294"/>
      <c r="D18" s="109"/>
      <c r="E18" s="110"/>
      <c r="F18" s="130"/>
      <c r="G18" s="110">
        <v>35919</v>
      </c>
      <c r="H18" s="130"/>
      <c r="I18" s="130"/>
      <c r="J18" s="110">
        <v>35952</v>
      </c>
      <c r="K18" s="111"/>
      <c r="L18" s="110"/>
      <c r="M18" s="110"/>
      <c r="N18" s="110"/>
      <c r="O18" s="110"/>
      <c r="P18" s="110"/>
      <c r="Q18" s="130"/>
      <c r="R18" s="109"/>
      <c r="S18" s="135"/>
      <c r="T18" s="116"/>
    </row>
    <row r="19" spans="1:20" x14ac:dyDescent="0.2">
      <c r="A19" s="117"/>
      <c r="B19" s="140"/>
      <c r="C19" s="296"/>
      <c r="D19" s="120"/>
      <c r="E19" s="121"/>
      <c r="F19" s="131"/>
      <c r="G19" s="141"/>
      <c r="H19" s="131"/>
      <c r="I19" s="131"/>
      <c r="J19" s="141"/>
      <c r="K19" s="111"/>
      <c r="L19" s="121"/>
      <c r="M19" s="121"/>
      <c r="N19" s="121"/>
      <c r="O19" s="121"/>
      <c r="P19" s="121"/>
      <c r="Q19" s="131"/>
      <c r="R19" s="120"/>
      <c r="S19" s="142"/>
      <c r="T19" s="116"/>
    </row>
    <row r="20" spans="1:20" x14ac:dyDescent="0.2">
      <c r="A20" s="123">
        <v>221216</v>
      </c>
      <c r="B20" s="138" t="s">
        <v>49</v>
      </c>
      <c r="C20" s="295" t="s">
        <v>34</v>
      </c>
      <c r="D20" s="108">
        <v>90</v>
      </c>
      <c r="E20" s="125">
        <v>35947</v>
      </c>
      <c r="F20" s="133"/>
      <c r="G20" s="108">
        <v>716</v>
      </c>
      <c r="H20" s="133"/>
      <c r="I20" s="133"/>
      <c r="J20" s="108">
        <v>393</v>
      </c>
      <c r="K20" s="126">
        <v>276350</v>
      </c>
      <c r="L20" s="125">
        <v>36004</v>
      </c>
      <c r="M20" s="125">
        <v>35969</v>
      </c>
      <c r="N20" s="125">
        <f>+M20+D20-1</f>
        <v>36058</v>
      </c>
      <c r="O20" s="125">
        <v>36042</v>
      </c>
      <c r="P20" s="125">
        <v>36049</v>
      </c>
      <c r="Q20" s="133"/>
      <c r="R20" s="108" t="s">
        <v>25</v>
      </c>
      <c r="S20" s="134" t="s">
        <v>50</v>
      </c>
      <c r="T20" s="129">
        <v>780</v>
      </c>
    </row>
    <row r="21" spans="1:20" x14ac:dyDescent="0.2">
      <c r="A21" s="106"/>
      <c r="B21" s="114"/>
      <c r="C21" s="294"/>
      <c r="D21" s="109"/>
      <c r="E21" s="110"/>
      <c r="F21" s="111"/>
      <c r="G21" s="110">
        <v>36000</v>
      </c>
      <c r="H21" s="111"/>
      <c r="I21" s="111"/>
      <c r="J21" s="110">
        <v>35971</v>
      </c>
      <c r="K21" s="130">
        <v>-7166.38</v>
      </c>
      <c r="L21" s="110"/>
      <c r="M21" s="110"/>
      <c r="N21" s="110"/>
      <c r="O21" s="110"/>
      <c r="P21" s="110"/>
      <c r="Q21" s="111"/>
      <c r="R21" s="109"/>
      <c r="S21" s="135"/>
      <c r="T21" s="116"/>
    </row>
    <row r="22" spans="1:20" x14ac:dyDescent="0.2">
      <c r="A22" s="117"/>
      <c r="B22" s="140"/>
      <c r="C22" s="296"/>
      <c r="D22" s="120"/>
      <c r="E22" s="121"/>
      <c r="F22" s="143"/>
      <c r="G22" s="141" t="s">
        <v>51</v>
      </c>
      <c r="H22" s="143"/>
      <c r="I22" s="143"/>
      <c r="J22" s="121"/>
      <c r="K22" s="131"/>
      <c r="L22" s="121"/>
      <c r="M22" s="121"/>
      <c r="N22" s="121"/>
      <c r="O22" s="121"/>
      <c r="P22" s="121"/>
      <c r="Q22" s="143"/>
      <c r="R22" s="120"/>
      <c r="S22" s="142"/>
      <c r="T22" s="132"/>
    </row>
    <row r="23" spans="1:20" x14ac:dyDescent="0.2">
      <c r="A23" s="123">
        <v>221295</v>
      </c>
      <c r="B23" s="138" t="s">
        <v>52</v>
      </c>
      <c r="C23" s="108" t="s">
        <v>42</v>
      </c>
      <c r="D23" s="108">
        <v>90</v>
      </c>
      <c r="E23" s="125">
        <v>35998</v>
      </c>
      <c r="F23" s="133">
        <v>833000</v>
      </c>
      <c r="G23" s="108">
        <v>365</v>
      </c>
      <c r="H23" s="133"/>
      <c r="I23" s="133"/>
      <c r="J23" s="108">
        <v>509</v>
      </c>
      <c r="K23" s="133">
        <v>656822.48</v>
      </c>
      <c r="L23" s="125">
        <v>36031</v>
      </c>
      <c r="M23" s="125">
        <v>36038</v>
      </c>
      <c r="N23" s="125">
        <f>+M23+D23-1</f>
        <v>36127</v>
      </c>
      <c r="O23" s="125"/>
      <c r="P23" s="125">
        <v>36325</v>
      </c>
      <c r="Q23" s="133"/>
      <c r="R23" s="108" t="s">
        <v>43</v>
      </c>
      <c r="S23" s="134" t="s">
        <v>53</v>
      </c>
      <c r="T23" s="129">
        <v>1980</v>
      </c>
    </row>
    <row r="24" spans="1:20" x14ac:dyDescent="0.2">
      <c r="A24" s="106"/>
      <c r="B24" s="114" t="s">
        <v>54</v>
      </c>
      <c r="C24" s="294" t="s">
        <v>55</v>
      </c>
      <c r="D24" s="109">
        <v>111</v>
      </c>
      <c r="E24" s="110"/>
      <c r="F24" s="111"/>
      <c r="G24" s="110">
        <v>35963</v>
      </c>
      <c r="H24" s="111"/>
      <c r="I24" s="111"/>
      <c r="J24" s="110">
        <v>36017</v>
      </c>
      <c r="K24" s="111"/>
      <c r="L24" s="110"/>
      <c r="M24" s="110"/>
      <c r="N24" s="110">
        <f>+N23+D24</f>
        <v>36238</v>
      </c>
      <c r="O24" s="110">
        <v>36238</v>
      </c>
      <c r="P24" s="110"/>
      <c r="Q24" s="111"/>
      <c r="R24" s="109"/>
      <c r="S24" s="135"/>
      <c r="T24" s="116"/>
    </row>
    <row r="25" spans="1:20" ht="16" thickBot="1" x14ac:dyDescent="0.25">
      <c r="A25" s="144"/>
      <c r="B25" s="145"/>
      <c r="C25" s="146"/>
      <c r="D25" s="103">
        <v>20</v>
      </c>
      <c r="E25" s="147"/>
      <c r="F25" s="148"/>
      <c r="G25" s="103"/>
      <c r="H25" s="148"/>
      <c r="I25" s="148"/>
      <c r="J25" s="103"/>
      <c r="K25" s="148"/>
      <c r="L25" s="147"/>
      <c r="M25" s="147">
        <v>36275</v>
      </c>
      <c r="N25" s="147">
        <f>+M25+D25-1</f>
        <v>36294</v>
      </c>
      <c r="O25" s="147">
        <v>36294</v>
      </c>
      <c r="P25" s="149"/>
      <c r="Q25" s="148"/>
      <c r="R25" s="102"/>
      <c r="S25" s="104"/>
      <c r="T25" s="150"/>
    </row>
    <row r="26" spans="1:20" x14ac:dyDescent="0.2">
      <c r="B26" s="6"/>
      <c r="I26" s="27"/>
    </row>
    <row r="27" spans="1:20" ht="18" x14ac:dyDescent="0.2">
      <c r="A27" s="1" t="s">
        <v>502</v>
      </c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6" thickBot="1" x14ac:dyDescent="0.25">
      <c r="A28" s="5"/>
      <c r="B28" s="6"/>
    </row>
    <row r="29" spans="1:20" x14ac:dyDescent="0.2">
      <c r="A29" s="8" t="s">
        <v>0</v>
      </c>
      <c r="B29" s="10" t="s">
        <v>1</v>
      </c>
      <c r="C29" s="9" t="s">
        <v>2</v>
      </c>
      <c r="D29" s="9" t="s">
        <v>3</v>
      </c>
      <c r="E29" s="9" t="s">
        <v>4</v>
      </c>
      <c r="F29" s="9" t="s">
        <v>7</v>
      </c>
      <c r="G29" s="9" t="s">
        <v>5</v>
      </c>
      <c r="H29" s="31" t="s">
        <v>140</v>
      </c>
      <c r="I29" s="9" t="s">
        <v>5</v>
      </c>
      <c r="J29" s="9" t="s">
        <v>6</v>
      </c>
      <c r="K29" s="9" t="s">
        <v>7</v>
      </c>
      <c r="L29" s="9" t="s">
        <v>4</v>
      </c>
      <c r="M29" s="9" t="s">
        <v>8</v>
      </c>
      <c r="N29" s="9" t="s">
        <v>4</v>
      </c>
      <c r="O29" s="9" t="s">
        <v>8</v>
      </c>
      <c r="P29" s="9" t="s">
        <v>9</v>
      </c>
      <c r="Q29" s="9" t="s">
        <v>56</v>
      </c>
      <c r="R29" s="9" t="s">
        <v>10</v>
      </c>
      <c r="S29" s="12" t="s">
        <v>11</v>
      </c>
      <c r="T29" s="13" t="s">
        <v>12</v>
      </c>
    </row>
    <row r="30" spans="1:20" ht="16" thickBot="1" x14ac:dyDescent="0.25">
      <c r="A30" s="14" t="s">
        <v>1</v>
      </c>
      <c r="B30" s="16"/>
      <c r="C30" s="15"/>
      <c r="D30" s="15" t="s">
        <v>14</v>
      </c>
      <c r="E30" s="15" t="s">
        <v>57</v>
      </c>
      <c r="F30" s="15" t="s">
        <v>57</v>
      </c>
      <c r="G30" s="15" t="s">
        <v>16</v>
      </c>
      <c r="H30" s="34" t="s">
        <v>13</v>
      </c>
      <c r="I30" s="15" t="s">
        <v>58</v>
      </c>
      <c r="J30" s="15" t="s">
        <v>17</v>
      </c>
      <c r="K30" s="15" t="s">
        <v>18</v>
      </c>
      <c r="L30" s="15" t="s">
        <v>18</v>
      </c>
      <c r="M30" s="15" t="s">
        <v>19</v>
      </c>
      <c r="N30" s="15" t="s">
        <v>3</v>
      </c>
      <c r="O30" s="15" t="s">
        <v>20</v>
      </c>
      <c r="P30" s="15" t="s">
        <v>21</v>
      </c>
      <c r="Q30" s="15" t="s">
        <v>59</v>
      </c>
      <c r="R30" s="15"/>
      <c r="S30" s="18"/>
      <c r="T30" s="19" t="s">
        <v>22</v>
      </c>
    </row>
    <row r="31" spans="1:20" x14ac:dyDescent="0.2">
      <c r="A31" s="151">
        <v>223186</v>
      </c>
      <c r="B31" s="152" t="s">
        <v>80</v>
      </c>
      <c r="C31" s="98" t="s">
        <v>24</v>
      </c>
      <c r="D31" s="98">
        <v>55</v>
      </c>
      <c r="E31" s="153">
        <v>36333</v>
      </c>
      <c r="F31" s="154">
        <v>116368.4</v>
      </c>
      <c r="G31" s="98">
        <v>386</v>
      </c>
      <c r="H31" s="98"/>
      <c r="I31" s="98" t="s">
        <v>27</v>
      </c>
      <c r="J31" s="98">
        <v>502</v>
      </c>
      <c r="K31" s="155">
        <v>103554.4</v>
      </c>
      <c r="L31" s="153">
        <v>36371</v>
      </c>
      <c r="M31" s="153">
        <v>36353</v>
      </c>
      <c r="N31" s="153">
        <f>+M31+D31-1</f>
        <v>36407</v>
      </c>
      <c r="O31" s="153">
        <v>36410</v>
      </c>
      <c r="P31" s="153">
        <v>36522</v>
      </c>
      <c r="Q31" s="98"/>
      <c r="R31" s="98" t="s">
        <v>25</v>
      </c>
      <c r="S31" s="156" t="s">
        <v>81</v>
      </c>
      <c r="T31" s="113"/>
    </row>
    <row r="32" spans="1:20" x14ac:dyDescent="0.2">
      <c r="A32" s="106"/>
      <c r="B32" s="114" t="s">
        <v>82</v>
      </c>
      <c r="C32" s="109" t="s">
        <v>66</v>
      </c>
      <c r="D32" s="109">
        <v>3</v>
      </c>
      <c r="E32" s="110"/>
      <c r="F32" s="111"/>
      <c r="G32" s="110">
        <v>36311</v>
      </c>
      <c r="H32" s="110"/>
      <c r="I32" s="157"/>
      <c r="J32" s="110">
        <v>36335</v>
      </c>
      <c r="K32" s="130"/>
      <c r="L32" s="110"/>
      <c r="M32" s="110"/>
      <c r="N32" s="110">
        <f>+N31+D32</f>
        <v>36410</v>
      </c>
      <c r="O32" s="110"/>
      <c r="P32" s="110"/>
      <c r="Q32" s="109"/>
      <c r="R32" s="109"/>
      <c r="S32" s="115"/>
      <c r="T32" s="116"/>
    </row>
    <row r="33" spans="1:20" x14ac:dyDescent="0.2">
      <c r="A33" s="117"/>
      <c r="B33" s="118"/>
      <c r="C33" s="119"/>
      <c r="D33" s="120"/>
      <c r="E33" s="121"/>
      <c r="F33" s="143"/>
      <c r="G33" s="120"/>
      <c r="H33" s="120"/>
      <c r="I33" s="119"/>
      <c r="J33" s="120"/>
      <c r="K33" s="130"/>
      <c r="L33" s="121"/>
      <c r="M33" s="121"/>
      <c r="N33" s="121"/>
      <c r="O33" s="121"/>
      <c r="P33" s="121"/>
      <c r="Q33" s="120"/>
      <c r="R33" s="120"/>
      <c r="S33" s="122"/>
      <c r="T33" s="116"/>
    </row>
    <row r="34" spans="1:20" x14ac:dyDescent="0.2">
      <c r="A34" s="123">
        <v>218951</v>
      </c>
      <c r="B34" s="124" t="s">
        <v>83</v>
      </c>
      <c r="C34" s="108" t="s">
        <v>24</v>
      </c>
      <c r="D34" s="108">
        <v>60</v>
      </c>
      <c r="E34" s="125">
        <v>36284</v>
      </c>
      <c r="F34" s="133">
        <v>185224</v>
      </c>
      <c r="G34" s="108">
        <v>219</v>
      </c>
      <c r="H34" s="108"/>
      <c r="I34" s="108" t="s">
        <v>27</v>
      </c>
      <c r="J34" s="127">
        <v>351</v>
      </c>
      <c r="K34" s="126">
        <v>145693.37</v>
      </c>
      <c r="L34" s="125">
        <v>36313</v>
      </c>
      <c r="M34" s="125">
        <v>36314</v>
      </c>
      <c r="N34" s="125">
        <f>+M34+D34-1</f>
        <v>36373</v>
      </c>
      <c r="O34" s="125">
        <v>36373</v>
      </c>
      <c r="P34" s="125">
        <v>36514</v>
      </c>
      <c r="Q34" s="108"/>
      <c r="R34" s="108" t="s">
        <v>25</v>
      </c>
      <c r="S34" s="128" t="s">
        <v>74</v>
      </c>
      <c r="T34" s="129">
        <v>1000</v>
      </c>
    </row>
    <row r="35" spans="1:20" x14ac:dyDescent="0.2">
      <c r="A35" s="106"/>
      <c r="B35" s="107"/>
      <c r="C35" s="109" t="s">
        <v>66</v>
      </c>
      <c r="D35" s="109">
        <v>30</v>
      </c>
      <c r="E35" s="110"/>
      <c r="F35" s="111"/>
      <c r="G35" s="110">
        <v>36262</v>
      </c>
      <c r="H35" s="110"/>
      <c r="I35" s="157"/>
      <c r="J35" s="110">
        <v>36299</v>
      </c>
      <c r="K35" s="131"/>
      <c r="L35" s="110"/>
      <c r="M35" s="110"/>
      <c r="N35" s="110">
        <f>+N34+D35</f>
        <v>36403</v>
      </c>
      <c r="O35" s="110">
        <v>36403</v>
      </c>
      <c r="P35" s="110"/>
      <c r="Q35" s="109"/>
      <c r="R35" s="109"/>
      <c r="S35" s="115"/>
      <c r="T35" s="116"/>
    </row>
    <row r="36" spans="1:20" x14ac:dyDescent="0.2">
      <c r="A36" s="117"/>
      <c r="B36" s="118"/>
      <c r="C36" s="119"/>
      <c r="D36" s="120"/>
      <c r="E36" s="121"/>
      <c r="F36" s="143"/>
      <c r="G36" s="120"/>
      <c r="H36" s="120"/>
      <c r="I36" s="119"/>
      <c r="J36" s="120"/>
      <c r="K36" s="130"/>
      <c r="L36" s="121"/>
      <c r="M36" s="121"/>
      <c r="N36" s="121"/>
      <c r="O36" s="121"/>
      <c r="P36" s="121"/>
      <c r="Q36" s="120"/>
      <c r="R36" s="120"/>
      <c r="S36" s="122"/>
      <c r="T36" s="132"/>
    </row>
    <row r="37" spans="1:20" x14ac:dyDescent="0.2">
      <c r="A37" s="123">
        <v>4717</v>
      </c>
      <c r="B37" s="124" t="s">
        <v>84</v>
      </c>
      <c r="C37" s="108" t="s">
        <v>42</v>
      </c>
      <c r="D37" s="108">
        <v>60</v>
      </c>
      <c r="E37" s="125">
        <v>36322</v>
      </c>
      <c r="F37" s="133">
        <v>228398</v>
      </c>
      <c r="G37" s="108">
        <v>314</v>
      </c>
      <c r="H37" s="108"/>
      <c r="I37" s="108" t="s">
        <v>27</v>
      </c>
      <c r="J37" s="127">
        <v>676</v>
      </c>
      <c r="K37" s="130">
        <v>212351.82</v>
      </c>
      <c r="L37" s="125">
        <v>36403</v>
      </c>
      <c r="M37" s="125">
        <v>36375</v>
      </c>
      <c r="N37" s="125">
        <f>+M37+D37-1</f>
        <v>36434</v>
      </c>
      <c r="O37" s="125">
        <v>36420</v>
      </c>
      <c r="P37" s="125">
        <v>36433</v>
      </c>
      <c r="Q37" s="108" t="s">
        <v>72</v>
      </c>
      <c r="R37" s="108" t="s">
        <v>25</v>
      </c>
      <c r="S37" s="128" t="s">
        <v>85</v>
      </c>
      <c r="T37" s="129">
        <v>900</v>
      </c>
    </row>
    <row r="38" spans="1:20" x14ac:dyDescent="0.2">
      <c r="A38" s="106"/>
      <c r="B38" s="107"/>
      <c r="C38" s="294" t="s">
        <v>86</v>
      </c>
      <c r="D38" s="109"/>
      <c r="E38" s="110"/>
      <c r="F38" s="111"/>
      <c r="G38" s="110">
        <v>36287</v>
      </c>
      <c r="H38" s="110"/>
      <c r="I38" s="157"/>
      <c r="J38" s="110">
        <v>36399</v>
      </c>
      <c r="K38" s="130"/>
      <c r="L38" s="110"/>
      <c r="M38" s="110"/>
      <c r="N38" s="110"/>
      <c r="O38" s="110"/>
      <c r="P38" s="110"/>
      <c r="Q38" s="109"/>
      <c r="R38" s="109"/>
      <c r="S38" s="115"/>
      <c r="T38" s="116"/>
    </row>
    <row r="39" spans="1:20" x14ac:dyDescent="0.2">
      <c r="A39" s="117"/>
      <c r="B39" s="118"/>
      <c r="C39" s="119"/>
      <c r="D39" s="120"/>
      <c r="E39" s="121"/>
      <c r="F39" s="143"/>
      <c r="G39" s="120"/>
      <c r="H39" s="120"/>
      <c r="I39" s="119"/>
      <c r="J39" s="120"/>
      <c r="K39" s="130"/>
      <c r="L39" s="121"/>
      <c r="M39" s="121"/>
      <c r="N39" s="121"/>
      <c r="O39" s="121"/>
      <c r="P39" s="121"/>
      <c r="Q39" s="120"/>
      <c r="R39" s="120"/>
      <c r="S39" s="122"/>
      <c r="T39" s="132"/>
    </row>
    <row r="40" spans="1:20" x14ac:dyDescent="0.2">
      <c r="A40" s="123">
        <v>223261</v>
      </c>
      <c r="B40" s="124" t="s">
        <v>87</v>
      </c>
      <c r="C40" s="108" t="s">
        <v>42</v>
      </c>
      <c r="D40" s="108">
        <v>60</v>
      </c>
      <c r="E40" s="125">
        <v>36322</v>
      </c>
      <c r="F40" s="133">
        <v>158500</v>
      </c>
      <c r="G40" s="108">
        <v>313</v>
      </c>
      <c r="H40" s="108"/>
      <c r="I40" s="108" t="s">
        <v>27</v>
      </c>
      <c r="J40" s="127">
        <v>583</v>
      </c>
      <c r="K40" s="126">
        <v>157104.01999999999</v>
      </c>
      <c r="L40" s="125">
        <v>36382</v>
      </c>
      <c r="M40" s="125">
        <v>36375</v>
      </c>
      <c r="N40" s="125">
        <f>+M40+D40-1</f>
        <v>36434</v>
      </c>
      <c r="O40" s="125">
        <v>36426</v>
      </c>
      <c r="P40" s="125">
        <v>36776</v>
      </c>
      <c r="Q40" s="108" t="s">
        <v>88</v>
      </c>
      <c r="R40" s="108" t="s">
        <v>25</v>
      </c>
      <c r="S40" s="128" t="s">
        <v>40</v>
      </c>
      <c r="T40" s="129">
        <v>632</v>
      </c>
    </row>
    <row r="41" spans="1:20" x14ac:dyDescent="0.2">
      <c r="A41" s="106"/>
      <c r="B41" s="114" t="s">
        <v>89</v>
      </c>
      <c r="C41" s="294" t="s">
        <v>86</v>
      </c>
      <c r="D41" s="109"/>
      <c r="E41" s="110"/>
      <c r="F41" s="111"/>
      <c r="G41" s="110">
        <v>36287</v>
      </c>
      <c r="H41" s="110"/>
      <c r="I41" s="157"/>
      <c r="J41" s="110">
        <v>36368</v>
      </c>
      <c r="K41" s="130"/>
      <c r="L41" s="110"/>
      <c r="M41" s="110">
        <v>36708</v>
      </c>
      <c r="N41" s="110">
        <v>36712</v>
      </c>
      <c r="O41" s="110">
        <v>36712</v>
      </c>
      <c r="P41" s="110">
        <v>37809</v>
      </c>
      <c r="Q41" s="109"/>
      <c r="R41" s="109"/>
      <c r="S41" s="112" t="s">
        <v>74</v>
      </c>
      <c r="T41" s="116"/>
    </row>
    <row r="42" spans="1:20" x14ac:dyDescent="0.2">
      <c r="A42" s="117"/>
      <c r="B42" s="118" t="s">
        <v>90</v>
      </c>
      <c r="C42" s="119"/>
      <c r="D42" s="120"/>
      <c r="E42" s="121"/>
      <c r="F42" s="143"/>
      <c r="G42" s="120"/>
      <c r="H42" s="120"/>
      <c r="I42" s="119"/>
      <c r="J42" s="120"/>
      <c r="K42" s="131"/>
      <c r="L42" s="121"/>
      <c r="M42" s="121"/>
      <c r="N42" s="121"/>
      <c r="O42" s="121"/>
      <c r="P42" s="121"/>
      <c r="Q42" s="120"/>
      <c r="R42" s="120"/>
      <c r="S42" s="158" t="s">
        <v>76</v>
      </c>
      <c r="T42" s="116"/>
    </row>
    <row r="43" spans="1:20" x14ac:dyDescent="0.2">
      <c r="A43" s="123">
        <v>223598</v>
      </c>
      <c r="B43" s="124" t="s">
        <v>91</v>
      </c>
      <c r="C43" s="108" t="s">
        <v>70</v>
      </c>
      <c r="D43" s="108">
        <v>60</v>
      </c>
      <c r="E43" s="125">
        <v>36322</v>
      </c>
      <c r="F43" s="133">
        <v>312062</v>
      </c>
      <c r="G43" s="108">
        <v>365</v>
      </c>
      <c r="H43" s="108"/>
      <c r="I43" s="108">
        <v>454</v>
      </c>
      <c r="J43" s="127">
        <v>505</v>
      </c>
      <c r="K43" s="126"/>
      <c r="L43" s="125">
        <v>36370</v>
      </c>
      <c r="M43" s="125">
        <v>36341</v>
      </c>
      <c r="N43" s="125">
        <f>+M43+D43-1</f>
        <v>36400</v>
      </c>
      <c r="O43" s="125">
        <v>36499</v>
      </c>
      <c r="P43" s="125">
        <v>36691</v>
      </c>
      <c r="Q43" s="108" t="s">
        <v>92</v>
      </c>
      <c r="R43" s="108" t="s">
        <v>25</v>
      </c>
      <c r="S43" s="128" t="s">
        <v>93</v>
      </c>
      <c r="T43" s="129">
        <v>1165</v>
      </c>
    </row>
    <row r="44" spans="1:20" x14ac:dyDescent="0.2">
      <c r="A44" s="106"/>
      <c r="B44" s="118" t="s">
        <v>94</v>
      </c>
      <c r="C44" s="109"/>
      <c r="D44" s="109">
        <v>60</v>
      </c>
      <c r="E44" s="110"/>
      <c r="F44" s="111"/>
      <c r="G44" s="110">
        <v>36300</v>
      </c>
      <c r="H44" s="110"/>
      <c r="I44" s="110">
        <v>36326</v>
      </c>
      <c r="J44" s="110">
        <v>36335</v>
      </c>
      <c r="K44" s="130"/>
      <c r="L44" s="110"/>
      <c r="M44" s="110"/>
      <c r="N44" s="110">
        <f>+N43+D44</f>
        <v>36460</v>
      </c>
      <c r="O44" s="110"/>
      <c r="P44" s="110"/>
      <c r="Q44" s="109"/>
      <c r="R44" s="109"/>
      <c r="S44" s="115"/>
      <c r="T44" s="132"/>
    </row>
    <row r="45" spans="1:20" x14ac:dyDescent="0.2">
      <c r="A45" s="106"/>
      <c r="B45" s="107" t="s">
        <v>95</v>
      </c>
      <c r="C45" s="109"/>
      <c r="D45" s="109">
        <v>38</v>
      </c>
      <c r="E45" s="110"/>
      <c r="F45" s="111"/>
      <c r="G45" s="109"/>
      <c r="H45" s="109"/>
      <c r="I45" s="109"/>
      <c r="J45" s="159"/>
      <c r="K45" s="130"/>
      <c r="L45" s="110"/>
      <c r="M45" s="110"/>
      <c r="N45" s="110">
        <f>+N44+D45</f>
        <v>36498</v>
      </c>
      <c r="O45" s="110"/>
      <c r="P45" s="110"/>
      <c r="Q45" s="109"/>
      <c r="R45" s="109"/>
      <c r="S45" s="115"/>
      <c r="T45" s="116" t="s">
        <v>27</v>
      </c>
    </row>
    <row r="46" spans="1:20" x14ac:dyDescent="0.2">
      <c r="A46" s="106"/>
      <c r="B46" s="114" t="s">
        <v>96</v>
      </c>
      <c r="C46" s="109"/>
      <c r="D46" s="109"/>
      <c r="E46" s="110"/>
      <c r="F46" s="111"/>
      <c r="G46" s="109"/>
      <c r="H46" s="109"/>
      <c r="I46" s="109"/>
      <c r="J46" s="159"/>
      <c r="K46" s="130"/>
      <c r="L46" s="110"/>
      <c r="M46" s="110">
        <v>36648</v>
      </c>
      <c r="N46" s="110"/>
      <c r="O46" s="110">
        <v>36682</v>
      </c>
      <c r="P46" s="110"/>
      <c r="Q46" s="109"/>
      <c r="R46" s="109"/>
      <c r="S46" s="115"/>
      <c r="T46" s="116"/>
    </row>
    <row r="47" spans="1:20" ht="16" thickBot="1" x14ac:dyDescent="0.25">
      <c r="A47" s="117"/>
      <c r="B47" s="145" t="s">
        <v>97</v>
      </c>
      <c r="C47" s="119"/>
      <c r="D47" s="120"/>
      <c r="E47" s="121"/>
      <c r="F47" s="143"/>
      <c r="G47" s="120"/>
      <c r="H47" s="120"/>
      <c r="I47" s="119"/>
      <c r="J47" s="120"/>
      <c r="K47" s="160"/>
      <c r="L47" s="121"/>
      <c r="M47" s="121"/>
      <c r="N47" s="121"/>
      <c r="O47" s="121"/>
      <c r="P47" s="121"/>
      <c r="Q47" s="120"/>
      <c r="R47" s="120"/>
      <c r="S47" s="122"/>
      <c r="T47" s="116"/>
    </row>
    <row r="48" spans="1:20" ht="16" thickBot="1" x14ac:dyDescent="0.25">
      <c r="A48" s="161"/>
      <c r="B48" s="162" t="s">
        <v>79</v>
      </c>
      <c r="C48" s="163"/>
      <c r="D48" s="162"/>
      <c r="E48" s="164"/>
      <c r="F48" s="165"/>
      <c r="G48" s="162"/>
      <c r="H48" s="162"/>
      <c r="I48" s="163"/>
      <c r="J48" s="162"/>
      <c r="K48" s="165"/>
      <c r="L48" s="164"/>
      <c r="M48" s="164"/>
      <c r="N48" s="164"/>
      <c r="O48" s="164"/>
      <c r="P48" s="164"/>
      <c r="Q48" s="162"/>
      <c r="R48" s="162"/>
      <c r="S48" s="162"/>
      <c r="T48" s="166"/>
    </row>
    <row r="49" spans="1:20" x14ac:dyDescent="0.2">
      <c r="A49" s="106">
        <v>223512</v>
      </c>
      <c r="B49" s="152" t="s">
        <v>485</v>
      </c>
      <c r="C49" s="109" t="s">
        <v>70</v>
      </c>
      <c r="D49" s="109">
        <v>75</v>
      </c>
      <c r="E49" s="110">
        <v>36311</v>
      </c>
      <c r="F49" s="111">
        <v>551200</v>
      </c>
      <c r="G49" s="109">
        <v>316</v>
      </c>
      <c r="H49" s="109"/>
      <c r="I49" s="109">
        <v>489</v>
      </c>
      <c r="J49" s="109">
        <v>523</v>
      </c>
      <c r="K49" s="155"/>
      <c r="L49" s="110">
        <v>36362</v>
      </c>
      <c r="M49" s="110">
        <v>36356</v>
      </c>
      <c r="N49" s="110">
        <f>+M49+D49-1</f>
        <v>36430</v>
      </c>
      <c r="O49" s="110">
        <v>36557</v>
      </c>
      <c r="P49" s="110">
        <v>36762</v>
      </c>
      <c r="Q49" s="109" t="s">
        <v>72</v>
      </c>
      <c r="R49" s="109" t="s">
        <v>25</v>
      </c>
      <c r="S49" s="112" t="s">
        <v>98</v>
      </c>
      <c r="T49" s="116" t="s">
        <v>27</v>
      </c>
    </row>
    <row r="50" spans="1:20" x14ac:dyDescent="0.2">
      <c r="A50" s="106"/>
      <c r="B50" s="107" t="s">
        <v>486</v>
      </c>
      <c r="C50" s="157"/>
      <c r="D50" s="109"/>
      <c r="E50" s="110"/>
      <c r="F50" s="111"/>
      <c r="G50" s="110">
        <v>36287</v>
      </c>
      <c r="H50" s="110"/>
      <c r="I50" s="110">
        <v>36335</v>
      </c>
      <c r="J50" s="110">
        <v>36343</v>
      </c>
      <c r="K50" s="111"/>
      <c r="L50" s="110"/>
      <c r="M50" s="110"/>
      <c r="N50" s="110">
        <v>36466</v>
      </c>
      <c r="O50" s="110"/>
      <c r="P50" s="110"/>
      <c r="Q50" s="109"/>
      <c r="R50" s="109"/>
      <c r="S50" s="115"/>
      <c r="T50" s="116"/>
    </row>
    <row r="51" spans="1:20" x14ac:dyDescent="0.2">
      <c r="A51" s="117"/>
      <c r="B51" s="118" t="s">
        <v>487</v>
      </c>
      <c r="C51" s="119"/>
      <c r="D51" s="120"/>
      <c r="E51" s="121"/>
      <c r="F51" s="143"/>
      <c r="G51" s="120"/>
      <c r="H51" s="120"/>
      <c r="I51" s="119"/>
      <c r="J51" s="120"/>
      <c r="K51" s="111"/>
      <c r="L51" s="121"/>
      <c r="M51" s="121"/>
      <c r="N51" s="121">
        <v>36557</v>
      </c>
      <c r="O51" s="121"/>
      <c r="P51" s="121"/>
      <c r="Q51" s="120"/>
      <c r="R51" s="120"/>
      <c r="S51" s="158"/>
      <c r="T51" s="116"/>
    </row>
    <row r="52" spans="1:20" x14ac:dyDescent="0.2">
      <c r="A52" s="106">
        <v>223926</v>
      </c>
      <c r="B52" s="107" t="s">
        <v>488</v>
      </c>
      <c r="C52" s="109" t="s">
        <v>70</v>
      </c>
      <c r="D52" s="109">
        <v>60</v>
      </c>
      <c r="E52" s="110">
        <v>36381</v>
      </c>
      <c r="F52" s="111">
        <v>368200</v>
      </c>
      <c r="G52" s="109">
        <v>571</v>
      </c>
      <c r="H52" s="109"/>
      <c r="I52" s="109">
        <v>717</v>
      </c>
      <c r="J52" s="109" t="s">
        <v>99</v>
      </c>
      <c r="K52" s="126">
        <v>311638.32</v>
      </c>
      <c r="L52" s="110">
        <v>36819</v>
      </c>
      <c r="M52" s="110">
        <v>36429</v>
      </c>
      <c r="N52" s="110">
        <f>+M52+D52-1</f>
        <v>36488</v>
      </c>
      <c r="O52" s="110">
        <v>36626</v>
      </c>
      <c r="P52" s="110">
        <v>36692</v>
      </c>
      <c r="Q52" s="109" t="s">
        <v>72</v>
      </c>
      <c r="R52" s="109" t="s">
        <v>25</v>
      </c>
      <c r="S52" s="112" t="s">
        <v>100</v>
      </c>
      <c r="T52" s="129" t="s">
        <v>27</v>
      </c>
    </row>
    <row r="53" spans="1:20" x14ac:dyDescent="0.2">
      <c r="A53" s="106"/>
      <c r="B53" s="107" t="s">
        <v>489</v>
      </c>
      <c r="C53" s="157"/>
      <c r="D53" s="109"/>
      <c r="E53" s="110"/>
      <c r="F53" s="111"/>
      <c r="G53" s="110">
        <v>36360</v>
      </c>
      <c r="H53" s="110"/>
      <c r="I53" s="110">
        <v>36411</v>
      </c>
      <c r="J53" s="110"/>
      <c r="K53" s="130"/>
      <c r="L53" s="110"/>
      <c r="M53" s="110"/>
      <c r="N53" s="110"/>
      <c r="O53" s="110">
        <v>36668</v>
      </c>
      <c r="P53" s="110"/>
      <c r="Q53" s="109"/>
      <c r="R53" s="109"/>
      <c r="S53" s="115"/>
      <c r="T53" s="116"/>
    </row>
    <row r="54" spans="1:20" x14ac:dyDescent="0.2">
      <c r="A54" s="106"/>
      <c r="B54" s="107" t="s">
        <v>490</v>
      </c>
      <c r="C54" s="109"/>
      <c r="D54" s="109"/>
      <c r="E54" s="110"/>
      <c r="F54" s="111"/>
      <c r="G54" s="109"/>
      <c r="H54" s="109"/>
      <c r="I54" s="157"/>
      <c r="J54" s="109"/>
      <c r="K54" s="130"/>
      <c r="L54" s="110"/>
      <c r="M54" s="110"/>
      <c r="N54" s="110"/>
      <c r="O54" s="110"/>
      <c r="P54" s="110"/>
      <c r="Q54" s="109"/>
      <c r="R54" s="109"/>
      <c r="S54" s="115"/>
      <c r="T54" s="116"/>
    </row>
    <row r="55" spans="1:20" x14ac:dyDescent="0.2">
      <c r="A55" s="117"/>
      <c r="B55" s="118" t="s">
        <v>491</v>
      </c>
      <c r="C55" s="119"/>
      <c r="D55" s="120"/>
      <c r="E55" s="121"/>
      <c r="F55" s="143"/>
      <c r="G55" s="120"/>
      <c r="H55" s="120"/>
      <c r="I55" s="119"/>
      <c r="J55" s="120"/>
      <c r="K55" s="131"/>
      <c r="L55" s="121"/>
      <c r="M55" s="121"/>
      <c r="N55" s="121"/>
      <c r="O55" s="121"/>
      <c r="P55" s="121"/>
      <c r="Q55" s="120"/>
      <c r="R55" s="120"/>
      <c r="S55" s="122"/>
      <c r="T55" s="132"/>
    </row>
    <row r="56" spans="1:20" x14ac:dyDescent="0.2">
      <c r="A56" s="106">
        <v>223141</v>
      </c>
      <c r="B56" s="107" t="s">
        <v>492</v>
      </c>
      <c r="C56" s="109" t="s">
        <v>70</v>
      </c>
      <c r="D56" s="109">
        <v>75</v>
      </c>
      <c r="E56" s="110">
        <v>36290</v>
      </c>
      <c r="F56" s="111">
        <v>544500</v>
      </c>
      <c r="G56" s="109">
        <v>209</v>
      </c>
      <c r="H56" s="109"/>
      <c r="I56" s="109">
        <v>433</v>
      </c>
      <c r="J56" s="109">
        <v>487</v>
      </c>
      <c r="K56" s="111">
        <v>500567.64</v>
      </c>
      <c r="L56" s="110">
        <v>36370</v>
      </c>
      <c r="M56" s="110">
        <v>36343</v>
      </c>
      <c r="N56" s="110">
        <f>+M56+D56-1</f>
        <v>36417</v>
      </c>
      <c r="O56" s="110">
        <v>36511</v>
      </c>
      <c r="P56" s="110">
        <v>36524</v>
      </c>
      <c r="Q56" s="109" t="s">
        <v>72</v>
      </c>
      <c r="R56" s="109" t="s">
        <v>25</v>
      </c>
      <c r="S56" s="112" t="s">
        <v>101</v>
      </c>
      <c r="T56" s="116" t="s">
        <v>27</v>
      </c>
    </row>
    <row r="57" spans="1:20" x14ac:dyDescent="0.2">
      <c r="A57" s="106"/>
      <c r="B57" s="107" t="s">
        <v>493</v>
      </c>
      <c r="C57" s="157"/>
      <c r="D57" s="109"/>
      <c r="E57" s="110"/>
      <c r="F57" s="111"/>
      <c r="G57" s="110">
        <v>36262</v>
      </c>
      <c r="H57" s="110"/>
      <c r="I57" s="110">
        <v>36320</v>
      </c>
      <c r="J57" s="110">
        <v>36335</v>
      </c>
      <c r="K57" s="111"/>
      <c r="L57" s="110"/>
      <c r="M57" s="110"/>
      <c r="N57" s="110">
        <v>36469</v>
      </c>
      <c r="O57" s="110"/>
      <c r="P57" s="110"/>
      <c r="Q57" s="109"/>
      <c r="R57" s="109"/>
      <c r="S57" s="115"/>
      <c r="T57" s="116"/>
    </row>
    <row r="58" spans="1:20" ht="16" thickBot="1" x14ac:dyDescent="0.25">
      <c r="A58" s="144"/>
      <c r="B58" s="145" t="s">
        <v>494</v>
      </c>
      <c r="C58" s="146"/>
      <c r="D58" s="103"/>
      <c r="E58" s="147"/>
      <c r="F58" s="167"/>
      <c r="G58" s="103"/>
      <c r="H58" s="103"/>
      <c r="I58" s="146"/>
      <c r="J58" s="103"/>
      <c r="K58" s="103"/>
      <c r="L58" s="147"/>
      <c r="M58" s="147"/>
      <c r="N58" s="147">
        <v>36511</v>
      </c>
      <c r="O58" s="147"/>
      <c r="P58" s="147"/>
      <c r="Q58" s="103"/>
      <c r="R58" s="102"/>
      <c r="S58" s="104"/>
      <c r="T58" s="150"/>
    </row>
    <row r="60" spans="1:20" ht="18" x14ac:dyDescent="0.2">
      <c r="A60" s="1" t="s">
        <v>503</v>
      </c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0" ht="16" thickBot="1" x14ac:dyDescent="0.25">
      <c r="A61" s="5"/>
      <c r="B61" s="6"/>
    </row>
    <row r="62" spans="1:20" x14ac:dyDescent="0.2">
      <c r="A62" s="8" t="s">
        <v>0</v>
      </c>
      <c r="B62" s="11" t="s">
        <v>1</v>
      </c>
      <c r="C62" s="9" t="s">
        <v>2</v>
      </c>
      <c r="D62" s="9" t="s">
        <v>3</v>
      </c>
      <c r="E62" s="9" t="s">
        <v>4</v>
      </c>
      <c r="F62" s="9" t="s">
        <v>7</v>
      </c>
      <c r="G62" s="9" t="s">
        <v>5</v>
      </c>
      <c r="H62" s="31" t="s">
        <v>140</v>
      </c>
      <c r="I62" s="9" t="s">
        <v>5</v>
      </c>
      <c r="J62" s="9" t="s">
        <v>6</v>
      </c>
      <c r="K62" s="9" t="s">
        <v>7</v>
      </c>
      <c r="L62" s="9" t="s">
        <v>4</v>
      </c>
      <c r="M62" s="9" t="s">
        <v>8</v>
      </c>
      <c r="N62" s="9" t="s">
        <v>4</v>
      </c>
      <c r="O62" s="9" t="s">
        <v>8</v>
      </c>
      <c r="P62" s="9" t="s">
        <v>9</v>
      </c>
      <c r="Q62" s="9" t="s">
        <v>56</v>
      </c>
      <c r="R62" s="9" t="s">
        <v>10</v>
      </c>
      <c r="S62" s="12" t="s">
        <v>11</v>
      </c>
      <c r="T62" s="13" t="s">
        <v>12</v>
      </c>
    </row>
    <row r="63" spans="1:20" ht="16" thickBot="1" x14ac:dyDescent="0.25">
      <c r="A63" s="14" t="s">
        <v>1</v>
      </c>
      <c r="B63" s="17"/>
      <c r="C63" s="15"/>
      <c r="D63" s="15" t="s">
        <v>14</v>
      </c>
      <c r="E63" s="15" t="s">
        <v>15</v>
      </c>
      <c r="F63" s="15" t="s">
        <v>15</v>
      </c>
      <c r="G63" s="15" t="s">
        <v>16</v>
      </c>
      <c r="H63" s="34" t="s">
        <v>13</v>
      </c>
      <c r="I63" s="15" t="s">
        <v>58</v>
      </c>
      <c r="J63" s="15" t="s">
        <v>17</v>
      </c>
      <c r="K63" s="15" t="s">
        <v>18</v>
      </c>
      <c r="L63" s="15" t="s">
        <v>18</v>
      </c>
      <c r="M63" s="15" t="s">
        <v>19</v>
      </c>
      <c r="N63" s="15" t="s">
        <v>3</v>
      </c>
      <c r="O63" s="15" t="s">
        <v>20</v>
      </c>
      <c r="P63" s="15" t="s">
        <v>21</v>
      </c>
      <c r="Q63" s="15" t="s">
        <v>59</v>
      </c>
      <c r="R63" s="15"/>
      <c r="S63" s="18"/>
      <c r="T63" s="19" t="s">
        <v>22</v>
      </c>
    </row>
    <row r="64" spans="1:20" x14ac:dyDescent="0.2">
      <c r="A64" s="151">
        <v>225208</v>
      </c>
      <c r="B64" s="152" t="s">
        <v>116</v>
      </c>
      <c r="C64" s="98" t="s">
        <v>24</v>
      </c>
      <c r="D64" s="98">
        <v>60</v>
      </c>
      <c r="E64" s="153">
        <v>36679</v>
      </c>
      <c r="F64" s="154">
        <v>169460</v>
      </c>
      <c r="G64" s="98" t="s">
        <v>117</v>
      </c>
      <c r="H64" s="154">
        <v>4140</v>
      </c>
      <c r="I64" s="168"/>
      <c r="J64" s="98">
        <v>483</v>
      </c>
      <c r="K64" s="154">
        <v>169460</v>
      </c>
      <c r="L64" s="153">
        <v>36714</v>
      </c>
      <c r="M64" s="153">
        <v>36704</v>
      </c>
      <c r="N64" s="153">
        <v>36763</v>
      </c>
      <c r="O64" s="153">
        <v>36753</v>
      </c>
      <c r="P64" s="153">
        <v>36770</v>
      </c>
      <c r="Q64" s="98"/>
      <c r="R64" s="98" t="s">
        <v>25</v>
      </c>
      <c r="S64" s="156" t="s">
        <v>118</v>
      </c>
      <c r="T64" s="113">
        <v>915</v>
      </c>
    </row>
    <row r="65" spans="1:20" x14ac:dyDescent="0.2">
      <c r="A65" s="106"/>
      <c r="B65" s="114"/>
      <c r="C65" s="109"/>
      <c r="D65" s="109"/>
      <c r="E65" s="110">
        <v>36690</v>
      </c>
      <c r="F65" s="111"/>
      <c r="G65" s="159"/>
      <c r="H65" s="111">
        <v>5600</v>
      </c>
      <c r="I65" s="157"/>
      <c r="J65" s="110">
        <v>36693</v>
      </c>
      <c r="K65" s="111">
        <v>2645.5</v>
      </c>
      <c r="L65" s="110"/>
      <c r="M65" s="110"/>
      <c r="N65" s="110"/>
      <c r="O65" s="110"/>
      <c r="P65" s="110"/>
      <c r="Q65" s="109"/>
      <c r="R65" s="109"/>
      <c r="S65" s="115"/>
      <c r="T65" s="116"/>
    </row>
    <row r="66" spans="1:20" x14ac:dyDescent="0.2">
      <c r="A66" s="117"/>
      <c r="B66" s="118"/>
      <c r="C66" s="119"/>
      <c r="D66" s="120"/>
      <c r="E66" s="121"/>
      <c r="F66" s="143"/>
      <c r="G66" s="120"/>
      <c r="H66" s="169"/>
      <c r="I66" s="119"/>
      <c r="J66" s="120"/>
      <c r="K66" s="143"/>
      <c r="L66" s="121"/>
      <c r="M66" s="121"/>
      <c r="N66" s="121"/>
      <c r="O66" s="121"/>
      <c r="P66" s="121"/>
      <c r="Q66" s="120"/>
      <c r="R66" s="120"/>
      <c r="S66" s="122"/>
      <c r="T66" s="116"/>
    </row>
    <row r="67" spans="1:20" x14ac:dyDescent="0.2">
      <c r="A67" s="123">
        <v>225075</v>
      </c>
      <c r="B67" s="124" t="s">
        <v>119</v>
      </c>
      <c r="C67" s="108" t="s">
        <v>24</v>
      </c>
      <c r="D67" s="108">
        <v>30</v>
      </c>
      <c r="E67" s="125">
        <v>36672</v>
      </c>
      <c r="F67" s="133">
        <v>34690</v>
      </c>
      <c r="G67" s="108" t="s">
        <v>120</v>
      </c>
      <c r="H67" s="133">
        <v>1735</v>
      </c>
      <c r="I67" s="170"/>
      <c r="J67" s="127">
        <v>537</v>
      </c>
      <c r="K67" s="133">
        <v>33412.5</v>
      </c>
      <c r="L67" s="125">
        <v>36738</v>
      </c>
      <c r="M67" s="125">
        <v>36711</v>
      </c>
      <c r="N67" s="125">
        <v>36740</v>
      </c>
      <c r="O67" s="171">
        <v>36775</v>
      </c>
      <c r="P67" s="125">
        <v>36826</v>
      </c>
      <c r="Q67" s="108" t="s">
        <v>92</v>
      </c>
      <c r="R67" s="108" t="s">
        <v>25</v>
      </c>
      <c r="S67" s="128" t="s">
        <v>81</v>
      </c>
      <c r="T67" s="129" t="s">
        <v>27</v>
      </c>
    </row>
    <row r="68" spans="1:20" x14ac:dyDescent="0.2">
      <c r="A68" s="106"/>
      <c r="B68" s="107"/>
      <c r="C68" s="109"/>
      <c r="D68" s="109"/>
      <c r="E68" s="110"/>
      <c r="F68" s="111"/>
      <c r="G68" s="159"/>
      <c r="H68" s="111">
        <v>2800</v>
      </c>
      <c r="I68" s="157"/>
      <c r="J68" s="110">
        <v>36711</v>
      </c>
      <c r="K68" s="111"/>
      <c r="L68" s="110"/>
      <c r="M68" s="110"/>
      <c r="N68" s="110"/>
      <c r="O68" s="172"/>
      <c r="P68" s="110"/>
      <c r="Q68" s="109"/>
      <c r="R68" s="109"/>
      <c r="S68" s="115"/>
      <c r="T68" s="116"/>
    </row>
    <row r="69" spans="1:20" x14ac:dyDescent="0.2">
      <c r="A69" s="117"/>
      <c r="B69" s="118"/>
      <c r="C69" s="119"/>
      <c r="D69" s="120"/>
      <c r="E69" s="121"/>
      <c r="F69" s="143"/>
      <c r="G69" s="120"/>
      <c r="H69" s="169"/>
      <c r="I69" s="119"/>
      <c r="J69" s="120"/>
      <c r="K69" s="143"/>
      <c r="L69" s="121"/>
      <c r="M69" s="121"/>
      <c r="N69" s="121"/>
      <c r="O69" s="173"/>
      <c r="P69" s="121"/>
      <c r="Q69" s="120"/>
      <c r="R69" s="120"/>
      <c r="S69" s="122"/>
      <c r="T69" s="132"/>
    </row>
    <row r="70" spans="1:20" x14ac:dyDescent="0.2">
      <c r="A70" s="123">
        <v>225132</v>
      </c>
      <c r="B70" s="124" t="s">
        <v>121</v>
      </c>
      <c r="C70" s="108" t="s">
        <v>42</v>
      </c>
      <c r="D70" s="108">
        <v>60</v>
      </c>
      <c r="E70" s="125">
        <v>36675</v>
      </c>
      <c r="F70" s="133">
        <v>188555.24</v>
      </c>
      <c r="G70" s="108">
        <v>342</v>
      </c>
      <c r="H70" s="133">
        <v>5844.76</v>
      </c>
      <c r="I70" s="170"/>
      <c r="J70" s="127">
        <v>491</v>
      </c>
      <c r="K70" s="133">
        <v>161221.39000000001</v>
      </c>
      <c r="L70" s="125">
        <v>36731</v>
      </c>
      <c r="M70" s="125">
        <v>36714</v>
      </c>
      <c r="N70" s="125">
        <v>36773</v>
      </c>
      <c r="O70" s="171">
        <v>36768</v>
      </c>
      <c r="P70" s="125">
        <v>36888</v>
      </c>
      <c r="Q70" s="108" t="s">
        <v>72</v>
      </c>
      <c r="R70" s="108" t="s">
        <v>25</v>
      </c>
      <c r="S70" s="134" t="s">
        <v>40</v>
      </c>
      <c r="T70" s="129">
        <v>784</v>
      </c>
    </row>
    <row r="71" spans="1:20" x14ac:dyDescent="0.2">
      <c r="A71" s="106"/>
      <c r="B71" s="107"/>
      <c r="C71" s="294"/>
      <c r="D71" s="109"/>
      <c r="E71" s="110"/>
      <c r="F71" s="111"/>
      <c r="G71" s="110">
        <v>36641</v>
      </c>
      <c r="H71" s="111">
        <v>5600</v>
      </c>
      <c r="I71" s="157"/>
      <c r="J71" s="110">
        <v>36697</v>
      </c>
      <c r="K71" s="111">
        <v>-35.9</v>
      </c>
      <c r="L71" s="110"/>
      <c r="M71" s="110"/>
      <c r="N71" s="110"/>
      <c r="O71" s="172"/>
      <c r="P71" s="110"/>
      <c r="Q71" s="109"/>
      <c r="R71" s="109"/>
      <c r="S71" s="135" t="s">
        <v>74</v>
      </c>
      <c r="T71" s="116"/>
    </row>
    <row r="72" spans="1:20" x14ac:dyDescent="0.2">
      <c r="A72" s="117"/>
      <c r="B72" s="118"/>
      <c r="C72" s="119"/>
      <c r="D72" s="120"/>
      <c r="E72" s="121"/>
      <c r="F72" s="143"/>
      <c r="G72" s="120"/>
      <c r="H72" s="169"/>
      <c r="I72" s="119"/>
      <c r="J72" s="120"/>
      <c r="K72" s="143"/>
      <c r="L72" s="121"/>
      <c r="M72" s="121"/>
      <c r="N72" s="121"/>
      <c r="O72" s="173"/>
      <c r="P72" s="121"/>
      <c r="Q72" s="120"/>
      <c r="R72" s="120"/>
      <c r="S72" s="122"/>
      <c r="T72" s="132"/>
    </row>
    <row r="73" spans="1:20" x14ac:dyDescent="0.2">
      <c r="A73" s="123">
        <v>5747</v>
      </c>
      <c r="B73" s="124" t="s">
        <v>122</v>
      </c>
      <c r="C73" s="108" t="s">
        <v>42</v>
      </c>
      <c r="D73" s="108">
        <v>70</v>
      </c>
      <c r="E73" s="125">
        <v>36675</v>
      </c>
      <c r="F73" s="133">
        <v>239530</v>
      </c>
      <c r="G73" s="108">
        <v>343</v>
      </c>
      <c r="H73" s="133">
        <v>3670</v>
      </c>
      <c r="I73" s="170"/>
      <c r="J73" s="127">
        <v>492</v>
      </c>
      <c r="K73" s="133">
        <v>209219.49</v>
      </c>
      <c r="L73" s="125">
        <v>36731</v>
      </c>
      <c r="M73" s="125">
        <v>36714</v>
      </c>
      <c r="N73" s="125">
        <v>36783</v>
      </c>
      <c r="O73" s="171">
        <v>36776</v>
      </c>
      <c r="P73" s="125">
        <v>36824</v>
      </c>
      <c r="Q73" s="108" t="s">
        <v>88</v>
      </c>
      <c r="R73" s="108" t="s">
        <v>25</v>
      </c>
      <c r="S73" s="134" t="s">
        <v>40</v>
      </c>
      <c r="T73" s="129">
        <v>1300</v>
      </c>
    </row>
    <row r="74" spans="1:20" ht="16" thickBot="1" x14ac:dyDescent="0.25">
      <c r="A74" s="144"/>
      <c r="B74" s="174"/>
      <c r="C74" s="297"/>
      <c r="D74" s="103"/>
      <c r="E74" s="147"/>
      <c r="F74" s="167"/>
      <c r="G74" s="147">
        <v>36641</v>
      </c>
      <c r="H74" s="167">
        <v>3733.33</v>
      </c>
      <c r="I74" s="146"/>
      <c r="J74" s="147">
        <v>36697</v>
      </c>
      <c r="K74" s="167">
        <v>-2467.14</v>
      </c>
      <c r="L74" s="147"/>
      <c r="M74" s="147"/>
      <c r="N74" s="147"/>
      <c r="O74" s="147"/>
      <c r="P74" s="147"/>
      <c r="Q74" s="103"/>
      <c r="R74" s="103"/>
      <c r="S74" s="175" t="s">
        <v>74</v>
      </c>
      <c r="T74" s="150"/>
    </row>
    <row r="75" spans="1:20" ht="16" thickBot="1" x14ac:dyDescent="0.25">
      <c r="A75" s="25"/>
      <c r="B75" s="20"/>
      <c r="C75" s="22"/>
      <c r="D75" s="15"/>
      <c r="E75" s="15"/>
      <c r="F75" s="86"/>
      <c r="G75" s="15"/>
      <c r="H75" s="85"/>
      <c r="I75" s="22"/>
      <c r="J75" s="15"/>
      <c r="K75" s="86"/>
      <c r="L75" s="21"/>
      <c r="M75" s="21"/>
      <c r="N75" s="21"/>
      <c r="O75" s="21"/>
      <c r="P75" s="21"/>
      <c r="Q75" s="15"/>
      <c r="R75" s="15"/>
      <c r="S75" s="18"/>
      <c r="T75" s="24"/>
    </row>
    <row r="76" spans="1:20" x14ac:dyDescent="0.2">
      <c r="F76" s="92"/>
      <c r="H76" s="92"/>
    </row>
    <row r="77" spans="1:20" ht="18" x14ac:dyDescent="0.2">
      <c r="A77" s="1" t="s">
        <v>504</v>
      </c>
      <c r="B77" s="2"/>
      <c r="C77" s="3"/>
      <c r="D77" s="3"/>
      <c r="E77" s="3"/>
      <c r="F77" s="92"/>
      <c r="G77" s="3"/>
      <c r="H77" s="9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0" ht="16" thickBot="1" x14ac:dyDescent="0.25">
      <c r="A78" s="5"/>
      <c r="B78" s="6"/>
      <c r="F78" s="92"/>
      <c r="H78" s="92"/>
    </row>
    <row r="79" spans="1:20" x14ac:dyDescent="0.2">
      <c r="A79" s="8" t="s">
        <v>0</v>
      </c>
      <c r="B79" s="11" t="s">
        <v>1</v>
      </c>
      <c r="C79" s="11" t="s">
        <v>2</v>
      </c>
      <c r="D79" s="11" t="s">
        <v>3</v>
      </c>
      <c r="E79" s="11" t="s">
        <v>4</v>
      </c>
      <c r="F79" s="93" t="s">
        <v>7</v>
      </c>
      <c r="G79" s="11" t="s">
        <v>5</v>
      </c>
      <c r="H79" s="95" t="s">
        <v>140</v>
      </c>
      <c r="I79" s="11"/>
      <c r="J79" s="11" t="s">
        <v>6</v>
      </c>
      <c r="K79" s="11" t="s">
        <v>7</v>
      </c>
      <c r="L79" s="11" t="s">
        <v>4</v>
      </c>
      <c r="M79" s="11" t="s">
        <v>8</v>
      </c>
      <c r="N79" s="11" t="s">
        <v>4</v>
      </c>
      <c r="O79" s="11" t="s">
        <v>8</v>
      </c>
      <c r="P79" s="11" t="s">
        <v>9</v>
      </c>
      <c r="Q79" s="11" t="s">
        <v>56</v>
      </c>
      <c r="R79" s="11" t="s">
        <v>10</v>
      </c>
      <c r="S79" s="33" t="s">
        <v>11</v>
      </c>
      <c r="T79" s="13" t="s">
        <v>12</v>
      </c>
    </row>
    <row r="80" spans="1:20" ht="16" thickBot="1" x14ac:dyDescent="0.25">
      <c r="A80" s="14" t="s">
        <v>1</v>
      </c>
      <c r="B80" s="17"/>
      <c r="C80" s="17"/>
      <c r="D80" s="17" t="s">
        <v>14</v>
      </c>
      <c r="E80" s="17" t="s">
        <v>15</v>
      </c>
      <c r="F80" s="94" t="s">
        <v>15</v>
      </c>
      <c r="G80" s="17" t="s">
        <v>16</v>
      </c>
      <c r="H80" s="87" t="s">
        <v>13</v>
      </c>
      <c r="I80" s="17"/>
      <c r="J80" s="17" t="s">
        <v>17</v>
      </c>
      <c r="K80" s="17" t="s">
        <v>18</v>
      </c>
      <c r="L80" s="17" t="s">
        <v>18</v>
      </c>
      <c r="M80" s="17" t="s">
        <v>19</v>
      </c>
      <c r="N80" s="17" t="s">
        <v>3</v>
      </c>
      <c r="O80" s="17" t="s">
        <v>20</v>
      </c>
      <c r="P80" s="17" t="s">
        <v>21</v>
      </c>
      <c r="Q80" s="17" t="s">
        <v>59</v>
      </c>
      <c r="R80" s="17"/>
      <c r="S80" s="30"/>
      <c r="T80" s="19" t="s">
        <v>22</v>
      </c>
    </row>
    <row r="81" spans="1:20" x14ac:dyDescent="0.2">
      <c r="A81" s="151">
        <v>227485</v>
      </c>
      <c r="B81" s="152" t="s">
        <v>129</v>
      </c>
      <c r="C81" s="97" t="s">
        <v>24</v>
      </c>
      <c r="D81" s="97">
        <v>30</v>
      </c>
      <c r="E81" s="176">
        <v>37074</v>
      </c>
      <c r="F81" s="155">
        <v>32700</v>
      </c>
      <c r="G81" s="97">
        <v>796</v>
      </c>
      <c r="H81" s="155">
        <v>1200</v>
      </c>
      <c r="I81" s="152"/>
      <c r="J81" s="177">
        <v>1033</v>
      </c>
      <c r="K81" s="155">
        <v>27975</v>
      </c>
      <c r="L81" s="176">
        <v>37131</v>
      </c>
      <c r="M81" s="176">
        <v>37118</v>
      </c>
      <c r="N81" s="176">
        <f>+M81+D81-1</f>
        <v>37147</v>
      </c>
      <c r="O81" s="178">
        <v>37147</v>
      </c>
      <c r="P81" s="176">
        <v>37588</v>
      </c>
      <c r="Q81" s="179" t="s">
        <v>88</v>
      </c>
      <c r="R81" s="97" t="s">
        <v>25</v>
      </c>
      <c r="S81" s="180" t="s">
        <v>130</v>
      </c>
      <c r="T81" s="113" t="s">
        <v>27</v>
      </c>
    </row>
    <row r="82" spans="1:20" x14ac:dyDescent="0.2">
      <c r="A82" s="106"/>
      <c r="B82" s="107" t="s">
        <v>499</v>
      </c>
      <c r="C82" s="298"/>
      <c r="D82" s="181">
        <v>10</v>
      </c>
      <c r="E82" s="182">
        <v>0.45833333333333331</v>
      </c>
      <c r="F82" s="130"/>
      <c r="G82" s="183">
        <v>37055</v>
      </c>
      <c r="H82" s="130">
        <v>2133.33</v>
      </c>
      <c r="I82" s="107"/>
      <c r="J82" s="183">
        <v>37116</v>
      </c>
      <c r="K82" s="130"/>
      <c r="L82" s="183"/>
      <c r="M82" s="183">
        <v>37442</v>
      </c>
      <c r="N82" s="183">
        <f>+M82+D82-1</f>
        <v>37451</v>
      </c>
      <c r="O82" s="184">
        <v>37451</v>
      </c>
      <c r="P82" s="183"/>
      <c r="Q82" s="181"/>
      <c r="R82" s="181"/>
      <c r="S82" s="185"/>
      <c r="T82" s="116"/>
    </row>
    <row r="83" spans="1:20" x14ac:dyDescent="0.2">
      <c r="A83" s="117"/>
      <c r="B83" s="118" t="s">
        <v>131</v>
      </c>
      <c r="C83" s="299"/>
      <c r="D83" s="186"/>
      <c r="E83" s="186"/>
      <c r="F83" s="131"/>
      <c r="G83" s="186"/>
      <c r="H83" s="187"/>
      <c r="I83" s="118"/>
      <c r="J83" s="186"/>
      <c r="K83" s="131"/>
      <c r="L83" s="137"/>
      <c r="M83" s="137"/>
      <c r="N83" s="137"/>
      <c r="O83" s="188"/>
      <c r="P83" s="137"/>
      <c r="Q83" s="186"/>
      <c r="R83" s="186"/>
      <c r="S83" s="189"/>
      <c r="T83" s="116"/>
    </row>
    <row r="84" spans="1:20" x14ac:dyDescent="0.2">
      <c r="A84" s="123">
        <v>227261</v>
      </c>
      <c r="B84" s="124" t="s">
        <v>132</v>
      </c>
      <c r="C84" s="190" t="s">
        <v>24</v>
      </c>
      <c r="D84" s="190">
        <v>45</v>
      </c>
      <c r="E84" s="139">
        <v>37046</v>
      </c>
      <c r="F84" s="126">
        <v>84000</v>
      </c>
      <c r="G84" s="190">
        <v>641</v>
      </c>
      <c r="H84" s="126">
        <v>1200</v>
      </c>
      <c r="I84" s="124"/>
      <c r="J84" s="191">
        <v>824</v>
      </c>
      <c r="K84" s="126">
        <v>84000</v>
      </c>
      <c r="L84" s="139">
        <v>37069</v>
      </c>
      <c r="M84" s="139">
        <v>37074</v>
      </c>
      <c r="N84" s="139">
        <f>+M84+D84-1</f>
        <v>37118</v>
      </c>
      <c r="O84" s="192">
        <v>37108</v>
      </c>
      <c r="P84" s="139">
        <v>37118</v>
      </c>
      <c r="Q84" s="193" t="s">
        <v>88</v>
      </c>
      <c r="R84" s="190" t="s">
        <v>25</v>
      </c>
      <c r="S84" s="194" t="s">
        <v>133</v>
      </c>
      <c r="T84" s="129">
        <v>385</v>
      </c>
    </row>
    <row r="85" spans="1:20" x14ac:dyDescent="0.2">
      <c r="A85" s="106"/>
      <c r="B85" s="114"/>
      <c r="C85" s="300"/>
      <c r="D85" s="181"/>
      <c r="E85" s="182">
        <v>0.45833333333333331</v>
      </c>
      <c r="F85" s="130"/>
      <c r="G85" s="183">
        <v>37020</v>
      </c>
      <c r="H85" s="130">
        <v>4800</v>
      </c>
      <c r="I85" s="107"/>
      <c r="J85" s="183">
        <v>37061</v>
      </c>
      <c r="K85" s="130"/>
      <c r="L85" s="183"/>
      <c r="M85" s="183"/>
      <c r="N85" s="183"/>
      <c r="O85" s="183"/>
      <c r="P85" s="183"/>
      <c r="Q85" s="181"/>
      <c r="R85" s="181"/>
      <c r="S85" s="185"/>
      <c r="T85" s="116"/>
    </row>
    <row r="86" spans="1:20" x14ac:dyDescent="0.2">
      <c r="A86" s="106"/>
      <c r="B86" s="114"/>
      <c r="C86" s="301"/>
      <c r="D86" s="181"/>
      <c r="E86" s="181"/>
      <c r="F86" s="130"/>
      <c r="G86" s="195"/>
      <c r="H86" s="131"/>
      <c r="I86" s="107"/>
      <c r="J86" s="136"/>
      <c r="K86" s="130"/>
      <c r="L86" s="183"/>
      <c r="M86" s="183"/>
      <c r="N86" s="183"/>
      <c r="O86" s="183"/>
      <c r="P86" s="183"/>
      <c r="Q86" s="181"/>
      <c r="R86" s="181"/>
      <c r="S86" s="185"/>
      <c r="T86" s="132"/>
    </row>
    <row r="87" spans="1:20" x14ac:dyDescent="0.2">
      <c r="A87" s="123">
        <v>227412</v>
      </c>
      <c r="B87" s="138" t="s">
        <v>134</v>
      </c>
      <c r="C87" s="190" t="s">
        <v>24</v>
      </c>
      <c r="D87" s="190">
        <v>45</v>
      </c>
      <c r="E87" s="139">
        <v>37023</v>
      </c>
      <c r="F87" s="126">
        <v>41754</v>
      </c>
      <c r="G87" s="193"/>
      <c r="H87" s="126">
        <v>800</v>
      </c>
      <c r="I87" s="124"/>
      <c r="J87" s="191">
        <v>405</v>
      </c>
      <c r="K87" s="126">
        <v>41582.730000000003</v>
      </c>
      <c r="L87" s="139">
        <v>37069</v>
      </c>
      <c r="M87" s="139"/>
      <c r="N87" s="139"/>
      <c r="O87" s="139"/>
      <c r="P87" s="139"/>
      <c r="Q87" s="190"/>
      <c r="R87" s="190" t="s">
        <v>30</v>
      </c>
      <c r="S87" s="194" t="s">
        <v>31</v>
      </c>
      <c r="T87" s="129">
        <v>295</v>
      </c>
    </row>
    <row r="88" spans="1:20" x14ac:dyDescent="0.2">
      <c r="A88" s="106"/>
      <c r="B88" s="114"/>
      <c r="C88" s="298"/>
      <c r="D88" s="181"/>
      <c r="E88" s="183">
        <v>37225</v>
      </c>
      <c r="F88" s="130"/>
      <c r="G88" s="195"/>
      <c r="H88" s="130">
        <v>1200</v>
      </c>
      <c r="I88" s="107"/>
      <c r="J88" s="183">
        <v>37078</v>
      </c>
      <c r="K88" s="130"/>
      <c r="L88" s="183"/>
      <c r="M88" s="183"/>
      <c r="N88" s="183"/>
      <c r="O88" s="183"/>
      <c r="P88" s="183"/>
      <c r="Q88" s="181"/>
      <c r="R88" s="181"/>
      <c r="S88" s="185" t="s">
        <v>126</v>
      </c>
      <c r="T88" s="116"/>
    </row>
    <row r="89" spans="1:20" x14ac:dyDescent="0.2">
      <c r="A89" s="117"/>
      <c r="B89" s="140"/>
      <c r="C89" s="301"/>
      <c r="D89" s="186"/>
      <c r="E89" s="137"/>
      <c r="F89" s="131"/>
      <c r="G89" s="136"/>
      <c r="H89" s="131"/>
      <c r="I89" s="118"/>
      <c r="J89" s="136"/>
      <c r="K89" s="131"/>
      <c r="L89" s="137"/>
      <c r="M89" s="137"/>
      <c r="N89" s="137"/>
      <c r="O89" s="137"/>
      <c r="P89" s="137"/>
      <c r="Q89" s="186"/>
      <c r="R89" s="186"/>
      <c r="S89" s="196"/>
      <c r="T89" s="116"/>
    </row>
    <row r="90" spans="1:20" x14ac:dyDescent="0.2">
      <c r="A90" s="123">
        <v>225946</v>
      </c>
      <c r="B90" s="138" t="s">
        <v>135</v>
      </c>
      <c r="C90" s="190" t="s">
        <v>42</v>
      </c>
      <c r="D90" s="190">
        <v>90</v>
      </c>
      <c r="E90" s="139">
        <v>37061</v>
      </c>
      <c r="F90" s="126">
        <v>812000</v>
      </c>
      <c r="G90" s="190">
        <v>664</v>
      </c>
      <c r="H90" s="126">
        <v>6000</v>
      </c>
      <c r="I90" s="124"/>
      <c r="J90" s="191">
        <v>869</v>
      </c>
      <c r="K90" s="126">
        <v>727796.08</v>
      </c>
      <c r="L90" s="139">
        <v>37098</v>
      </c>
      <c r="M90" s="139">
        <v>37085</v>
      </c>
      <c r="N90" s="139">
        <f>+M90+D90-1</f>
        <v>37174</v>
      </c>
      <c r="O90" s="139">
        <v>37174</v>
      </c>
      <c r="P90" s="139">
        <v>37420</v>
      </c>
      <c r="Q90" s="193" t="s">
        <v>88</v>
      </c>
      <c r="R90" s="190" t="s">
        <v>25</v>
      </c>
      <c r="S90" s="194" t="s">
        <v>136</v>
      </c>
      <c r="T90" s="129"/>
    </row>
    <row r="91" spans="1:20" x14ac:dyDescent="0.2">
      <c r="A91" s="106"/>
      <c r="B91" s="114"/>
      <c r="C91" s="300" t="s">
        <v>55</v>
      </c>
      <c r="D91" s="181"/>
      <c r="E91" s="182">
        <v>0.45833333333333331</v>
      </c>
      <c r="F91" s="130"/>
      <c r="G91" s="183">
        <v>37027</v>
      </c>
      <c r="H91" s="130">
        <v>12000</v>
      </c>
      <c r="I91" s="107"/>
      <c r="J91" s="183">
        <v>37071</v>
      </c>
      <c r="K91" s="130"/>
      <c r="L91" s="183"/>
      <c r="M91" s="183"/>
      <c r="N91" s="183"/>
      <c r="O91" s="183">
        <v>37419</v>
      </c>
      <c r="P91" s="183"/>
      <c r="Q91" s="181"/>
      <c r="R91" s="181"/>
      <c r="S91" s="185"/>
      <c r="T91" s="116"/>
    </row>
    <row r="92" spans="1:20" x14ac:dyDescent="0.2">
      <c r="A92" s="106"/>
      <c r="B92" s="114"/>
      <c r="C92" s="300"/>
      <c r="D92" s="181"/>
      <c r="E92" s="181"/>
      <c r="F92" s="130"/>
      <c r="G92" s="136"/>
      <c r="H92" s="130"/>
      <c r="I92" s="118"/>
      <c r="J92" s="136"/>
      <c r="K92" s="130"/>
      <c r="L92" s="183"/>
      <c r="M92" s="183"/>
      <c r="N92" s="137"/>
      <c r="O92" s="183"/>
      <c r="P92" s="183"/>
      <c r="Q92" s="181"/>
      <c r="R92" s="186"/>
      <c r="S92" s="185"/>
      <c r="T92" s="132"/>
    </row>
    <row r="93" spans="1:20" x14ac:dyDescent="0.2">
      <c r="A93" s="123">
        <v>226802</v>
      </c>
      <c r="B93" s="138" t="s">
        <v>137</v>
      </c>
      <c r="C93" s="190" t="s">
        <v>138</v>
      </c>
      <c r="D93" s="190">
        <v>60</v>
      </c>
      <c r="E93" s="139">
        <v>37050</v>
      </c>
      <c r="F93" s="126">
        <v>358000</v>
      </c>
      <c r="G93" s="190">
        <v>706</v>
      </c>
      <c r="H93" s="126">
        <v>6400</v>
      </c>
      <c r="I93" s="124"/>
      <c r="J93" s="191">
        <v>877</v>
      </c>
      <c r="K93" s="126">
        <v>358000</v>
      </c>
      <c r="L93" s="139">
        <v>37084</v>
      </c>
      <c r="M93" s="139">
        <v>37078</v>
      </c>
      <c r="N93" s="139">
        <f>+M93+D93-1</f>
        <v>37137</v>
      </c>
      <c r="O93" s="139">
        <v>37161</v>
      </c>
      <c r="P93" s="139">
        <v>37197</v>
      </c>
      <c r="Q93" s="190"/>
      <c r="R93" s="190" t="s">
        <v>25</v>
      </c>
      <c r="S93" s="194" t="s">
        <v>139</v>
      </c>
      <c r="T93" s="129">
        <v>1990</v>
      </c>
    </row>
    <row r="94" spans="1:20" ht="16" thickBot="1" x14ac:dyDescent="0.25">
      <c r="A94" s="144"/>
      <c r="B94" s="174"/>
      <c r="C94" s="302"/>
      <c r="D94" s="102">
        <v>25</v>
      </c>
      <c r="E94" s="197">
        <v>0.35416666666666669</v>
      </c>
      <c r="F94" s="160"/>
      <c r="G94" s="149">
        <v>37032</v>
      </c>
      <c r="H94" s="160">
        <v>6880</v>
      </c>
      <c r="I94" s="145"/>
      <c r="J94" s="149">
        <v>37074</v>
      </c>
      <c r="K94" s="160"/>
      <c r="L94" s="149"/>
      <c r="M94" s="149"/>
      <c r="N94" s="149">
        <f>+N93+D94</f>
        <v>37162</v>
      </c>
      <c r="O94" s="149"/>
      <c r="P94" s="149"/>
      <c r="Q94" s="102"/>
      <c r="R94" s="102"/>
      <c r="S94" s="198"/>
      <c r="T94" s="150"/>
    </row>
    <row r="95" spans="1:20" ht="16" thickBot="1" x14ac:dyDescent="0.25">
      <c r="A95" s="25"/>
      <c r="B95" s="40"/>
      <c r="C95" s="42"/>
      <c r="D95" s="17"/>
      <c r="E95" s="17"/>
      <c r="F95" s="38"/>
      <c r="G95" s="39"/>
      <c r="H95" s="38"/>
      <c r="I95" s="20"/>
      <c r="J95" s="39"/>
      <c r="K95" s="38"/>
      <c r="L95" s="26"/>
      <c r="M95" s="26"/>
      <c r="N95" s="26"/>
      <c r="O95" s="26"/>
      <c r="P95" s="26"/>
      <c r="Q95" s="17"/>
      <c r="R95" s="17"/>
      <c r="S95" s="41"/>
      <c r="T95" s="24"/>
    </row>
    <row r="97" spans="1:20" ht="18" x14ac:dyDescent="0.2">
      <c r="A97" s="1" t="s">
        <v>505</v>
      </c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20" ht="16" thickBot="1" x14ac:dyDescent="0.25">
      <c r="A98" s="5"/>
      <c r="B98" s="6"/>
    </row>
    <row r="99" spans="1:20" x14ac:dyDescent="0.2">
      <c r="A99" s="8" t="s">
        <v>0</v>
      </c>
      <c r="B99" s="11" t="s">
        <v>1</v>
      </c>
      <c r="C99" s="11" t="s">
        <v>2</v>
      </c>
      <c r="D99" s="11" t="s">
        <v>3</v>
      </c>
      <c r="E99" s="11" t="s">
        <v>4</v>
      </c>
      <c r="F99" s="11" t="s">
        <v>7</v>
      </c>
      <c r="G99" s="11" t="s">
        <v>5</v>
      </c>
      <c r="H99" s="31" t="s">
        <v>140</v>
      </c>
      <c r="I99" s="11"/>
      <c r="J99" s="11" t="s">
        <v>6</v>
      </c>
      <c r="K99" s="11" t="s">
        <v>7</v>
      </c>
      <c r="L99" s="11" t="s">
        <v>4</v>
      </c>
      <c r="M99" s="11" t="s">
        <v>8</v>
      </c>
      <c r="N99" s="11" t="s">
        <v>4</v>
      </c>
      <c r="O99" s="11" t="s">
        <v>8</v>
      </c>
      <c r="P99" s="11" t="s">
        <v>9</v>
      </c>
      <c r="Q99" s="11" t="s">
        <v>56</v>
      </c>
      <c r="R99" s="11" t="s">
        <v>10</v>
      </c>
      <c r="S99" s="33" t="s">
        <v>11</v>
      </c>
      <c r="T99" s="13" t="s">
        <v>12</v>
      </c>
    </row>
    <row r="100" spans="1:20" ht="16" thickBot="1" x14ac:dyDescent="0.25">
      <c r="A100" s="14" t="s">
        <v>1</v>
      </c>
      <c r="B100" s="17"/>
      <c r="C100" s="17"/>
      <c r="D100" s="17" t="s">
        <v>14</v>
      </c>
      <c r="E100" s="17" t="s">
        <v>15</v>
      </c>
      <c r="F100" s="17" t="s">
        <v>15</v>
      </c>
      <c r="G100" s="17" t="s">
        <v>16</v>
      </c>
      <c r="H100" s="34" t="s">
        <v>13</v>
      </c>
      <c r="I100" s="17"/>
      <c r="J100" s="17" t="s">
        <v>17</v>
      </c>
      <c r="K100" s="17" t="s">
        <v>18</v>
      </c>
      <c r="L100" s="17" t="s">
        <v>18</v>
      </c>
      <c r="M100" s="17" t="s">
        <v>19</v>
      </c>
      <c r="N100" s="17" t="s">
        <v>3</v>
      </c>
      <c r="O100" s="17" t="s">
        <v>20</v>
      </c>
      <c r="P100" s="17" t="s">
        <v>21</v>
      </c>
      <c r="Q100" s="17" t="s">
        <v>59</v>
      </c>
      <c r="R100" s="17"/>
      <c r="S100" s="30"/>
      <c r="T100" s="19" t="s">
        <v>22</v>
      </c>
    </row>
    <row r="101" spans="1:20" x14ac:dyDescent="0.2">
      <c r="A101" s="151">
        <v>229302</v>
      </c>
      <c r="B101" s="199" t="s">
        <v>497</v>
      </c>
      <c r="C101" s="97" t="s">
        <v>42</v>
      </c>
      <c r="D101" s="97">
        <v>90</v>
      </c>
      <c r="E101" s="176">
        <v>37425</v>
      </c>
      <c r="F101" s="155">
        <v>956000</v>
      </c>
      <c r="G101" s="97">
        <v>505</v>
      </c>
      <c r="H101" s="155">
        <v>6000</v>
      </c>
      <c r="I101" s="152"/>
      <c r="J101" s="97">
        <v>686</v>
      </c>
      <c r="K101" s="155">
        <v>2342997.66</v>
      </c>
      <c r="L101" s="176">
        <v>37460</v>
      </c>
      <c r="M101" s="176">
        <v>37461</v>
      </c>
      <c r="N101" s="176">
        <f>+M101+D101-1</f>
        <v>37550</v>
      </c>
      <c r="O101" s="176">
        <v>37562</v>
      </c>
      <c r="P101" s="176">
        <v>37592</v>
      </c>
      <c r="Q101" s="179" t="s">
        <v>88</v>
      </c>
      <c r="R101" s="97" t="s">
        <v>25</v>
      </c>
      <c r="S101" s="180" t="s">
        <v>141</v>
      </c>
      <c r="T101" s="113">
        <v>6257.27</v>
      </c>
    </row>
    <row r="102" spans="1:20" x14ac:dyDescent="0.2">
      <c r="A102" s="106"/>
      <c r="B102" s="114" t="s">
        <v>496</v>
      </c>
      <c r="C102" s="300" t="s">
        <v>55</v>
      </c>
      <c r="D102" s="181">
        <v>12</v>
      </c>
      <c r="E102" s="182">
        <v>0.625</v>
      </c>
      <c r="F102" s="130"/>
      <c r="G102" s="183">
        <v>37384</v>
      </c>
      <c r="H102" s="130">
        <v>10200</v>
      </c>
      <c r="I102" s="107"/>
      <c r="J102" s="183">
        <v>37456</v>
      </c>
      <c r="K102" s="130"/>
      <c r="L102" s="183"/>
      <c r="M102" s="183"/>
      <c r="N102" s="183">
        <f>+N101+D102</f>
        <v>37562</v>
      </c>
      <c r="O102" s="183"/>
      <c r="P102" s="183"/>
      <c r="Q102" s="181"/>
      <c r="R102" s="181"/>
      <c r="S102" s="185"/>
      <c r="T102" s="116"/>
    </row>
    <row r="103" spans="1:20" x14ac:dyDescent="0.2">
      <c r="A103" s="117"/>
      <c r="B103" s="140" t="s">
        <v>498</v>
      </c>
      <c r="C103" s="301"/>
      <c r="D103" s="186"/>
      <c r="E103" s="186"/>
      <c r="F103" s="131"/>
      <c r="G103" s="136"/>
      <c r="H103" s="200"/>
      <c r="I103" s="118"/>
      <c r="J103" s="136"/>
      <c r="K103" s="131"/>
      <c r="L103" s="137"/>
      <c r="M103" s="137"/>
      <c r="N103" s="137"/>
      <c r="O103" s="137"/>
      <c r="P103" s="137"/>
      <c r="Q103" s="186"/>
      <c r="R103" s="186"/>
      <c r="S103" s="196"/>
      <c r="T103" s="116"/>
    </row>
    <row r="104" spans="1:20" x14ac:dyDescent="0.2">
      <c r="A104" s="123">
        <v>231275</v>
      </c>
      <c r="B104" s="138" t="s">
        <v>142</v>
      </c>
      <c r="C104" s="190" t="s">
        <v>24</v>
      </c>
      <c r="D104" s="190">
        <v>40</v>
      </c>
      <c r="E104" s="139">
        <v>37410</v>
      </c>
      <c r="F104" s="126">
        <v>43485.25</v>
      </c>
      <c r="G104" s="190">
        <v>517</v>
      </c>
      <c r="H104" s="126">
        <v>1200</v>
      </c>
      <c r="I104" s="124"/>
      <c r="J104" s="190">
        <v>632</v>
      </c>
      <c r="K104" s="126">
        <v>70443.61</v>
      </c>
      <c r="L104" s="139">
        <v>37452</v>
      </c>
      <c r="M104" s="139">
        <v>37440</v>
      </c>
      <c r="N104" s="139">
        <f>+M104+D104-1</f>
        <v>37479</v>
      </c>
      <c r="O104" s="139">
        <v>37489</v>
      </c>
      <c r="P104" s="139">
        <v>37551</v>
      </c>
      <c r="Q104" s="193" t="s">
        <v>92</v>
      </c>
      <c r="R104" s="190" t="s">
        <v>25</v>
      </c>
      <c r="S104" s="194" t="s">
        <v>143</v>
      </c>
      <c r="T104" s="129" t="s">
        <v>27</v>
      </c>
    </row>
    <row r="105" spans="1:20" x14ac:dyDescent="0.2">
      <c r="A105" s="106"/>
      <c r="B105" s="114" t="s">
        <v>144</v>
      </c>
      <c r="C105" s="300"/>
      <c r="D105" s="181">
        <v>10</v>
      </c>
      <c r="E105" s="182">
        <v>0.375</v>
      </c>
      <c r="F105" s="130"/>
      <c r="G105" s="183">
        <v>37391</v>
      </c>
      <c r="H105" s="130">
        <v>1800</v>
      </c>
      <c r="I105" s="107"/>
      <c r="J105" s="183">
        <v>37434</v>
      </c>
      <c r="K105" s="130"/>
      <c r="L105" s="183"/>
      <c r="M105" s="183"/>
      <c r="N105" s="183">
        <f>+N104+D105</f>
        <v>37489</v>
      </c>
      <c r="O105" s="183"/>
      <c r="P105" s="183"/>
      <c r="Q105" s="181" t="s">
        <v>72</v>
      </c>
      <c r="R105" s="181"/>
      <c r="S105" s="185"/>
      <c r="T105" s="116"/>
    </row>
    <row r="106" spans="1:20" x14ac:dyDescent="0.2">
      <c r="A106" s="117"/>
      <c r="B106" s="140"/>
      <c r="C106" s="301"/>
      <c r="D106" s="186"/>
      <c r="E106" s="201"/>
      <c r="F106" s="131"/>
      <c r="G106" s="136"/>
      <c r="H106" s="131"/>
      <c r="I106" s="118"/>
      <c r="J106" s="136"/>
      <c r="K106" s="131"/>
      <c r="L106" s="137"/>
      <c r="M106" s="137"/>
      <c r="N106" s="137"/>
      <c r="O106" s="137"/>
      <c r="P106" s="137"/>
      <c r="Q106" s="186"/>
      <c r="R106" s="202"/>
      <c r="S106" s="196"/>
      <c r="T106" s="132"/>
    </row>
    <row r="107" spans="1:20" x14ac:dyDescent="0.2">
      <c r="A107" s="123">
        <v>8192</v>
      </c>
      <c r="B107" s="138" t="s">
        <v>145</v>
      </c>
      <c r="C107" s="190" t="s">
        <v>24</v>
      </c>
      <c r="D107" s="190">
        <v>60</v>
      </c>
      <c r="E107" s="139">
        <v>37447</v>
      </c>
      <c r="F107" s="126">
        <v>125600</v>
      </c>
      <c r="G107" s="190">
        <v>621</v>
      </c>
      <c r="H107" s="126">
        <v>1200</v>
      </c>
      <c r="I107" s="124"/>
      <c r="J107" s="190">
        <v>759</v>
      </c>
      <c r="K107" s="126">
        <v>125600</v>
      </c>
      <c r="L107" s="139">
        <v>37496</v>
      </c>
      <c r="M107" s="139">
        <v>37496</v>
      </c>
      <c r="N107" s="139">
        <f>+M107+D107-1</f>
        <v>37555</v>
      </c>
      <c r="O107" s="139">
        <v>37503</v>
      </c>
      <c r="P107" s="139">
        <v>37922</v>
      </c>
      <c r="Q107" s="193" t="s">
        <v>88</v>
      </c>
      <c r="R107" s="190" t="s">
        <v>25</v>
      </c>
      <c r="S107" s="194" t="s">
        <v>146</v>
      </c>
      <c r="T107" s="129">
        <v>670</v>
      </c>
    </row>
    <row r="108" spans="1:20" ht="16" thickBot="1" x14ac:dyDescent="0.25">
      <c r="A108" s="144"/>
      <c r="B108" s="174" t="s">
        <v>500</v>
      </c>
      <c r="C108" s="302"/>
      <c r="D108" s="203">
        <v>-8</v>
      </c>
      <c r="E108" s="197">
        <v>0.375</v>
      </c>
      <c r="F108" s="160"/>
      <c r="G108" s="149">
        <v>37428</v>
      </c>
      <c r="H108" s="160">
        <v>3200</v>
      </c>
      <c r="I108" s="145"/>
      <c r="J108" s="149">
        <v>37488</v>
      </c>
      <c r="K108" s="160">
        <v>11730</v>
      </c>
      <c r="L108" s="204"/>
      <c r="M108" s="149">
        <v>37769</v>
      </c>
      <c r="N108" s="149">
        <f>+M108+D109-1</f>
        <v>37820</v>
      </c>
      <c r="O108" s="149">
        <v>37820</v>
      </c>
      <c r="P108" s="102"/>
      <c r="Q108" s="102"/>
      <c r="R108" s="102"/>
      <c r="S108" s="198"/>
      <c r="T108" s="150"/>
    </row>
    <row r="109" spans="1:20" ht="16" thickBot="1" x14ac:dyDescent="0.25">
      <c r="A109" s="25"/>
      <c r="B109" s="29"/>
      <c r="C109" s="28"/>
      <c r="D109" s="43">
        <f>+D107+D108</f>
        <v>52</v>
      </c>
      <c r="E109" s="17"/>
      <c r="F109" s="38"/>
      <c r="G109" s="39"/>
      <c r="H109" s="38"/>
      <c r="I109" s="20"/>
      <c r="J109" s="39"/>
      <c r="K109" s="38"/>
      <c r="L109" s="39"/>
      <c r="M109" s="39"/>
      <c r="N109" s="39"/>
      <c r="O109" s="17"/>
      <c r="P109" s="17"/>
      <c r="Q109" s="17"/>
      <c r="R109" s="17"/>
      <c r="S109" s="41"/>
      <c r="T109" s="24"/>
    </row>
    <row r="111" spans="1:20" ht="18" x14ac:dyDescent="0.2">
      <c r="A111" s="1" t="s">
        <v>506</v>
      </c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20" ht="16" thickBot="1" x14ac:dyDescent="0.25">
      <c r="A112" s="5"/>
      <c r="B112" s="6"/>
    </row>
    <row r="113" spans="1:20" x14ac:dyDescent="0.2">
      <c r="A113" s="8" t="s">
        <v>0</v>
      </c>
      <c r="B113" s="11" t="s">
        <v>1</v>
      </c>
      <c r="C113" s="11" t="s">
        <v>2</v>
      </c>
      <c r="D113" s="11" t="s">
        <v>3</v>
      </c>
      <c r="E113" s="11" t="s">
        <v>4</v>
      </c>
      <c r="F113" s="11" t="s">
        <v>7</v>
      </c>
      <c r="G113" s="11" t="s">
        <v>5</v>
      </c>
      <c r="H113" s="31" t="s">
        <v>140</v>
      </c>
      <c r="I113" s="11"/>
      <c r="J113" s="11" t="s">
        <v>6</v>
      </c>
      <c r="K113" s="11" t="s">
        <v>7</v>
      </c>
      <c r="L113" s="11" t="s">
        <v>4</v>
      </c>
      <c r="M113" s="11" t="s">
        <v>8</v>
      </c>
      <c r="N113" s="11" t="s">
        <v>4</v>
      </c>
      <c r="O113" s="11" t="s">
        <v>8</v>
      </c>
      <c r="P113" s="11" t="s">
        <v>9</v>
      </c>
      <c r="Q113" s="11" t="s">
        <v>56</v>
      </c>
      <c r="R113" s="11" t="s">
        <v>10</v>
      </c>
      <c r="S113" s="33" t="s">
        <v>11</v>
      </c>
      <c r="T113" s="13" t="s">
        <v>12</v>
      </c>
    </row>
    <row r="114" spans="1:20" ht="16" thickBot="1" x14ac:dyDescent="0.25">
      <c r="A114" s="14" t="s">
        <v>1</v>
      </c>
      <c r="B114" s="17"/>
      <c r="C114" s="17"/>
      <c r="D114" s="17" t="s">
        <v>14</v>
      </c>
      <c r="E114" s="17" t="s">
        <v>15</v>
      </c>
      <c r="F114" s="17" t="s">
        <v>15</v>
      </c>
      <c r="G114" s="17" t="s">
        <v>16</v>
      </c>
      <c r="H114" s="34" t="s">
        <v>13</v>
      </c>
      <c r="I114" s="17"/>
      <c r="J114" s="17" t="s">
        <v>17</v>
      </c>
      <c r="K114" s="17" t="s">
        <v>18</v>
      </c>
      <c r="L114" s="17" t="s">
        <v>18</v>
      </c>
      <c r="M114" s="17" t="s">
        <v>19</v>
      </c>
      <c r="N114" s="17" t="s">
        <v>3</v>
      </c>
      <c r="O114" s="17" t="s">
        <v>20</v>
      </c>
      <c r="P114" s="17" t="s">
        <v>21</v>
      </c>
      <c r="Q114" s="17" t="s">
        <v>59</v>
      </c>
      <c r="R114" s="17"/>
      <c r="S114" s="30"/>
      <c r="T114" s="19" t="s">
        <v>22</v>
      </c>
    </row>
    <row r="115" spans="1:20" x14ac:dyDescent="0.2">
      <c r="A115" s="151">
        <v>232749</v>
      </c>
      <c r="B115" s="303" t="s">
        <v>154</v>
      </c>
      <c r="C115" s="97" t="s">
        <v>24</v>
      </c>
      <c r="D115" s="97">
        <v>40</v>
      </c>
      <c r="E115" s="176">
        <v>37777</v>
      </c>
      <c r="F115" s="155">
        <v>74714.34</v>
      </c>
      <c r="G115" s="97">
        <v>243</v>
      </c>
      <c r="H115" s="155">
        <v>2104.35</v>
      </c>
      <c r="I115" s="152"/>
      <c r="J115" s="177">
        <v>421</v>
      </c>
      <c r="K115" s="205">
        <v>79714.34</v>
      </c>
      <c r="L115" s="176">
        <v>37802</v>
      </c>
      <c r="M115" s="176">
        <v>37792</v>
      </c>
      <c r="N115" s="176">
        <f>+M115+D115-1</f>
        <v>37831</v>
      </c>
      <c r="O115" s="178">
        <v>37837</v>
      </c>
      <c r="P115" s="176">
        <v>38194</v>
      </c>
      <c r="Q115" s="179" t="s">
        <v>92</v>
      </c>
      <c r="R115" s="97" t="s">
        <v>25</v>
      </c>
      <c r="S115" s="180" t="s">
        <v>48</v>
      </c>
      <c r="T115" s="113" t="s">
        <v>27</v>
      </c>
    </row>
    <row r="116" spans="1:20" x14ac:dyDescent="0.2">
      <c r="A116" s="106"/>
      <c r="B116" s="114" t="s">
        <v>155</v>
      </c>
      <c r="C116" s="181"/>
      <c r="D116" s="181">
        <v>8</v>
      </c>
      <c r="E116" s="182">
        <v>0.375</v>
      </c>
      <c r="F116" s="130"/>
      <c r="G116" s="183">
        <v>37726</v>
      </c>
      <c r="H116" s="130">
        <v>1833.33</v>
      </c>
      <c r="I116" s="107"/>
      <c r="J116" s="183">
        <v>37789</v>
      </c>
      <c r="K116" s="206"/>
      <c r="L116" s="183"/>
      <c r="M116" s="183"/>
      <c r="N116" s="183">
        <f>+N115+D116</f>
        <v>37839</v>
      </c>
      <c r="O116" s="184"/>
      <c r="P116" s="183"/>
      <c r="Q116" s="195"/>
      <c r="R116" s="114"/>
      <c r="S116" s="185"/>
      <c r="T116" s="116"/>
    </row>
    <row r="117" spans="1:20" x14ac:dyDescent="0.2">
      <c r="A117" s="106"/>
      <c r="B117" s="304"/>
      <c r="C117" s="181"/>
      <c r="D117" s="181"/>
      <c r="E117" s="195"/>
      <c r="F117" s="130"/>
      <c r="G117" s="181"/>
      <c r="H117" s="130"/>
      <c r="I117" s="107"/>
      <c r="J117" s="207"/>
      <c r="K117" s="206"/>
      <c r="L117" s="183"/>
      <c r="M117" s="183"/>
      <c r="N117" s="183"/>
      <c r="O117" s="184"/>
      <c r="P117" s="183"/>
      <c r="Q117" s="181"/>
      <c r="R117" s="181"/>
      <c r="S117" s="185"/>
      <c r="T117" s="116"/>
    </row>
    <row r="118" spans="1:20" x14ac:dyDescent="0.2">
      <c r="A118" s="123">
        <v>233827</v>
      </c>
      <c r="B118" s="305" t="s">
        <v>156</v>
      </c>
      <c r="C118" s="190" t="s">
        <v>24</v>
      </c>
      <c r="D118" s="190">
        <v>45</v>
      </c>
      <c r="E118" s="139">
        <v>37756</v>
      </c>
      <c r="F118" s="126">
        <v>82000</v>
      </c>
      <c r="G118" s="190">
        <v>248</v>
      </c>
      <c r="H118" s="126">
        <v>2500</v>
      </c>
      <c r="I118" s="124"/>
      <c r="J118" s="190">
        <v>344</v>
      </c>
      <c r="K118" s="208">
        <v>78312.98</v>
      </c>
      <c r="L118" s="139">
        <v>37776</v>
      </c>
      <c r="M118" s="139">
        <v>37774</v>
      </c>
      <c r="N118" s="139">
        <f>+M118+D118-1</f>
        <v>37818</v>
      </c>
      <c r="O118" s="192">
        <v>37833</v>
      </c>
      <c r="P118" s="139">
        <v>37942</v>
      </c>
      <c r="Q118" s="190" t="s">
        <v>88</v>
      </c>
      <c r="R118" s="190" t="s">
        <v>25</v>
      </c>
      <c r="S118" s="194" t="s">
        <v>157</v>
      </c>
      <c r="T118" s="129" t="s">
        <v>27</v>
      </c>
    </row>
    <row r="119" spans="1:20" x14ac:dyDescent="0.2">
      <c r="A119" s="106"/>
      <c r="B119" s="114" t="s">
        <v>158</v>
      </c>
      <c r="C119" s="181"/>
      <c r="D119" s="181">
        <v>25</v>
      </c>
      <c r="E119" s="182">
        <v>0.45833333333333331</v>
      </c>
      <c r="F119" s="130"/>
      <c r="G119" s="183">
        <v>37726</v>
      </c>
      <c r="H119" s="130">
        <v>1500</v>
      </c>
      <c r="I119" s="107"/>
      <c r="J119" s="183">
        <v>37762</v>
      </c>
      <c r="K119" s="206"/>
      <c r="L119" s="183"/>
      <c r="M119" s="183"/>
      <c r="N119" s="183">
        <f>+N118+D119</f>
        <v>37843</v>
      </c>
      <c r="O119" s="184"/>
      <c r="P119" s="183"/>
      <c r="Q119" s="181"/>
      <c r="R119" s="209"/>
      <c r="S119" s="185" t="s">
        <v>159</v>
      </c>
      <c r="T119" s="116"/>
    </row>
    <row r="120" spans="1:20" x14ac:dyDescent="0.2">
      <c r="A120" s="106"/>
      <c r="B120" s="304"/>
      <c r="C120" s="181"/>
      <c r="D120" s="181"/>
      <c r="E120" s="181"/>
      <c r="F120" s="130"/>
      <c r="G120" s="186"/>
      <c r="H120" s="210"/>
      <c r="I120" s="107"/>
      <c r="J120" s="186"/>
      <c r="K120" s="206"/>
      <c r="L120" s="183"/>
      <c r="M120" s="183">
        <v>37933</v>
      </c>
      <c r="N120" s="183">
        <v>37942</v>
      </c>
      <c r="O120" s="184">
        <v>37942</v>
      </c>
      <c r="P120" s="183"/>
      <c r="Q120" s="181"/>
      <c r="R120" s="186"/>
      <c r="S120" s="196"/>
      <c r="T120" s="132"/>
    </row>
    <row r="121" spans="1:20" x14ac:dyDescent="0.2">
      <c r="A121" s="123">
        <v>233828</v>
      </c>
      <c r="B121" s="305" t="s">
        <v>160</v>
      </c>
      <c r="C121" s="190" t="s">
        <v>24</v>
      </c>
      <c r="D121" s="190">
        <v>30</v>
      </c>
      <c r="E121" s="139">
        <v>37753</v>
      </c>
      <c r="F121" s="126">
        <v>135667</v>
      </c>
      <c r="G121" s="190">
        <v>249</v>
      </c>
      <c r="H121" s="126">
        <v>2333</v>
      </c>
      <c r="I121" s="124"/>
      <c r="J121" s="190">
        <v>346</v>
      </c>
      <c r="K121" s="208">
        <v>135667</v>
      </c>
      <c r="L121" s="139">
        <v>37776</v>
      </c>
      <c r="M121" s="139">
        <v>37769</v>
      </c>
      <c r="N121" s="139">
        <f>+M121+D121-1</f>
        <v>37798</v>
      </c>
      <c r="O121" s="139">
        <v>37833</v>
      </c>
      <c r="P121" s="139">
        <v>37869</v>
      </c>
      <c r="Q121" s="190" t="s">
        <v>88</v>
      </c>
      <c r="R121" s="190" t="s">
        <v>25</v>
      </c>
      <c r="S121" s="194" t="s">
        <v>161</v>
      </c>
      <c r="T121" s="116">
        <v>800</v>
      </c>
    </row>
    <row r="122" spans="1:20" x14ac:dyDescent="0.2">
      <c r="A122" s="106"/>
      <c r="B122" s="304"/>
      <c r="C122" s="181"/>
      <c r="D122" s="181">
        <v>35</v>
      </c>
      <c r="E122" s="182">
        <v>0.375</v>
      </c>
      <c r="F122" s="130"/>
      <c r="G122" s="183">
        <v>37726</v>
      </c>
      <c r="H122" s="130">
        <v>2000</v>
      </c>
      <c r="I122" s="107"/>
      <c r="J122" s="183">
        <v>37762</v>
      </c>
      <c r="K122" s="206">
        <v>25855.71</v>
      </c>
      <c r="L122" s="183"/>
      <c r="M122" s="183"/>
      <c r="N122" s="183">
        <f>+N121+D122</f>
        <v>37833</v>
      </c>
      <c r="O122" s="183"/>
      <c r="P122" s="183"/>
      <c r="Q122" s="195"/>
      <c r="R122" s="181"/>
      <c r="S122" s="185"/>
      <c r="T122" s="116"/>
    </row>
    <row r="123" spans="1:20" x14ac:dyDescent="0.2">
      <c r="A123" s="106"/>
      <c r="B123" s="304"/>
      <c r="C123" s="181"/>
      <c r="D123" s="181"/>
      <c r="E123" s="182"/>
      <c r="F123" s="130"/>
      <c r="G123" s="195"/>
      <c r="H123" s="130"/>
      <c r="I123" s="107"/>
      <c r="J123" s="195"/>
      <c r="K123" s="206"/>
      <c r="L123" s="183"/>
      <c r="M123" s="183"/>
      <c r="N123" s="183"/>
      <c r="O123" s="183"/>
      <c r="P123" s="183"/>
      <c r="Q123" s="181"/>
      <c r="R123" s="209"/>
      <c r="S123" s="185"/>
      <c r="T123" s="116"/>
    </row>
    <row r="124" spans="1:20" x14ac:dyDescent="0.2">
      <c r="A124" s="123">
        <v>233871</v>
      </c>
      <c r="B124" s="305" t="s">
        <v>162</v>
      </c>
      <c r="C124" s="190" t="s">
        <v>24</v>
      </c>
      <c r="D124" s="190">
        <v>45</v>
      </c>
      <c r="E124" s="139">
        <v>37754</v>
      </c>
      <c r="F124" s="126">
        <v>67343</v>
      </c>
      <c r="G124" s="190">
        <v>250</v>
      </c>
      <c r="H124" s="126">
        <v>3150</v>
      </c>
      <c r="I124" s="124"/>
      <c r="J124" s="190">
        <v>345</v>
      </c>
      <c r="K124" s="208">
        <v>67343</v>
      </c>
      <c r="L124" s="139">
        <v>37776</v>
      </c>
      <c r="M124" s="139">
        <v>37774</v>
      </c>
      <c r="N124" s="139">
        <f>+M124+D124-1</f>
        <v>37818</v>
      </c>
      <c r="O124" s="139">
        <v>37833</v>
      </c>
      <c r="P124" s="139">
        <v>37865</v>
      </c>
      <c r="Q124" s="190" t="s">
        <v>88</v>
      </c>
      <c r="R124" s="190" t="s">
        <v>25</v>
      </c>
      <c r="S124" s="194" t="s">
        <v>157</v>
      </c>
      <c r="T124" s="129">
        <v>270</v>
      </c>
    </row>
    <row r="125" spans="1:20" x14ac:dyDescent="0.2">
      <c r="A125" s="106"/>
      <c r="B125" s="304"/>
      <c r="C125" s="181"/>
      <c r="D125" s="181">
        <v>15</v>
      </c>
      <c r="E125" s="182">
        <v>0.375</v>
      </c>
      <c r="F125" s="130"/>
      <c r="G125" s="183">
        <v>37726</v>
      </c>
      <c r="H125" s="130">
        <v>4000</v>
      </c>
      <c r="I125" s="107"/>
      <c r="J125" s="183">
        <v>37762</v>
      </c>
      <c r="K125" s="206">
        <v>14535</v>
      </c>
      <c r="L125" s="183"/>
      <c r="M125" s="183"/>
      <c r="N125" s="183">
        <f>+N124+D125</f>
        <v>37833</v>
      </c>
      <c r="O125" s="183"/>
      <c r="P125" s="183"/>
      <c r="Q125" s="181"/>
      <c r="R125" s="209"/>
      <c r="S125" s="185" t="s">
        <v>159</v>
      </c>
      <c r="T125" s="116"/>
    </row>
    <row r="126" spans="1:20" x14ac:dyDescent="0.2">
      <c r="A126" s="117"/>
      <c r="B126" s="306"/>
      <c r="C126" s="186"/>
      <c r="D126" s="186"/>
      <c r="E126" s="201"/>
      <c r="F126" s="131"/>
      <c r="G126" s="136"/>
      <c r="H126" s="131"/>
      <c r="I126" s="118"/>
      <c r="J126" s="136"/>
      <c r="K126" s="211"/>
      <c r="L126" s="137"/>
      <c r="M126" s="137"/>
      <c r="N126" s="137"/>
      <c r="O126" s="137"/>
      <c r="P126" s="137"/>
      <c r="Q126" s="186"/>
      <c r="R126" s="186"/>
      <c r="S126" s="196"/>
      <c r="T126" s="132"/>
    </row>
    <row r="127" spans="1:20" x14ac:dyDescent="0.2">
      <c r="A127" s="123">
        <v>225415</v>
      </c>
      <c r="B127" s="305" t="s">
        <v>163</v>
      </c>
      <c r="C127" s="190" t="s">
        <v>149</v>
      </c>
      <c r="D127" s="190">
        <v>45</v>
      </c>
      <c r="E127" s="139">
        <v>37795</v>
      </c>
      <c r="F127" s="126">
        <v>2892000</v>
      </c>
      <c r="G127" s="190" t="s">
        <v>164</v>
      </c>
      <c r="H127" s="126">
        <v>12000</v>
      </c>
      <c r="I127" s="124"/>
      <c r="J127" s="190" t="s">
        <v>165</v>
      </c>
      <c r="K127" s="208">
        <v>2449711.54</v>
      </c>
      <c r="L127" s="139">
        <v>37816</v>
      </c>
      <c r="M127" s="139">
        <v>37813</v>
      </c>
      <c r="N127" s="139">
        <f>+M127+D127-1</f>
        <v>37857</v>
      </c>
      <c r="O127" s="139">
        <v>37857</v>
      </c>
      <c r="P127" s="139">
        <v>38023</v>
      </c>
      <c r="Q127" s="190" t="s">
        <v>88</v>
      </c>
      <c r="R127" s="190" t="s">
        <v>25</v>
      </c>
      <c r="S127" s="194" t="s">
        <v>166</v>
      </c>
      <c r="T127" s="129">
        <v>2674</v>
      </c>
    </row>
    <row r="128" spans="1:20" x14ac:dyDescent="0.2">
      <c r="A128" s="106"/>
      <c r="B128" s="304"/>
      <c r="C128" s="181" t="s">
        <v>86</v>
      </c>
      <c r="D128" s="181">
        <v>75</v>
      </c>
      <c r="E128" s="182">
        <v>0.39583333333333331</v>
      </c>
      <c r="F128" s="212"/>
      <c r="G128" s="181"/>
      <c r="H128" s="130">
        <v>8500</v>
      </c>
      <c r="I128" s="107"/>
      <c r="J128" s="181"/>
      <c r="K128" s="206"/>
      <c r="L128" s="183"/>
      <c r="M128" s="183"/>
      <c r="N128" s="183">
        <f>+M127+D128+D127-1</f>
        <v>37932</v>
      </c>
      <c r="O128" s="183"/>
      <c r="P128" s="183"/>
      <c r="Q128" s="181"/>
      <c r="R128" s="114"/>
      <c r="S128" s="185"/>
      <c r="T128" s="116"/>
    </row>
    <row r="129" spans="1:20" x14ac:dyDescent="0.2">
      <c r="A129" s="106"/>
      <c r="B129" s="304"/>
      <c r="C129" s="181"/>
      <c r="D129" s="181"/>
      <c r="E129" s="182"/>
      <c r="F129" s="212"/>
      <c r="G129" s="181"/>
      <c r="H129" s="130"/>
      <c r="I129" s="107"/>
      <c r="J129" s="181"/>
      <c r="K129" s="206"/>
      <c r="L129" s="183"/>
      <c r="M129" s="183"/>
      <c r="N129" s="183"/>
      <c r="O129" s="183"/>
      <c r="P129" s="183"/>
      <c r="Q129" s="181"/>
      <c r="R129" s="114"/>
      <c r="S129" s="185"/>
      <c r="T129" s="116"/>
    </row>
    <row r="130" spans="1:20" x14ac:dyDescent="0.2">
      <c r="A130" s="106"/>
      <c r="B130" s="304"/>
      <c r="C130" s="181"/>
      <c r="D130" s="181"/>
      <c r="E130" s="195"/>
      <c r="F130" s="130"/>
      <c r="G130" s="181"/>
      <c r="H130" s="130"/>
      <c r="I130" s="107"/>
      <c r="J130" s="181"/>
      <c r="K130" s="206"/>
      <c r="L130" s="183"/>
      <c r="M130" s="183"/>
      <c r="N130" s="183"/>
      <c r="O130" s="183"/>
      <c r="P130" s="183"/>
      <c r="Q130" s="181"/>
      <c r="R130" s="114"/>
      <c r="S130" s="185"/>
      <c r="T130" s="116"/>
    </row>
    <row r="131" spans="1:20" x14ac:dyDescent="0.2">
      <c r="A131" s="117"/>
      <c r="B131" s="306"/>
      <c r="C131" s="186"/>
      <c r="D131" s="186"/>
      <c r="E131" s="136"/>
      <c r="F131" s="131"/>
      <c r="G131" s="186"/>
      <c r="H131" s="131"/>
      <c r="I131" s="118"/>
      <c r="J131" s="186"/>
      <c r="K131" s="211"/>
      <c r="L131" s="137"/>
      <c r="M131" s="137"/>
      <c r="N131" s="137"/>
      <c r="O131" s="137"/>
      <c r="P131" s="137"/>
      <c r="Q131" s="186"/>
      <c r="R131" s="140"/>
      <c r="S131" s="196"/>
      <c r="T131" s="116"/>
    </row>
    <row r="132" spans="1:20" x14ac:dyDescent="0.2">
      <c r="A132" s="123">
        <v>233032</v>
      </c>
      <c r="B132" s="305" t="s">
        <v>167</v>
      </c>
      <c r="C132" s="190" t="s">
        <v>149</v>
      </c>
      <c r="D132" s="190">
        <v>90</v>
      </c>
      <c r="E132" s="139">
        <v>37755</v>
      </c>
      <c r="F132" s="126">
        <v>3918000</v>
      </c>
      <c r="G132" s="190">
        <v>238</v>
      </c>
      <c r="H132" s="126">
        <v>48000</v>
      </c>
      <c r="I132" s="124"/>
      <c r="J132" s="190">
        <v>422</v>
      </c>
      <c r="K132" s="208">
        <v>3915406.18</v>
      </c>
      <c r="L132" s="139">
        <v>37802</v>
      </c>
      <c r="M132" s="139">
        <v>37790</v>
      </c>
      <c r="N132" s="139">
        <f>+M132+D132-1</f>
        <v>37879</v>
      </c>
      <c r="O132" s="139">
        <v>37939</v>
      </c>
      <c r="P132" s="139">
        <v>37939</v>
      </c>
      <c r="Q132" s="190" t="s">
        <v>88</v>
      </c>
      <c r="R132" s="190" t="s">
        <v>25</v>
      </c>
      <c r="S132" s="194" t="s">
        <v>139</v>
      </c>
      <c r="T132" s="129"/>
    </row>
    <row r="133" spans="1:20" x14ac:dyDescent="0.2">
      <c r="A133" s="106"/>
      <c r="B133" s="304" t="s">
        <v>524</v>
      </c>
      <c r="C133" s="181" t="s">
        <v>86</v>
      </c>
      <c r="D133" s="181">
        <v>40</v>
      </c>
      <c r="E133" s="182">
        <v>0.45833333333333331</v>
      </c>
      <c r="F133" s="130"/>
      <c r="G133" s="183">
        <v>37726</v>
      </c>
      <c r="H133" s="130">
        <v>17000</v>
      </c>
      <c r="I133" s="107"/>
      <c r="J133" s="183">
        <v>37790</v>
      </c>
      <c r="K133" s="206">
        <v>600472.16</v>
      </c>
      <c r="L133" s="183"/>
      <c r="M133" s="183"/>
      <c r="N133" s="183">
        <f>+N132+D133</f>
        <v>37919</v>
      </c>
      <c r="O133" s="183"/>
      <c r="P133" s="183"/>
      <c r="Q133" s="181"/>
      <c r="R133" s="213"/>
      <c r="S133" s="185"/>
      <c r="T133" s="116"/>
    </row>
    <row r="134" spans="1:20" x14ac:dyDescent="0.2">
      <c r="A134" s="106"/>
      <c r="B134" s="304" t="s">
        <v>523</v>
      </c>
      <c r="C134" s="181"/>
      <c r="D134" s="181">
        <v>20</v>
      </c>
      <c r="E134" s="182"/>
      <c r="F134" s="130"/>
      <c r="G134" s="195"/>
      <c r="H134" s="130"/>
      <c r="I134" s="107"/>
      <c r="J134" s="195"/>
      <c r="K134" s="206"/>
      <c r="L134" s="183"/>
      <c r="M134" s="183"/>
      <c r="N134" s="183">
        <f>+N133+D134</f>
        <v>37939</v>
      </c>
      <c r="O134" s="183"/>
      <c r="P134" s="183"/>
      <c r="Q134" s="181"/>
      <c r="R134" s="213"/>
      <c r="S134" s="185"/>
      <c r="T134" s="116"/>
    </row>
    <row r="135" spans="1:20" x14ac:dyDescent="0.2">
      <c r="A135" s="117"/>
      <c r="B135" s="306"/>
      <c r="C135" s="186"/>
      <c r="D135" s="186">
        <v>20</v>
      </c>
      <c r="E135" s="201"/>
      <c r="F135" s="131"/>
      <c r="G135" s="136"/>
      <c r="H135" s="131"/>
      <c r="I135" s="118"/>
      <c r="J135" s="136"/>
      <c r="K135" s="211"/>
      <c r="L135" s="137"/>
      <c r="M135" s="137">
        <v>38063</v>
      </c>
      <c r="N135" s="137">
        <f>+M135+D135-1</f>
        <v>38082</v>
      </c>
      <c r="O135" s="137">
        <v>38076</v>
      </c>
      <c r="P135" s="137">
        <v>38103</v>
      </c>
      <c r="Q135" s="186"/>
      <c r="R135" s="214"/>
      <c r="S135" s="196"/>
      <c r="T135" s="132"/>
    </row>
    <row r="136" spans="1:20" x14ac:dyDescent="0.2">
      <c r="A136" s="106">
        <v>233846</v>
      </c>
      <c r="B136" s="304" t="s">
        <v>168</v>
      </c>
      <c r="C136" s="181" t="s">
        <v>149</v>
      </c>
      <c r="D136" s="181">
        <v>30</v>
      </c>
      <c r="E136" s="183">
        <v>37762</v>
      </c>
      <c r="F136" s="130">
        <v>290900</v>
      </c>
      <c r="G136" s="181">
        <v>262</v>
      </c>
      <c r="H136" s="130">
        <v>2000</v>
      </c>
      <c r="I136" s="107"/>
      <c r="J136" s="181">
        <v>424</v>
      </c>
      <c r="K136" s="206">
        <v>327570.90000000002</v>
      </c>
      <c r="L136" s="183">
        <v>37812</v>
      </c>
      <c r="M136" s="183">
        <v>37809</v>
      </c>
      <c r="N136" s="183">
        <f>+M136+D136-1</f>
        <v>37838</v>
      </c>
      <c r="O136" s="183">
        <v>37838</v>
      </c>
      <c r="P136" s="183">
        <v>37915</v>
      </c>
      <c r="Q136" s="181" t="s">
        <v>88</v>
      </c>
      <c r="R136" s="181" t="s">
        <v>25</v>
      </c>
      <c r="S136" s="185" t="s">
        <v>146</v>
      </c>
      <c r="T136" s="116">
        <v>740</v>
      </c>
    </row>
    <row r="137" spans="1:20" x14ac:dyDescent="0.2">
      <c r="A137" s="106"/>
      <c r="B137" s="304"/>
      <c r="C137" s="181" t="s">
        <v>86</v>
      </c>
      <c r="D137" s="181"/>
      <c r="E137" s="182">
        <v>0.375</v>
      </c>
      <c r="F137" s="130"/>
      <c r="G137" s="183">
        <v>37726</v>
      </c>
      <c r="H137" s="307">
        <v>2000</v>
      </c>
      <c r="I137" s="107"/>
      <c r="J137" s="183">
        <v>37793</v>
      </c>
      <c r="K137" s="206">
        <v>20025.55</v>
      </c>
      <c r="L137" s="183"/>
      <c r="M137" s="183"/>
      <c r="N137" s="183"/>
      <c r="O137" s="183"/>
      <c r="P137" s="183"/>
      <c r="Q137" s="181"/>
      <c r="R137" s="212"/>
      <c r="S137" s="185"/>
      <c r="T137" s="116"/>
    </row>
    <row r="138" spans="1:20" x14ac:dyDescent="0.2">
      <c r="A138" s="106"/>
      <c r="B138" s="304"/>
      <c r="C138" s="181"/>
      <c r="D138" s="181"/>
      <c r="E138" s="182"/>
      <c r="F138" s="130"/>
      <c r="G138" s="195"/>
      <c r="H138" s="130"/>
      <c r="I138" s="107"/>
      <c r="J138" s="195"/>
      <c r="K138" s="206"/>
      <c r="L138" s="183"/>
      <c r="M138" s="183"/>
      <c r="N138" s="183"/>
      <c r="O138" s="183"/>
      <c r="P138" s="183"/>
      <c r="Q138" s="181"/>
      <c r="R138" s="212"/>
      <c r="S138" s="185"/>
      <c r="T138" s="116"/>
    </row>
    <row r="139" spans="1:20" x14ac:dyDescent="0.2">
      <c r="A139" s="123">
        <v>233839</v>
      </c>
      <c r="B139" s="305" t="s">
        <v>169</v>
      </c>
      <c r="C139" s="190" t="s">
        <v>149</v>
      </c>
      <c r="D139" s="190">
        <v>30</v>
      </c>
      <c r="E139" s="139">
        <v>37762</v>
      </c>
      <c r="F139" s="126">
        <v>219000</v>
      </c>
      <c r="G139" s="190">
        <v>263</v>
      </c>
      <c r="H139" s="126">
        <v>7000</v>
      </c>
      <c r="I139" s="124"/>
      <c r="J139" s="190">
        <v>424</v>
      </c>
      <c r="K139" s="208">
        <v>246193.23</v>
      </c>
      <c r="L139" s="139">
        <v>37812</v>
      </c>
      <c r="M139" s="139">
        <v>37809</v>
      </c>
      <c r="N139" s="139">
        <f>+M139+D139-1</f>
        <v>37838</v>
      </c>
      <c r="O139" s="139">
        <v>37838</v>
      </c>
      <c r="P139" s="139">
        <v>37915</v>
      </c>
      <c r="Q139" s="190" t="s">
        <v>88</v>
      </c>
      <c r="R139" s="190" t="s">
        <v>25</v>
      </c>
      <c r="S139" s="194" t="s">
        <v>146</v>
      </c>
      <c r="T139" s="129">
        <v>319</v>
      </c>
    </row>
    <row r="140" spans="1:20" x14ac:dyDescent="0.2">
      <c r="A140" s="106"/>
      <c r="B140" s="304" t="s">
        <v>525</v>
      </c>
      <c r="C140" s="181" t="s">
        <v>86</v>
      </c>
      <c r="D140" s="181"/>
      <c r="E140" s="182">
        <v>0.45833333333333331</v>
      </c>
      <c r="F140" s="130"/>
      <c r="G140" s="183">
        <v>37726</v>
      </c>
      <c r="H140" s="130">
        <v>2000</v>
      </c>
      <c r="I140" s="107"/>
      <c r="J140" s="183">
        <v>37793</v>
      </c>
      <c r="K140" s="206"/>
      <c r="L140" s="183"/>
      <c r="M140" s="183"/>
      <c r="N140" s="183"/>
      <c r="O140" s="183"/>
      <c r="P140" s="183"/>
      <c r="Q140" s="181"/>
      <c r="R140" s="212"/>
      <c r="S140" s="185"/>
      <c r="T140" s="116"/>
    </row>
    <row r="141" spans="1:20" x14ac:dyDescent="0.2">
      <c r="A141" s="117"/>
      <c r="B141" s="306"/>
      <c r="C141" s="186"/>
      <c r="D141" s="186"/>
      <c r="E141" s="201"/>
      <c r="F141" s="131"/>
      <c r="G141" s="136"/>
      <c r="H141" s="131"/>
      <c r="I141" s="118"/>
      <c r="J141" s="136"/>
      <c r="K141" s="211"/>
      <c r="L141" s="137"/>
      <c r="M141" s="137"/>
      <c r="N141" s="137"/>
      <c r="O141" s="137"/>
      <c r="P141" s="137"/>
      <c r="Q141" s="181"/>
      <c r="R141" s="202"/>
      <c r="S141" s="196"/>
      <c r="T141" s="132"/>
    </row>
    <row r="142" spans="1:20" x14ac:dyDescent="0.2">
      <c r="A142" s="123">
        <v>233847</v>
      </c>
      <c r="B142" s="305" t="s">
        <v>170</v>
      </c>
      <c r="C142" s="190" t="s">
        <v>149</v>
      </c>
      <c r="D142" s="190">
        <v>30</v>
      </c>
      <c r="E142" s="139">
        <v>37767</v>
      </c>
      <c r="F142" s="126">
        <v>99483.21</v>
      </c>
      <c r="G142" s="190">
        <v>264</v>
      </c>
      <c r="H142" s="126">
        <v>1016.7</v>
      </c>
      <c r="I142" s="124"/>
      <c r="J142" s="190">
        <v>514</v>
      </c>
      <c r="K142" s="208">
        <v>123873.3</v>
      </c>
      <c r="L142" s="139">
        <v>37846</v>
      </c>
      <c r="M142" s="139">
        <v>37834</v>
      </c>
      <c r="N142" s="139">
        <f>+M142+D142-1</f>
        <v>37863</v>
      </c>
      <c r="O142" s="139">
        <v>37863</v>
      </c>
      <c r="P142" s="139">
        <v>37918</v>
      </c>
      <c r="Q142" s="190" t="s">
        <v>88</v>
      </c>
      <c r="R142" s="190" t="s">
        <v>25</v>
      </c>
      <c r="S142" s="194" t="s">
        <v>50</v>
      </c>
      <c r="T142" s="129" t="s">
        <v>27</v>
      </c>
    </row>
    <row r="143" spans="1:20" x14ac:dyDescent="0.2">
      <c r="A143" s="106"/>
      <c r="B143" s="304"/>
      <c r="C143" s="181" t="s">
        <v>86</v>
      </c>
      <c r="D143" s="181">
        <v>30</v>
      </c>
      <c r="E143" s="182">
        <v>0.66666666666666663</v>
      </c>
      <c r="F143" s="130"/>
      <c r="G143" s="183">
        <v>37726</v>
      </c>
      <c r="H143" s="130">
        <v>1000</v>
      </c>
      <c r="I143" s="107"/>
      <c r="J143" s="183">
        <v>37830</v>
      </c>
      <c r="K143" s="206"/>
      <c r="L143" s="183"/>
      <c r="M143" s="183"/>
      <c r="N143" s="183">
        <f>+N142+D143</f>
        <v>37893</v>
      </c>
      <c r="O143" s="183">
        <v>37893</v>
      </c>
      <c r="P143" s="183"/>
      <c r="Q143" s="181"/>
      <c r="R143" s="209"/>
      <c r="S143" s="135" t="s">
        <v>151</v>
      </c>
      <c r="T143" s="116"/>
    </row>
    <row r="144" spans="1:20" x14ac:dyDescent="0.2">
      <c r="A144" s="106"/>
      <c r="B144" s="304"/>
      <c r="C144" s="181"/>
      <c r="D144" s="181"/>
      <c r="E144" s="183">
        <v>37812</v>
      </c>
      <c r="F144" s="130"/>
      <c r="G144" s="195"/>
      <c r="H144" s="130"/>
      <c r="I144" s="107"/>
      <c r="J144" s="195"/>
      <c r="K144" s="206"/>
      <c r="L144" s="183"/>
      <c r="M144" s="183"/>
      <c r="N144" s="183"/>
      <c r="O144" s="183"/>
      <c r="P144" s="183"/>
      <c r="Q144" s="181"/>
      <c r="R144" s="209"/>
      <c r="S144" s="185"/>
      <c r="T144" s="116"/>
    </row>
    <row r="145" spans="1:20" x14ac:dyDescent="0.2">
      <c r="A145" s="117"/>
      <c r="B145" s="306"/>
      <c r="C145" s="186"/>
      <c r="D145" s="186"/>
      <c r="E145" s="201">
        <v>0.35416666666666669</v>
      </c>
      <c r="F145" s="131"/>
      <c r="G145" s="136"/>
      <c r="H145" s="131"/>
      <c r="I145" s="118"/>
      <c r="J145" s="136"/>
      <c r="K145" s="211"/>
      <c r="L145" s="137"/>
      <c r="M145" s="137"/>
      <c r="N145" s="137"/>
      <c r="O145" s="137"/>
      <c r="P145" s="137"/>
      <c r="Q145" s="186"/>
      <c r="R145" s="215"/>
      <c r="S145" s="196"/>
      <c r="T145" s="116"/>
    </row>
    <row r="146" spans="1:20" x14ac:dyDescent="0.2">
      <c r="A146" s="123">
        <v>233840</v>
      </c>
      <c r="B146" s="305" t="s">
        <v>171</v>
      </c>
      <c r="C146" s="190" t="s">
        <v>149</v>
      </c>
      <c r="D146" s="190">
        <v>60</v>
      </c>
      <c r="E146" s="139">
        <v>37762</v>
      </c>
      <c r="F146" s="126">
        <v>431200</v>
      </c>
      <c r="G146" s="190">
        <v>265</v>
      </c>
      <c r="H146" s="126">
        <v>3800</v>
      </c>
      <c r="I146" s="124"/>
      <c r="J146" s="190">
        <v>424</v>
      </c>
      <c r="K146" s="208">
        <v>516231.65</v>
      </c>
      <c r="L146" s="139">
        <v>37812</v>
      </c>
      <c r="M146" s="139">
        <v>37806</v>
      </c>
      <c r="N146" s="139">
        <f>+M146+D146-1</f>
        <v>37865</v>
      </c>
      <c r="O146" s="139">
        <v>37880</v>
      </c>
      <c r="P146" s="139">
        <v>37931</v>
      </c>
      <c r="Q146" s="190" t="s">
        <v>88</v>
      </c>
      <c r="R146" s="190" t="s">
        <v>25</v>
      </c>
      <c r="S146" s="194" t="s">
        <v>139</v>
      </c>
      <c r="T146" s="129">
        <v>1600</v>
      </c>
    </row>
    <row r="147" spans="1:20" x14ac:dyDescent="0.2">
      <c r="A147" s="106"/>
      <c r="B147" s="304"/>
      <c r="C147" s="181" t="s">
        <v>86</v>
      </c>
      <c r="D147" s="181">
        <v>15</v>
      </c>
      <c r="E147" s="182">
        <v>0.66666666666666663</v>
      </c>
      <c r="F147" s="130"/>
      <c r="G147" s="183">
        <v>37726</v>
      </c>
      <c r="H147" s="130">
        <v>5000</v>
      </c>
      <c r="I147" s="107"/>
      <c r="J147" s="183">
        <v>37793</v>
      </c>
      <c r="K147" s="206">
        <v>21014.400000000001</v>
      </c>
      <c r="L147" s="183"/>
      <c r="M147" s="183"/>
      <c r="N147" s="183">
        <f>+N146+D147</f>
        <v>37880</v>
      </c>
      <c r="O147" s="183"/>
      <c r="P147" s="183"/>
      <c r="Q147" s="181"/>
      <c r="R147" s="114"/>
      <c r="S147" s="185"/>
      <c r="T147" s="116"/>
    </row>
    <row r="148" spans="1:20" x14ac:dyDescent="0.2">
      <c r="A148" s="117"/>
      <c r="B148" s="306"/>
      <c r="C148" s="186"/>
      <c r="D148" s="186"/>
      <c r="E148" s="136"/>
      <c r="F148" s="131"/>
      <c r="G148" s="186"/>
      <c r="H148" s="131"/>
      <c r="I148" s="118"/>
      <c r="J148" s="186"/>
      <c r="K148" s="211"/>
      <c r="L148" s="137"/>
      <c r="M148" s="137"/>
      <c r="N148" s="137"/>
      <c r="O148" s="137"/>
      <c r="P148" s="137"/>
      <c r="Q148" s="136"/>
      <c r="R148" s="186"/>
      <c r="S148" s="196"/>
      <c r="T148" s="132"/>
    </row>
    <row r="149" spans="1:20" x14ac:dyDescent="0.2">
      <c r="A149" s="123">
        <v>234755</v>
      </c>
      <c r="B149" s="305" t="s">
        <v>172</v>
      </c>
      <c r="C149" s="190" t="s">
        <v>27</v>
      </c>
      <c r="D149" s="190">
        <v>30</v>
      </c>
      <c r="E149" s="193" t="s">
        <v>27</v>
      </c>
      <c r="F149" s="126">
        <v>41950</v>
      </c>
      <c r="G149" s="190">
        <v>612</v>
      </c>
      <c r="H149" s="126">
        <v>800</v>
      </c>
      <c r="I149" s="124"/>
      <c r="J149" s="190" t="s">
        <v>27</v>
      </c>
      <c r="K149" s="208">
        <v>43749.68</v>
      </c>
      <c r="L149" s="139">
        <v>37845</v>
      </c>
      <c r="M149" s="193" t="s">
        <v>27</v>
      </c>
      <c r="N149" s="193"/>
      <c r="O149" s="193" t="s">
        <v>27</v>
      </c>
      <c r="P149" s="193"/>
      <c r="Q149" s="190"/>
      <c r="R149" s="190" t="s">
        <v>30</v>
      </c>
      <c r="S149" s="194" t="s">
        <v>173</v>
      </c>
      <c r="T149" s="129"/>
    </row>
    <row r="150" spans="1:20" ht="16" thickBot="1" x14ac:dyDescent="0.25">
      <c r="A150" s="144"/>
      <c r="B150" s="308"/>
      <c r="C150" s="102"/>
      <c r="D150" s="102"/>
      <c r="E150" s="197"/>
      <c r="F150" s="160"/>
      <c r="G150" s="149">
        <v>37859</v>
      </c>
      <c r="H150" s="160">
        <v>1000</v>
      </c>
      <c r="I150" s="145"/>
      <c r="J150" s="204"/>
      <c r="K150" s="216"/>
      <c r="L150" s="204"/>
      <c r="M150" s="204"/>
      <c r="N150" s="204"/>
      <c r="O150" s="204"/>
      <c r="P150" s="102"/>
      <c r="Q150" s="102"/>
      <c r="R150" s="174"/>
      <c r="S150" s="198"/>
      <c r="T150" s="150"/>
    </row>
    <row r="151" spans="1:20" ht="16" thickBot="1" x14ac:dyDescent="0.25">
      <c r="A151" s="25"/>
      <c r="B151" s="47"/>
      <c r="C151" s="17"/>
      <c r="D151" s="17"/>
      <c r="E151" s="39"/>
      <c r="F151" s="23"/>
      <c r="G151" s="17"/>
      <c r="H151" s="23"/>
      <c r="I151" s="20"/>
      <c r="J151" s="17"/>
      <c r="K151" s="48"/>
      <c r="L151" s="39"/>
      <c r="M151" s="39"/>
      <c r="N151" s="39"/>
      <c r="O151" s="39"/>
      <c r="P151" s="17"/>
      <c r="Q151" s="39"/>
      <c r="R151" s="17"/>
      <c r="S151" s="41"/>
      <c r="T151" s="24"/>
    </row>
    <row r="153" spans="1:20" ht="18" x14ac:dyDescent="0.2">
      <c r="A153" s="1" t="s">
        <v>507</v>
      </c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20" ht="16" thickBot="1" x14ac:dyDescent="0.25">
      <c r="A154" s="5"/>
      <c r="B154" s="6"/>
    </row>
    <row r="155" spans="1:20" x14ac:dyDescent="0.2">
      <c r="A155" s="8" t="s">
        <v>0</v>
      </c>
      <c r="B155" s="11" t="s">
        <v>1</v>
      </c>
      <c r="C155" s="11" t="s">
        <v>2</v>
      </c>
      <c r="D155" s="11" t="s">
        <v>3</v>
      </c>
      <c r="E155" s="11" t="s">
        <v>4</v>
      </c>
      <c r="F155" s="11" t="s">
        <v>7</v>
      </c>
      <c r="G155" s="11" t="s">
        <v>5</v>
      </c>
      <c r="H155" s="31" t="s">
        <v>140</v>
      </c>
      <c r="I155" s="11"/>
      <c r="J155" s="11" t="s">
        <v>6</v>
      </c>
      <c r="K155" s="11" t="s">
        <v>7</v>
      </c>
      <c r="L155" s="11" t="s">
        <v>4</v>
      </c>
      <c r="M155" s="11" t="s">
        <v>8</v>
      </c>
      <c r="N155" s="11" t="s">
        <v>4</v>
      </c>
      <c r="O155" s="11" t="s">
        <v>8</v>
      </c>
      <c r="P155" s="11" t="s">
        <v>9</v>
      </c>
      <c r="Q155" s="11" t="s">
        <v>56</v>
      </c>
      <c r="R155" s="11" t="s">
        <v>10</v>
      </c>
      <c r="S155" s="33" t="s">
        <v>11</v>
      </c>
      <c r="T155" s="13" t="s">
        <v>12</v>
      </c>
    </row>
    <row r="156" spans="1:20" ht="16" thickBot="1" x14ac:dyDescent="0.25">
      <c r="A156" s="14" t="s">
        <v>1</v>
      </c>
      <c r="B156" s="17"/>
      <c r="C156" s="17"/>
      <c r="D156" s="17" t="s">
        <v>14</v>
      </c>
      <c r="E156" s="17" t="s">
        <v>15</v>
      </c>
      <c r="F156" s="17" t="s">
        <v>15</v>
      </c>
      <c r="G156" s="17" t="s">
        <v>16</v>
      </c>
      <c r="H156" s="34" t="s">
        <v>13</v>
      </c>
      <c r="I156" s="17"/>
      <c r="J156" s="17" t="s">
        <v>17</v>
      </c>
      <c r="K156" s="17" t="s">
        <v>18</v>
      </c>
      <c r="L156" s="17" t="s">
        <v>18</v>
      </c>
      <c r="M156" s="17" t="s">
        <v>19</v>
      </c>
      <c r="N156" s="17" t="s">
        <v>3</v>
      </c>
      <c r="O156" s="17" t="s">
        <v>20</v>
      </c>
      <c r="P156" s="17" t="s">
        <v>21</v>
      </c>
      <c r="Q156" s="17" t="s">
        <v>59</v>
      </c>
      <c r="R156" s="17"/>
      <c r="S156" s="30"/>
      <c r="T156" s="19" t="s">
        <v>22</v>
      </c>
    </row>
    <row r="157" spans="1:20" x14ac:dyDescent="0.2">
      <c r="A157" s="151">
        <v>235797</v>
      </c>
      <c r="B157" s="199" t="s">
        <v>179</v>
      </c>
      <c r="C157" s="97" t="s">
        <v>24</v>
      </c>
      <c r="D157" s="97">
        <v>40</v>
      </c>
      <c r="E157" s="176">
        <v>38126</v>
      </c>
      <c r="F157" s="155">
        <v>96572</v>
      </c>
      <c r="G157" s="97">
        <v>405</v>
      </c>
      <c r="H157" s="155">
        <v>5267</v>
      </c>
      <c r="I157" s="152"/>
      <c r="J157" s="97">
        <v>565</v>
      </c>
      <c r="K157" s="205">
        <v>112459.05</v>
      </c>
      <c r="L157" s="176">
        <v>38148</v>
      </c>
      <c r="M157" s="176">
        <v>38147</v>
      </c>
      <c r="N157" s="176">
        <f>+M157+D157-1</f>
        <v>38186</v>
      </c>
      <c r="O157" s="176">
        <v>38196</v>
      </c>
      <c r="P157" s="176">
        <v>38196</v>
      </c>
      <c r="Q157" s="97" t="s">
        <v>72</v>
      </c>
      <c r="R157" s="97" t="s">
        <v>25</v>
      </c>
      <c r="S157" s="217" t="s">
        <v>180</v>
      </c>
      <c r="T157" s="113" t="s">
        <v>27</v>
      </c>
    </row>
    <row r="158" spans="1:20" x14ac:dyDescent="0.2">
      <c r="A158" s="106"/>
      <c r="B158" s="114" t="s">
        <v>181</v>
      </c>
      <c r="C158" s="300"/>
      <c r="D158" s="181">
        <v>10</v>
      </c>
      <c r="E158" s="182">
        <v>0.75</v>
      </c>
      <c r="F158" s="130"/>
      <c r="G158" s="183">
        <v>38100</v>
      </c>
      <c r="H158" s="130">
        <v>2133</v>
      </c>
      <c r="I158" s="107"/>
      <c r="J158" s="183">
        <v>38141</v>
      </c>
      <c r="K158" s="206"/>
      <c r="L158" s="183"/>
      <c r="M158" s="183"/>
      <c r="N158" s="183">
        <f>+N157+D158</f>
        <v>38196</v>
      </c>
      <c r="O158" s="183"/>
      <c r="P158" s="183"/>
      <c r="Q158" s="181"/>
      <c r="R158" s="209"/>
      <c r="S158" s="218" t="s">
        <v>182</v>
      </c>
      <c r="T158" s="116"/>
    </row>
    <row r="159" spans="1:20" x14ac:dyDescent="0.2">
      <c r="A159" s="219"/>
      <c r="B159" s="186"/>
      <c r="C159" s="186"/>
      <c r="D159" s="186"/>
      <c r="E159" s="186"/>
      <c r="F159" s="187"/>
      <c r="G159" s="186"/>
      <c r="H159" s="51"/>
      <c r="I159" s="186"/>
      <c r="J159" s="186"/>
      <c r="K159" s="211"/>
      <c r="L159" s="137"/>
      <c r="M159" s="137"/>
      <c r="N159" s="137"/>
      <c r="O159" s="137"/>
      <c r="P159" s="137"/>
      <c r="Q159" s="186"/>
      <c r="R159" s="186"/>
      <c r="S159" s="220"/>
      <c r="T159" s="116"/>
    </row>
    <row r="160" spans="1:20" x14ac:dyDescent="0.2">
      <c r="A160" s="123">
        <v>235796</v>
      </c>
      <c r="B160" s="305" t="s">
        <v>183</v>
      </c>
      <c r="C160" s="190" t="s">
        <v>24</v>
      </c>
      <c r="D160" s="190">
        <v>40</v>
      </c>
      <c r="E160" s="139">
        <v>38127</v>
      </c>
      <c r="F160" s="126">
        <v>104180</v>
      </c>
      <c r="G160" s="190">
        <v>421</v>
      </c>
      <c r="H160" s="126">
        <v>4276</v>
      </c>
      <c r="I160" s="124"/>
      <c r="J160" s="191">
        <v>571</v>
      </c>
      <c r="K160" s="208">
        <v>124053.22</v>
      </c>
      <c r="L160" s="139">
        <v>38148</v>
      </c>
      <c r="M160" s="139">
        <v>38147</v>
      </c>
      <c r="N160" s="139">
        <f>+M160+D160-1</f>
        <v>38186</v>
      </c>
      <c r="O160" s="192">
        <v>38196</v>
      </c>
      <c r="P160" s="139">
        <v>38208</v>
      </c>
      <c r="Q160" s="190" t="s">
        <v>72</v>
      </c>
      <c r="R160" s="190" t="s">
        <v>25</v>
      </c>
      <c r="S160" s="221" t="s">
        <v>180</v>
      </c>
      <c r="T160" s="129" t="s">
        <v>27</v>
      </c>
    </row>
    <row r="161" spans="1:20" x14ac:dyDescent="0.2">
      <c r="A161" s="106"/>
      <c r="B161" s="114" t="s">
        <v>184</v>
      </c>
      <c r="C161" s="181"/>
      <c r="D161" s="181">
        <v>10</v>
      </c>
      <c r="E161" s="182">
        <v>0.375</v>
      </c>
      <c r="F161" s="130"/>
      <c r="G161" s="183">
        <v>38107</v>
      </c>
      <c r="H161" s="130">
        <v>2133</v>
      </c>
      <c r="I161" s="107"/>
      <c r="J161" s="183">
        <v>38145</v>
      </c>
      <c r="K161" s="206"/>
      <c r="L161" s="183"/>
      <c r="M161" s="183"/>
      <c r="N161" s="183">
        <f>+N160+D161</f>
        <v>38196</v>
      </c>
      <c r="O161" s="184"/>
      <c r="P161" s="183"/>
      <c r="Q161" s="195"/>
      <c r="R161" s="209"/>
      <c r="S161" s="218" t="s">
        <v>182</v>
      </c>
      <c r="T161" s="116"/>
    </row>
    <row r="162" spans="1:20" x14ac:dyDescent="0.2">
      <c r="A162" s="106"/>
      <c r="B162" s="304"/>
      <c r="C162" s="181"/>
      <c r="D162" s="181"/>
      <c r="E162" s="195"/>
      <c r="F162" s="130"/>
      <c r="G162" s="181"/>
      <c r="H162" s="130"/>
      <c r="I162" s="181"/>
      <c r="J162" s="207"/>
      <c r="K162" s="206"/>
      <c r="L162" s="183"/>
      <c r="M162" s="183"/>
      <c r="N162" s="183"/>
      <c r="O162" s="184"/>
      <c r="P162" s="183"/>
      <c r="Q162" s="186"/>
      <c r="R162" s="186"/>
      <c r="S162" s="222"/>
      <c r="T162" s="132"/>
    </row>
    <row r="163" spans="1:20" x14ac:dyDescent="0.2">
      <c r="A163" s="123">
        <v>9606</v>
      </c>
      <c r="B163" s="305" t="s">
        <v>185</v>
      </c>
      <c r="C163" s="190" t="s">
        <v>24</v>
      </c>
      <c r="D163" s="190">
        <v>30</v>
      </c>
      <c r="E163" s="139">
        <v>38138</v>
      </c>
      <c r="F163" s="126">
        <v>66910.67</v>
      </c>
      <c r="G163" s="190">
        <v>415</v>
      </c>
      <c r="H163" s="126">
        <v>1489.21</v>
      </c>
      <c r="I163" s="124"/>
      <c r="J163" s="190">
        <v>614</v>
      </c>
      <c r="K163" s="208">
        <v>73645.990000000005</v>
      </c>
      <c r="L163" s="139">
        <v>38155</v>
      </c>
      <c r="M163" s="139">
        <v>38152</v>
      </c>
      <c r="N163" s="139">
        <f>+M163+D163-1</f>
        <v>38181</v>
      </c>
      <c r="O163" s="192">
        <v>38166</v>
      </c>
      <c r="P163" s="139">
        <v>38196</v>
      </c>
      <c r="Q163" s="190" t="s">
        <v>88</v>
      </c>
      <c r="R163" s="190" t="s">
        <v>25</v>
      </c>
      <c r="S163" s="221" t="s">
        <v>186</v>
      </c>
      <c r="T163" s="129" t="s">
        <v>27</v>
      </c>
    </row>
    <row r="164" spans="1:20" x14ac:dyDescent="0.2">
      <c r="A164" s="106"/>
      <c r="B164" s="114"/>
      <c r="C164" s="181"/>
      <c r="D164" s="181"/>
      <c r="E164" s="182">
        <v>0.375</v>
      </c>
      <c r="F164" s="130"/>
      <c r="G164" s="183">
        <v>38107</v>
      </c>
      <c r="H164" s="130">
        <v>1600</v>
      </c>
      <c r="I164" s="107"/>
      <c r="J164" s="183">
        <v>38152</v>
      </c>
      <c r="K164" s="206"/>
      <c r="L164" s="183"/>
      <c r="M164" s="183"/>
      <c r="N164" s="183"/>
      <c r="O164" s="184"/>
      <c r="P164" s="183"/>
      <c r="Q164" s="181"/>
      <c r="R164" s="209"/>
      <c r="S164" s="222"/>
      <c r="T164" s="116"/>
    </row>
    <row r="165" spans="1:20" x14ac:dyDescent="0.2">
      <c r="A165" s="106"/>
      <c r="B165" s="304"/>
      <c r="C165" s="181"/>
      <c r="D165" s="181"/>
      <c r="E165" s="181"/>
      <c r="F165" s="130"/>
      <c r="G165" s="186" t="s">
        <v>187</v>
      </c>
      <c r="H165" s="210"/>
      <c r="I165" s="107"/>
      <c r="J165" s="186"/>
      <c r="K165" s="206"/>
      <c r="L165" s="183"/>
      <c r="M165" s="183"/>
      <c r="N165" s="183"/>
      <c r="O165" s="184"/>
      <c r="P165" s="183"/>
      <c r="Q165" s="186"/>
      <c r="R165" s="186"/>
      <c r="S165" s="223"/>
      <c r="T165" s="116"/>
    </row>
    <row r="166" spans="1:20" x14ac:dyDescent="0.2">
      <c r="A166" s="123">
        <v>234977</v>
      </c>
      <c r="B166" s="305" t="s">
        <v>188</v>
      </c>
      <c r="C166" s="190" t="s">
        <v>24</v>
      </c>
      <c r="D166" s="190">
        <v>60</v>
      </c>
      <c r="E166" s="139">
        <v>38127</v>
      </c>
      <c r="F166" s="126">
        <v>312603.83</v>
      </c>
      <c r="G166" s="190">
        <v>414</v>
      </c>
      <c r="H166" s="126">
        <v>1196.17</v>
      </c>
      <c r="I166" s="124"/>
      <c r="J166" s="190">
        <v>570</v>
      </c>
      <c r="K166" s="208">
        <v>325527.57</v>
      </c>
      <c r="L166" s="139">
        <v>38154</v>
      </c>
      <c r="M166" s="139">
        <v>38154</v>
      </c>
      <c r="N166" s="139">
        <f>+M166+D166-1</f>
        <v>38213</v>
      </c>
      <c r="O166" s="192">
        <v>38213</v>
      </c>
      <c r="P166" s="139">
        <v>38331</v>
      </c>
      <c r="Q166" s="181" t="s">
        <v>88</v>
      </c>
      <c r="R166" s="181" t="s">
        <v>25</v>
      </c>
      <c r="S166" s="194" t="s">
        <v>189</v>
      </c>
      <c r="T166" s="129">
        <v>1132</v>
      </c>
    </row>
    <row r="167" spans="1:20" x14ac:dyDescent="0.2">
      <c r="A167" s="106"/>
      <c r="B167" s="114" t="s">
        <v>190</v>
      </c>
      <c r="C167" s="181"/>
      <c r="D167" s="181"/>
      <c r="E167" s="182">
        <v>0.4375</v>
      </c>
      <c r="F167" s="130"/>
      <c r="G167" s="183">
        <v>38107</v>
      </c>
      <c r="H167" s="130">
        <v>3200</v>
      </c>
      <c r="I167" s="107"/>
      <c r="J167" s="183">
        <v>38145</v>
      </c>
      <c r="K167" s="206">
        <v>8355.89</v>
      </c>
      <c r="L167" s="183"/>
      <c r="M167" s="183"/>
      <c r="N167" s="183"/>
      <c r="O167" s="184"/>
      <c r="P167" s="183"/>
      <c r="Q167" s="181"/>
      <c r="R167" s="209"/>
      <c r="S167" s="185"/>
      <c r="T167" s="116"/>
    </row>
    <row r="168" spans="1:20" x14ac:dyDescent="0.2">
      <c r="A168" s="117"/>
      <c r="B168" s="306"/>
      <c r="C168" s="186"/>
      <c r="D168" s="186"/>
      <c r="E168" s="201"/>
      <c r="F168" s="131"/>
      <c r="G168" s="136"/>
      <c r="H168" s="131"/>
      <c r="I168" s="118"/>
      <c r="J168" s="136"/>
      <c r="K168" s="211"/>
      <c r="L168" s="137"/>
      <c r="M168" s="137"/>
      <c r="N168" s="137"/>
      <c r="O168" s="137"/>
      <c r="P168" s="137"/>
      <c r="Q168" s="186"/>
      <c r="R168" s="181"/>
      <c r="S168" s="196"/>
      <c r="T168" s="132"/>
    </row>
    <row r="169" spans="1:20" x14ac:dyDescent="0.2">
      <c r="A169" s="123">
        <v>236170</v>
      </c>
      <c r="B169" s="305" t="s">
        <v>191</v>
      </c>
      <c r="C169" s="190" t="s">
        <v>149</v>
      </c>
      <c r="D169" s="190">
        <v>60</v>
      </c>
      <c r="E169" s="139">
        <v>38105</v>
      </c>
      <c r="F169" s="126">
        <v>623000</v>
      </c>
      <c r="G169" s="190">
        <v>299</v>
      </c>
      <c r="H169" s="126">
        <v>5600</v>
      </c>
      <c r="I169" s="124"/>
      <c r="J169" s="190">
        <v>585</v>
      </c>
      <c r="K169" s="208">
        <v>747321.35</v>
      </c>
      <c r="L169" s="139">
        <v>38153</v>
      </c>
      <c r="M169" s="139">
        <v>38152</v>
      </c>
      <c r="N169" s="139">
        <f>+M169+D169-1</f>
        <v>38211</v>
      </c>
      <c r="O169" s="139">
        <v>38241</v>
      </c>
      <c r="P169" s="139">
        <v>38433</v>
      </c>
      <c r="Q169" s="190" t="s">
        <v>88</v>
      </c>
      <c r="R169" s="190" t="s">
        <v>25</v>
      </c>
      <c r="S169" s="194" t="s">
        <v>139</v>
      </c>
      <c r="T169" s="129">
        <v>3150</v>
      </c>
    </row>
    <row r="170" spans="1:20" x14ac:dyDescent="0.2">
      <c r="A170" s="106"/>
      <c r="B170" s="304"/>
      <c r="C170" s="181" t="s">
        <v>86</v>
      </c>
      <c r="D170" s="181">
        <v>30</v>
      </c>
      <c r="E170" s="182">
        <v>0.66666666666666663</v>
      </c>
      <c r="F170" s="130"/>
      <c r="G170" s="183">
        <v>38069</v>
      </c>
      <c r="H170" s="130">
        <v>5600</v>
      </c>
      <c r="I170" s="107"/>
      <c r="J170" s="183">
        <v>38145</v>
      </c>
      <c r="K170" s="206">
        <v>103164.93</v>
      </c>
      <c r="L170" s="183"/>
      <c r="M170" s="183"/>
      <c r="N170" s="183">
        <f>+N169+D170</f>
        <v>38241</v>
      </c>
      <c r="O170" s="183"/>
      <c r="P170" s="183"/>
      <c r="Q170" s="181"/>
      <c r="R170" s="209"/>
      <c r="S170" s="135"/>
      <c r="T170" s="116"/>
    </row>
    <row r="171" spans="1:20" x14ac:dyDescent="0.2">
      <c r="A171" s="106"/>
      <c r="B171" s="304"/>
      <c r="C171" s="181"/>
      <c r="D171" s="181"/>
      <c r="E171" s="182"/>
      <c r="F171" s="130"/>
      <c r="G171" s="195"/>
      <c r="H171" s="130">
        <v>2800</v>
      </c>
      <c r="I171" s="118"/>
      <c r="J171" s="136"/>
      <c r="K171" s="206"/>
      <c r="L171" s="183"/>
      <c r="M171" s="183"/>
      <c r="N171" s="183"/>
      <c r="O171" s="183"/>
      <c r="P171" s="183"/>
      <c r="Q171" s="186"/>
      <c r="R171" s="215"/>
      <c r="S171" s="196"/>
      <c r="T171" s="116"/>
    </row>
    <row r="172" spans="1:20" x14ac:dyDescent="0.2">
      <c r="A172" s="123">
        <v>236048</v>
      </c>
      <c r="B172" s="305" t="s">
        <v>192</v>
      </c>
      <c r="C172" s="190" t="s">
        <v>149</v>
      </c>
      <c r="D172" s="190">
        <v>60</v>
      </c>
      <c r="E172" s="139">
        <v>38105</v>
      </c>
      <c r="F172" s="126">
        <v>587200</v>
      </c>
      <c r="G172" s="190">
        <v>306</v>
      </c>
      <c r="H172" s="126">
        <v>6400</v>
      </c>
      <c r="I172" s="107"/>
      <c r="J172" s="181">
        <v>593</v>
      </c>
      <c r="K172" s="208">
        <v>691720</v>
      </c>
      <c r="L172" s="139">
        <v>38149</v>
      </c>
      <c r="M172" s="139">
        <v>38151</v>
      </c>
      <c r="N172" s="139">
        <f>+M172+D172-1</f>
        <v>38210</v>
      </c>
      <c r="O172" s="139">
        <v>38210</v>
      </c>
      <c r="P172" s="139">
        <v>38259</v>
      </c>
      <c r="Q172" s="181" t="s">
        <v>88</v>
      </c>
      <c r="R172" s="181" t="s">
        <v>25</v>
      </c>
      <c r="S172" s="185" t="s">
        <v>118</v>
      </c>
      <c r="T172" s="129">
        <v>1330</v>
      </c>
    </row>
    <row r="173" spans="1:20" x14ac:dyDescent="0.2">
      <c r="A173" s="106"/>
      <c r="B173" s="304"/>
      <c r="C173" s="181" t="s">
        <v>86</v>
      </c>
      <c r="D173" s="181"/>
      <c r="E173" s="182">
        <v>0.75</v>
      </c>
      <c r="F173" s="130"/>
      <c r="G173" s="183">
        <v>38069</v>
      </c>
      <c r="H173" s="130">
        <v>5600</v>
      </c>
      <c r="I173" s="107"/>
      <c r="J173" s="183">
        <v>38146</v>
      </c>
      <c r="K173" s="206"/>
      <c r="L173" s="183"/>
      <c r="M173" s="183"/>
      <c r="N173" s="183"/>
      <c r="O173" s="183"/>
      <c r="P173" s="183"/>
      <c r="Q173" s="181"/>
      <c r="R173" s="114"/>
      <c r="S173" s="185"/>
      <c r="T173" s="116"/>
    </row>
    <row r="174" spans="1:20" x14ac:dyDescent="0.2">
      <c r="A174" s="106"/>
      <c r="B174" s="304"/>
      <c r="C174" s="181"/>
      <c r="D174" s="181"/>
      <c r="E174" s="182"/>
      <c r="F174" s="130"/>
      <c r="G174" s="195"/>
      <c r="H174" s="130"/>
      <c r="I174" s="107"/>
      <c r="J174" s="195"/>
      <c r="K174" s="206"/>
      <c r="L174" s="183"/>
      <c r="M174" s="183"/>
      <c r="N174" s="183"/>
      <c r="O174" s="183"/>
      <c r="P174" s="183"/>
      <c r="Q174" s="186"/>
      <c r="R174" s="186"/>
      <c r="S174" s="196"/>
      <c r="T174" s="132"/>
    </row>
    <row r="175" spans="1:20" x14ac:dyDescent="0.2">
      <c r="A175" s="123">
        <v>236769</v>
      </c>
      <c r="B175" s="305" t="s">
        <v>193</v>
      </c>
      <c r="C175" s="190" t="s">
        <v>24</v>
      </c>
      <c r="D175" s="190">
        <v>25</v>
      </c>
      <c r="E175" s="139">
        <v>38141</v>
      </c>
      <c r="F175" s="126">
        <v>40000</v>
      </c>
      <c r="G175" s="190">
        <v>467</v>
      </c>
      <c r="H175" s="126">
        <v>1400</v>
      </c>
      <c r="I175" s="124"/>
      <c r="J175" s="190">
        <v>618</v>
      </c>
      <c r="K175" s="208">
        <v>56749.75</v>
      </c>
      <c r="L175" s="139">
        <v>38155</v>
      </c>
      <c r="M175" s="139">
        <v>38164</v>
      </c>
      <c r="N175" s="139">
        <f>+M175+D175-1</f>
        <v>38188</v>
      </c>
      <c r="O175" s="139">
        <v>38171</v>
      </c>
      <c r="P175" s="139">
        <v>38201</v>
      </c>
      <c r="Q175" s="190" t="s">
        <v>88</v>
      </c>
      <c r="R175" s="190" t="s">
        <v>25</v>
      </c>
      <c r="S175" s="221" t="s">
        <v>186</v>
      </c>
      <c r="T175" s="129" t="s">
        <v>27</v>
      </c>
    </row>
    <row r="176" spans="1:20" x14ac:dyDescent="0.2">
      <c r="A176" s="106"/>
      <c r="B176" s="304"/>
      <c r="C176" s="181"/>
      <c r="D176" s="181"/>
      <c r="E176" s="182">
        <v>0.47916666666666669</v>
      </c>
      <c r="F176" s="130"/>
      <c r="G176" s="183">
        <v>38119</v>
      </c>
      <c r="H176" s="130">
        <v>1600</v>
      </c>
      <c r="I176" s="107"/>
      <c r="J176" s="183">
        <v>38154</v>
      </c>
      <c r="K176" s="206"/>
      <c r="L176" s="183"/>
      <c r="M176" s="183"/>
      <c r="N176" s="183"/>
      <c r="O176" s="183"/>
      <c r="P176" s="183"/>
      <c r="Q176" s="181"/>
      <c r="R176" s="181"/>
      <c r="S176" s="185"/>
      <c r="T176" s="116"/>
    </row>
    <row r="177" spans="1:20" x14ac:dyDescent="0.2">
      <c r="A177" s="106"/>
      <c r="B177" s="304"/>
      <c r="C177" s="181"/>
      <c r="D177" s="181"/>
      <c r="E177" s="195"/>
      <c r="F177" s="130"/>
      <c r="G177" s="181"/>
      <c r="H177" s="130"/>
      <c r="I177" s="181"/>
      <c r="J177" s="207"/>
      <c r="K177" s="206"/>
      <c r="L177" s="183"/>
      <c r="M177" s="183"/>
      <c r="N177" s="183"/>
      <c r="O177" s="184"/>
      <c r="P177" s="183"/>
      <c r="Q177" s="186"/>
      <c r="R177" s="186"/>
      <c r="S177" s="185"/>
      <c r="T177" s="132"/>
    </row>
    <row r="178" spans="1:20" x14ac:dyDescent="0.2">
      <c r="A178" s="123">
        <v>9668</v>
      </c>
      <c r="B178" s="305" t="s">
        <v>41</v>
      </c>
      <c r="C178" s="190" t="s">
        <v>24</v>
      </c>
      <c r="D178" s="190">
        <v>50</v>
      </c>
      <c r="E178" s="139">
        <v>38141</v>
      </c>
      <c r="F178" s="126">
        <v>437000</v>
      </c>
      <c r="G178" s="190">
        <v>469</v>
      </c>
      <c r="H178" s="126">
        <v>4800</v>
      </c>
      <c r="I178" s="124"/>
      <c r="J178" s="190">
        <v>638</v>
      </c>
      <c r="K178" s="208">
        <v>415831.15</v>
      </c>
      <c r="L178" s="139">
        <v>38168</v>
      </c>
      <c r="M178" s="139">
        <v>38156</v>
      </c>
      <c r="N178" s="139">
        <f>+M178+D178-1</f>
        <v>38205</v>
      </c>
      <c r="O178" s="192">
        <v>38205</v>
      </c>
      <c r="P178" s="139">
        <v>38209</v>
      </c>
      <c r="Q178" s="190" t="s">
        <v>88</v>
      </c>
      <c r="R178" s="190" t="s">
        <v>25</v>
      </c>
      <c r="S178" s="194" t="s">
        <v>194</v>
      </c>
      <c r="T178" s="129">
        <v>965</v>
      </c>
    </row>
    <row r="179" spans="1:20" ht="16" thickBot="1" x14ac:dyDescent="0.25">
      <c r="A179" s="144"/>
      <c r="B179" s="174"/>
      <c r="C179" s="102"/>
      <c r="D179" s="102"/>
      <c r="E179" s="197">
        <v>0.66666666666666663</v>
      </c>
      <c r="F179" s="160"/>
      <c r="G179" s="149">
        <v>38119</v>
      </c>
      <c r="H179" s="160">
        <v>3200</v>
      </c>
      <c r="I179" s="145"/>
      <c r="J179" s="149">
        <v>38155</v>
      </c>
      <c r="K179" s="216">
        <v>82819.78</v>
      </c>
      <c r="L179" s="204"/>
      <c r="M179" s="204"/>
      <c r="N179" s="204"/>
      <c r="O179" s="224"/>
      <c r="P179" s="102"/>
      <c r="Q179" s="102"/>
      <c r="R179" s="225"/>
      <c r="S179" s="198" t="s">
        <v>195</v>
      </c>
      <c r="T179" s="150"/>
    </row>
    <row r="180" spans="1:20" ht="16" thickBot="1" x14ac:dyDescent="0.25">
      <c r="A180" s="25"/>
      <c r="B180" s="47"/>
      <c r="C180" s="17"/>
      <c r="D180" s="17"/>
      <c r="E180" s="39"/>
      <c r="F180" s="23"/>
      <c r="G180" s="17"/>
      <c r="H180" s="23"/>
      <c r="I180" s="20"/>
      <c r="J180" s="17"/>
      <c r="K180" s="45"/>
      <c r="L180" s="39"/>
      <c r="M180" s="39"/>
      <c r="N180" s="39"/>
      <c r="O180" s="39"/>
      <c r="P180" s="17"/>
      <c r="Q180" s="39"/>
      <c r="R180" s="17"/>
      <c r="S180" s="41"/>
      <c r="T180" s="24"/>
    </row>
    <row r="182" spans="1:20" ht="19" thickBot="1" x14ac:dyDescent="0.25">
      <c r="A182" s="1" t="s">
        <v>508</v>
      </c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53"/>
      <c r="S182" s="3"/>
    </row>
    <row r="183" spans="1:20" ht="16" thickBot="1" x14ac:dyDescent="0.25">
      <c r="A183" s="309"/>
      <c r="B183" s="226"/>
      <c r="C183" s="227"/>
      <c r="D183" s="227"/>
      <c r="E183" s="227"/>
      <c r="F183" s="227"/>
      <c r="G183" s="227"/>
      <c r="H183" s="90" t="s">
        <v>140</v>
      </c>
      <c r="I183" s="227"/>
      <c r="J183" s="227"/>
      <c r="K183" s="228"/>
      <c r="L183" s="227"/>
      <c r="M183" s="227"/>
      <c r="N183" s="227"/>
      <c r="O183" s="227"/>
      <c r="P183" s="227"/>
      <c r="Q183" s="227"/>
      <c r="R183" s="229"/>
      <c r="S183" s="230"/>
      <c r="T183" s="227"/>
    </row>
    <row r="184" spans="1:20" x14ac:dyDescent="0.2">
      <c r="A184" s="96" t="s">
        <v>0</v>
      </c>
      <c r="B184" s="97" t="s">
        <v>1</v>
      </c>
      <c r="C184" s="97" t="s">
        <v>2</v>
      </c>
      <c r="D184" s="97" t="s">
        <v>3</v>
      </c>
      <c r="E184" s="97" t="s">
        <v>4</v>
      </c>
      <c r="F184" s="97" t="s">
        <v>7</v>
      </c>
      <c r="G184" s="231" t="s">
        <v>5</v>
      </c>
      <c r="H184" s="55" t="s">
        <v>13</v>
      </c>
      <c r="I184" s="98"/>
      <c r="J184" s="97" t="s">
        <v>6</v>
      </c>
      <c r="K184" s="97" t="s">
        <v>7</v>
      </c>
      <c r="L184" s="97" t="s">
        <v>4</v>
      </c>
      <c r="M184" s="97" t="s">
        <v>8</v>
      </c>
      <c r="N184" s="97" t="s">
        <v>4</v>
      </c>
      <c r="O184" s="97" t="s">
        <v>8</v>
      </c>
      <c r="P184" s="97" t="s">
        <v>9</v>
      </c>
      <c r="Q184" s="97" t="s">
        <v>56</v>
      </c>
      <c r="R184" s="232" t="s">
        <v>10</v>
      </c>
      <c r="S184" s="233" t="s">
        <v>11</v>
      </c>
      <c r="T184" s="100" t="s">
        <v>12</v>
      </c>
    </row>
    <row r="185" spans="1:20" ht="16" thickBot="1" x14ac:dyDescent="0.25">
      <c r="A185" s="101" t="s">
        <v>1</v>
      </c>
      <c r="B185" s="102"/>
      <c r="C185" s="102"/>
      <c r="D185" s="102" t="s">
        <v>14</v>
      </c>
      <c r="E185" s="102" t="s">
        <v>15</v>
      </c>
      <c r="F185" s="102" t="s">
        <v>15</v>
      </c>
      <c r="G185" s="102" t="s">
        <v>16</v>
      </c>
      <c r="H185" s="34" t="s">
        <v>495</v>
      </c>
      <c r="I185" s="103"/>
      <c r="J185" s="102" t="s">
        <v>17</v>
      </c>
      <c r="K185" s="102" t="s">
        <v>18</v>
      </c>
      <c r="L185" s="102" t="s">
        <v>18</v>
      </c>
      <c r="M185" s="102" t="s">
        <v>19</v>
      </c>
      <c r="N185" s="102" t="s">
        <v>3</v>
      </c>
      <c r="O185" s="102" t="s">
        <v>20</v>
      </c>
      <c r="P185" s="102" t="s">
        <v>21</v>
      </c>
      <c r="Q185" s="102" t="s">
        <v>59</v>
      </c>
      <c r="R185" s="234"/>
      <c r="S185" s="235"/>
      <c r="T185" s="105" t="s">
        <v>22</v>
      </c>
    </row>
    <row r="186" spans="1:20" x14ac:dyDescent="0.2">
      <c r="A186" s="106">
        <v>237688</v>
      </c>
      <c r="B186" s="114" t="s">
        <v>218</v>
      </c>
      <c r="C186" s="97" t="s">
        <v>42</v>
      </c>
      <c r="D186" s="97">
        <v>728</v>
      </c>
      <c r="E186" s="176">
        <v>38300</v>
      </c>
      <c r="F186" s="130">
        <v>20600000</v>
      </c>
      <c r="G186" s="181">
        <v>1049</v>
      </c>
      <c r="H186" s="130">
        <v>618000</v>
      </c>
      <c r="I186" s="114"/>
      <c r="J186" s="191">
        <v>1390</v>
      </c>
      <c r="K186" s="206">
        <v>24399240.600000001</v>
      </c>
      <c r="L186" s="183">
        <v>38349</v>
      </c>
      <c r="M186" s="183">
        <v>38373</v>
      </c>
      <c r="N186" s="183">
        <f>+M186+D186-1</f>
        <v>39100</v>
      </c>
      <c r="O186" s="183">
        <v>39263</v>
      </c>
      <c r="P186" s="183">
        <v>39435</v>
      </c>
      <c r="Q186" s="181" t="s">
        <v>88</v>
      </c>
      <c r="R186" s="236" t="s">
        <v>25</v>
      </c>
      <c r="S186" s="237" t="s">
        <v>139</v>
      </c>
      <c r="T186" s="113">
        <v>15131</v>
      </c>
    </row>
    <row r="187" spans="1:20" x14ac:dyDescent="0.2">
      <c r="A187" s="106"/>
      <c r="B187" s="114" t="s">
        <v>219</v>
      </c>
      <c r="C187" s="181" t="s">
        <v>86</v>
      </c>
      <c r="D187" s="238"/>
      <c r="E187" s="182">
        <v>0.45833333333333331</v>
      </c>
      <c r="F187" s="130"/>
      <c r="G187" s="183">
        <v>38252</v>
      </c>
      <c r="H187" s="307">
        <v>361360.33</v>
      </c>
      <c r="I187" s="114"/>
      <c r="J187" s="183">
        <v>38348</v>
      </c>
      <c r="K187" s="206">
        <v>1077736.6200000001</v>
      </c>
      <c r="L187" s="183"/>
      <c r="M187" s="183"/>
      <c r="N187" s="183">
        <v>39263</v>
      </c>
      <c r="O187" s="183"/>
      <c r="P187" s="183"/>
      <c r="Q187" s="181"/>
      <c r="R187" s="239">
        <v>2790266.03</v>
      </c>
      <c r="S187" s="240" t="s">
        <v>220</v>
      </c>
      <c r="T187" s="116"/>
    </row>
    <row r="188" spans="1:20" x14ac:dyDescent="0.2">
      <c r="A188" s="241"/>
      <c r="B188" s="114"/>
      <c r="C188" s="181"/>
      <c r="D188" s="181"/>
      <c r="E188" s="181"/>
      <c r="F188" s="210"/>
      <c r="G188" s="181"/>
      <c r="H188" s="130">
        <v>20900</v>
      </c>
      <c r="I188" s="114"/>
      <c r="J188" s="181"/>
      <c r="K188" s="206">
        <v>414861.98</v>
      </c>
      <c r="L188" s="183"/>
      <c r="M188" s="183"/>
      <c r="N188" s="183"/>
      <c r="O188" s="183"/>
      <c r="P188" s="183"/>
      <c r="Q188" s="181"/>
      <c r="R188" s="239">
        <v>14876440.57</v>
      </c>
      <c r="S188" s="242" t="s">
        <v>221</v>
      </c>
      <c r="T188" s="116"/>
    </row>
    <row r="189" spans="1:20" x14ac:dyDescent="0.2">
      <c r="A189" s="241"/>
      <c r="B189" s="304"/>
      <c r="C189" s="181"/>
      <c r="D189" s="181"/>
      <c r="E189" s="181"/>
      <c r="F189" s="210"/>
      <c r="G189" s="181"/>
      <c r="H189" s="130"/>
      <c r="I189" s="114"/>
      <c r="J189" s="181"/>
      <c r="K189" s="206">
        <v>762583.04000000004</v>
      </c>
      <c r="L189" s="183"/>
      <c r="M189" s="183"/>
      <c r="N189" s="183"/>
      <c r="O189" s="183"/>
      <c r="P189" s="183"/>
      <c r="Q189" s="181"/>
      <c r="R189" s="239">
        <v>13220613.67</v>
      </c>
      <c r="S189" s="242" t="s">
        <v>222</v>
      </c>
      <c r="T189" s="116"/>
    </row>
    <row r="190" spans="1:20" x14ac:dyDescent="0.2">
      <c r="A190" s="241"/>
      <c r="B190" s="181"/>
      <c r="C190" s="181"/>
      <c r="D190" s="181"/>
      <c r="E190" s="181"/>
      <c r="F190" s="210"/>
      <c r="G190" s="181"/>
      <c r="H190" s="130"/>
      <c r="I190" s="114"/>
      <c r="J190" s="181"/>
      <c r="K190" s="206">
        <v>240000</v>
      </c>
      <c r="L190" s="183"/>
      <c r="M190" s="183"/>
      <c r="N190" s="183"/>
      <c r="O190" s="183"/>
      <c r="P190" s="183"/>
      <c r="Q190" s="181"/>
      <c r="R190" s="239">
        <v>3792155.29</v>
      </c>
      <c r="S190" s="242" t="s">
        <v>223</v>
      </c>
      <c r="T190" s="116"/>
    </row>
    <row r="191" spans="1:20" x14ac:dyDescent="0.2">
      <c r="A191" s="219"/>
      <c r="B191" s="186"/>
      <c r="C191" s="186"/>
      <c r="D191" s="186"/>
      <c r="E191" s="186"/>
      <c r="F191" s="187"/>
      <c r="G191" s="186"/>
      <c r="H191" s="131"/>
      <c r="I191" s="140"/>
      <c r="J191" s="186"/>
      <c r="K191" s="211">
        <v>2204521.2599999998</v>
      </c>
      <c r="L191" s="137"/>
      <c r="M191" s="137"/>
      <c r="N191" s="137"/>
      <c r="O191" s="137"/>
      <c r="P191" s="137"/>
      <c r="Q191" s="186"/>
      <c r="R191" s="243">
        <f>+R188+R189+R190</f>
        <v>31889209.530000001</v>
      </c>
      <c r="S191" s="220" t="s">
        <v>224</v>
      </c>
      <c r="T191" s="116"/>
    </row>
    <row r="192" spans="1:20" x14ac:dyDescent="0.2">
      <c r="A192" s="106">
        <v>237687</v>
      </c>
      <c r="B192" s="114" t="s">
        <v>225</v>
      </c>
      <c r="C192" s="181" t="s">
        <v>42</v>
      </c>
      <c r="D192" s="181">
        <v>728</v>
      </c>
      <c r="E192" s="183">
        <v>38300</v>
      </c>
      <c r="F192" s="130">
        <v>19500000</v>
      </c>
      <c r="G192" s="181">
        <v>1049</v>
      </c>
      <c r="H192" s="130">
        <v>585000</v>
      </c>
      <c r="I192" s="114"/>
      <c r="J192" s="207">
        <v>1390</v>
      </c>
      <c r="K192" s="206">
        <v>23297934.73</v>
      </c>
      <c r="L192" s="183">
        <v>38349</v>
      </c>
      <c r="M192" s="183">
        <v>38373</v>
      </c>
      <c r="N192" s="183">
        <f>+M192+D192-1</f>
        <v>39100</v>
      </c>
      <c r="O192" s="184">
        <v>39263</v>
      </c>
      <c r="P192" s="183">
        <v>39455</v>
      </c>
      <c r="Q192" s="181" t="s">
        <v>88</v>
      </c>
      <c r="R192" s="190" t="s">
        <v>25</v>
      </c>
      <c r="S192" s="222" t="s">
        <v>226</v>
      </c>
      <c r="T192" s="129">
        <v>20739</v>
      </c>
    </row>
    <row r="193" spans="1:20" x14ac:dyDescent="0.2">
      <c r="A193" s="106"/>
      <c r="B193" s="114" t="s">
        <v>219</v>
      </c>
      <c r="C193" s="181" t="s">
        <v>86</v>
      </c>
      <c r="D193" s="238"/>
      <c r="E193" s="182">
        <v>0.45833333333333331</v>
      </c>
      <c r="F193" s="130"/>
      <c r="G193" s="183">
        <v>38252</v>
      </c>
      <c r="H193" s="307">
        <v>310528.56</v>
      </c>
      <c r="I193" s="114"/>
      <c r="J193" s="183">
        <v>38348</v>
      </c>
      <c r="K193" s="206">
        <v>408956.48</v>
      </c>
      <c r="L193" s="183"/>
      <c r="M193" s="183"/>
      <c r="N193" s="183">
        <v>39263</v>
      </c>
      <c r="O193" s="184"/>
      <c r="P193" s="183"/>
      <c r="Q193" s="195"/>
      <c r="R193" s="130">
        <v>2706722.33</v>
      </c>
      <c r="S193" s="185" t="s">
        <v>220</v>
      </c>
      <c r="T193" s="116"/>
    </row>
    <row r="194" spans="1:20" x14ac:dyDescent="0.2">
      <c r="A194" s="106"/>
      <c r="B194" s="304"/>
      <c r="C194" s="181"/>
      <c r="D194" s="181"/>
      <c r="E194" s="195"/>
      <c r="F194" s="130"/>
      <c r="G194" s="181"/>
      <c r="H194" s="130">
        <v>20900</v>
      </c>
      <c r="I194" s="114"/>
      <c r="J194" s="207"/>
      <c r="K194" s="206">
        <v>1080588.05</v>
      </c>
      <c r="L194" s="183"/>
      <c r="M194" s="183"/>
      <c r="N194" s="183"/>
      <c r="O194" s="184"/>
      <c r="P194" s="183"/>
      <c r="Q194" s="181"/>
      <c r="R194" s="130">
        <v>14589680.779999999</v>
      </c>
      <c r="S194" s="244" t="s">
        <v>221</v>
      </c>
      <c r="T194" s="116"/>
    </row>
    <row r="195" spans="1:20" x14ac:dyDescent="0.2">
      <c r="A195" s="106"/>
      <c r="B195" s="304"/>
      <c r="C195" s="181"/>
      <c r="D195" s="181"/>
      <c r="E195" s="195"/>
      <c r="F195" s="130"/>
      <c r="G195" s="181"/>
      <c r="H195" s="130"/>
      <c r="I195" s="114"/>
      <c r="J195" s="207"/>
      <c r="K195" s="206">
        <v>403926.88</v>
      </c>
      <c r="L195" s="183"/>
      <c r="M195" s="183"/>
      <c r="N195" s="183"/>
      <c r="O195" s="184"/>
      <c r="P195" s="183"/>
      <c r="Q195" s="181"/>
      <c r="R195" s="130">
        <v>12684976.630000001</v>
      </c>
      <c r="S195" s="244" t="s">
        <v>222</v>
      </c>
      <c r="T195" s="116"/>
    </row>
    <row r="196" spans="1:20" x14ac:dyDescent="0.2">
      <c r="A196" s="106"/>
      <c r="B196" s="304"/>
      <c r="C196" s="181"/>
      <c r="D196" s="181"/>
      <c r="E196" s="195"/>
      <c r="F196" s="130"/>
      <c r="G196" s="181"/>
      <c r="H196" s="130"/>
      <c r="I196" s="114"/>
      <c r="J196" s="207"/>
      <c r="K196" s="206">
        <v>2350000</v>
      </c>
      <c r="L196" s="183"/>
      <c r="M196" s="183"/>
      <c r="N196" s="183"/>
      <c r="O196" s="184"/>
      <c r="P196" s="183"/>
      <c r="Q196" s="181"/>
      <c r="R196" s="130">
        <v>3199365.34</v>
      </c>
      <c r="S196" s="244" t="s">
        <v>223</v>
      </c>
      <c r="T196" s="116"/>
    </row>
    <row r="197" spans="1:20" x14ac:dyDescent="0.2">
      <c r="A197" s="106"/>
      <c r="B197" s="304"/>
      <c r="C197" s="181"/>
      <c r="D197" s="181"/>
      <c r="E197" s="195"/>
      <c r="F197" s="130"/>
      <c r="G197" s="181"/>
      <c r="H197" s="130"/>
      <c r="I197" s="114"/>
      <c r="J197" s="207"/>
      <c r="K197" s="206">
        <v>225894.28</v>
      </c>
      <c r="L197" s="183"/>
      <c r="M197" s="183"/>
      <c r="N197" s="183"/>
      <c r="O197" s="184"/>
      <c r="P197" s="183"/>
      <c r="Q197" s="181"/>
      <c r="R197" s="245">
        <f>+R194+R195+R196</f>
        <v>30474022.75</v>
      </c>
      <c r="S197" s="246" t="s">
        <v>224</v>
      </c>
      <c r="T197" s="116"/>
    </row>
    <row r="198" spans="1:20" x14ac:dyDescent="0.2">
      <c r="A198" s="117"/>
      <c r="B198" s="306"/>
      <c r="C198" s="186"/>
      <c r="D198" s="186"/>
      <c r="E198" s="136"/>
      <c r="F198" s="131"/>
      <c r="G198" s="186"/>
      <c r="H198" s="131"/>
      <c r="I198" s="140"/>
      <c r="J198" s="247"/>
      <c r="K198" s="211"/>
      <c r="L198" s="137"/>
      <c r="M198" s="137"/>
      <c r="N198" s="137"/>
      <c r="O198" s="188"/>
      <c r="P198" s="137"/>
      <c r="Q198" s="186"/>
      <c r="R198" s="186"/>
      <c r="S198" s="223"/>
      <c r="T198" s="132"/>
    </row>
    <row r="199" spans="1:20" x14ac:dyDescent="0.2">
      <c r="A199" s="123">
        <v>238676</v>
      </c>
      <c r="B199" s="305" t="s">
        <v>227</v>
      </c>
      <c r="C199" s="190" t="s">
        <v>42</v>
      </c>
      <c r="D199" s="190">
        <v>60</v>
      </c>
      <c r="E199" s="139">
        <v>38457</v>
      </c>
      <c r="F199" s="126">
        <v>500000</v>
      </c>
      <c r="G199" s="190">
        <v>271</v>
      </c>
      <c r="H199" s="126">
        <v>14400</v>
      </c>
      <c r="I199" s="124"/>
      <c r="J199" s="190">
        <v>665</v>
      </c>
      <c r="K199" s="208">
        <v>471846.62</v>
      </c>
      <c r="L199" s="139">
        <v>38538</v>
      </c>
      <c r="M199" s="139">
        <v>38537</v>
      </c>
      <c r="N199" s="139">
        <f>+M199+D199-1</f>
        <v>38596</v>
      </c>
      <c r="O199" s="139">
        <v>38627</v>
      </c>
      <c r="P199" s="139">
        <v>38828</v>
      </c>
      <c r="Q199" s="190" t="s">
        <v>88</v>
      </c>
      <c r="R199" s="190" t="s">
        <v>25</v>
      </c>
      <c r="S199" s="248" t="s">
        <v>228</v>
      </c>
      <c r="T199" s="129">
        <v>900</v>
      </c>
    </row>
    <row r="200" spans="1:20" x14ac:dyDescent="0.2">
      <c r="A200" s="106"/>
      <c r="B200" s="304"/>
      <c r="C200" s="181" t="s">
        <v>86</v>
      </c>
      <c r="D200" s="181">
        <v>30</v>
      </c>
      <c r="E200" s="182">
        <v>0.70833333333333337</v>
      </c>
      <c r="F200" s="130"/>
      <c r="G200" s="183">
        <v>38421</v>
      </c>
      <c r="H200" s="307">
        <f>5600+2800</f>
        <v>8400</v>
      </c>
      <c r="I200" s="107"/>
      <c r="J200" s="183">
        <v>38533</v>
      </c>
      <c r="K200" s="206">
        <v>-30768.97</v>
      </c>
      <c r="L200" s="183"/>
      <c r="M200" s="183"/>
      <c r="N200" s="183">
        <f>+N199+D200</f>
        <v>38626</v>
      </c>
      <c r="O200" s="183"/>
      <c r="P200" s="183"/>
      <c r="Q200" s="181"/>
      <c r="R200" s="195"/>
      <c r="S200" s="222"/>
      <c r="T200" s="116"/>
    </row>
    <row r="201" spans="1:20" x14ac:dyDescent="0.2">
      <c r="A201" s="106"/>
      <c r="B201" s="304"/>
      <c r="C201" s="181"/>
      <c r="D201" s="181"/>
      <c r="E201" s="182"/>
      <c r="F201" s="130"/>
      <c r="G201" s="195"/>
      <c r="H201" s="212"/>
      <c r="I201" s="118"/>
      <c r="J201" s="136"/>
      <c r="K201" s="206"/>
      <c r="L201" s="183"/>
      <c r="M201" s="183"/>
      <c r="N201" s="183"/>
      <c r="O201" s="183"/>
      <c r="P201" s="183"/>
      <c r="Q201" s="186"/>
      <c r="R201" s="136"/>
      <c r="S201" s="196"/>
      <c r="T201" s="116"/>
    </row>
    <row r="202" spans="1:20" x14ac:dyDescent="0.2">
      <c r="A202" s="123">
        <v>238680</v>
      </c>
      <c r="B202" s="305" t="s">
        <v>229</v>
      </c>
      <c r="C202" s="190" t="s">
        <v>42</v>
      </c>
      <c r="D202" s="190">
        <v>45</v>
      </c>
      <c r="E202" s="139">
        <v>38460</v>
      </c>
      <c r="F202" s="126">
        <v>295600</v>
      </c>
      <c r="G202" s="190">
        <v>272</v>
      </c>
      <c r="H202" s="126">
        <v>2000</v>
      </c>
      <c r="I202" s="124"/>
      <c r="J202" s="190">
        <v>669</v>
      </c>
      <c r="K202" s="208">
        <v>289749.19</v>
      </c>
      <c r="L202" s="139">
        <v>38541</v>
      </c>
      <c r="M202" s="139">
        <v>38541</v>
      </c>
      <c r="N202" s="139">
        <f>+M202+D202-1</f>
        <v>38585</v>
      </c>
      <c r="O202" s="139">
        <v>38615</v>
      </c>
      <c r="P202" s="139">
        <v>38902</v>
      </c>
      <c r="Q202" s="190" t="s">
        <v>88</v>
      </c>
      <c r="R202" s="190" t="s">
        <v>25</v>
      </c>
      <c r="S202" s="194" t="s">
        <v>205</v>
      </c>
      <c r="T202" s="129">
        <v>360</v>
      </c>
    </row>
    <row r="203" spans="1:20" x14ac:dyDescent="0.2">
      <c r="A203" s="106"/>
      <c r="B203" s="304"/>
      <c r="C203" s="181" t="s">
        <v>86</v>
      </c>
      <c r="D203" s="181">
        <v>30</v>
      </c>
      <c r="E203" s="182">
        <v>0.375</v>
      </c>
      <c r="F203" s="130"/>
      <c r="G203" s="183">
        <v>38421</v>
      </c>
      <c r="H203" s="307">
        <f>2400+1600</f>
        <v>4000</v>
      </c>
      <c r="I203" s="107"/>
      <c r="J203" s="183">
        <v>38533</v>
      </c>
      <c r="K203" s="206">
        <v>80767.509999999995</v>
      </c>
      <c r="L203" s="183"/>
      <c r="M203" s="183"/>
      <c r="N203" s="183">
        <f>+N202+D203</f>
        <v>38615</v>
      </c>
      <c r="O203" s="183"/>
      <c r="P203" s="183"/>
      <c r="Q203" s="181"/>
      <c r="R203" s="181"/>
      <c r="S203" s="185"/>
      <c r="T203" s="116"/>
    </row>
    <row r="204" spans="1:20" x14ac:dyDescent="0.2">
      <c r="A204" s="106"/>
      <c r="B204" s="304"/>
      <c r="C204" s="181"/>
      <c r="D204" s="181"/>
      <c r="E204" s="182"/>
      <c r="F204" s="130"/>
      <c r="G204" s="195"/>
      <c r="H204" s="202"/>
      <c r="I204" s="107"/>
      <c r="J204" s="195"/>
      <c r="K204" s="206"/>
      <c r="L204" s="183"/>
      <c r="M204" s="183"/>
      <c r="N204" s="183"/>
      <c r="O204" s="183"/>
      <c r="P204" s="137"/>
      <c r="Q204" s="186"/>
      <c r="R204" s="186"/>
      <c r="S204" s="196"/>
      <c r="T204" s="132"/>
    </row>
    <row r="205" spans="1:20" x14ac:dyDescent="0.2">
      <c r="A205" s="123">
        <v>238696</v>
      </c>
      <c r="B205" s="305" t="s">
        <v>230</v>
      </c>
      <c r="C205" s="190" t="s">
        <v>42</v>
      </c>
      <c r="D205" s="190">
        <v>60</v>
      </c>
      <c r="E205" s="139">
        <v>38460</v>
      </c>
      <c r="F205" s="126">
        <v>757050</v>
      </c>
      <c r="G205" s="190">
        <v>276</v>
      </c>
      <c r="H205" s="126">
        <v>37350</v>
      </c>
      <c r="I205" s="124"/>
      <c r="J205" s="190">
        <v>631</v>
      </c>
      <c r="K205" s="208">
        <v>760662.93</v>
      </c>
      <c r="L205" s="139">
        <v>38530</v>
      </c>
      <c r="M205" s="139">
        <v>38525</v>
      </c>
      <c r="N205" s="139">
        <f>+M205+D205-1</f>
        <v>38584</v>
      </c>
      <c r="O205" s="192">
        <v>38587</v>
      </c>
      <c r="P205" s="139">
        <v>39020</v>
      </c>
      <c r="Q205" s="190" t="s">
        <v>88</v>
      </c>
      <c r="R205" s="190" t="s">
        <v>25</v>
      </c>
      <c r="S205" s="194" t="s">
        <v>231</v>
      </c>
      <c r="T205" s="129"/>
    </row>
    <row r="206" spans="1:20" x14ac:dyDescent="0.2">
      <c r="A206" s="106"/>
      <c r="B206" s="114" t="s">
        <v>232</v>
      </c>
      <c r="C206" s="181" t="s">
        <v>86</v>
      </c>
      <c r="D206" s="181">
        <v>15</v>
      </c>
      <c r="E206" s="182">
        <v>0.45833333333333331</v>
      </c>
      <c r="F206" s="130"/>
      <c r="G206" s="183">
        <v>38421</v>
      </c>
      <c r="H206" s="307">
        <f>3200+800</f>
        <v>4000</v>
      </c>
      <c r="I206" s="107"/>
      <c r="J206" s="183">
        <v>38520</v>
      </c>
      <c r="K206" s="206">
        <v>93638.01</v>
      </c>
      <c r="L206" s="183"/>
      <c r="M206" s="183"/>
      <c r="N206" s="183">
        <f>+N205+D206</f>
        <v>38599</v>
      </c>
      <c r="O206" s="183"/>
      <c r="P206" s="183"/>
      <c r="Q206" s="181"/>
      <c r="R206" s="181"/>
      <c r="S206" s="185"/>
      <c r="T206" s="116"/>
    </row>
    <row r="207" spans="1:20" x14ac:dyDescent="0.2">
      <c r="A207" s="106"/>
      <c r="B207" s="304"/>
      <c r="C207" s="181"/>
      <c r="D207" s="181"/>
      <c r="E207" s="182"/>
      <c r="F207" s="130"/>
      <c r="G207" s="195"/>
      <c r="H207" s="307"/>
      <c r="I207" s="107"/>
      <c r="J207" s="195"/>
      <c r="K207" s="206"/>
      <c r="L207" s="183"/>
      <c r="M207" s="183"/>
      <c r="N207" s="183"/>
      <c r="O207" s="183"/>
      <c r="P207" s="183"/>
      <c r="Q207" s="181"/>
      <c r="R207" s="181"/>
      <c r="S207" s="185"/>
      <c r="T207" s="116"/>
    </row>
    <row r="208" spans="1:20" x14ac:dyDescent="0.2">
      <c r="A208" s="117"/>
      <c r="B208" s="306"/>
      <c r="C208" s="186"/>
      <c r="D208" s="186"/>
      <c r="E208" s="201"/>
      <c r="F208" s="131"/>
      <c r="G208" s="136"/>
      <c r="H208" s="212"/>
      <c r="I208" s="118"/>
      <c r="J208" s="136"/>
      <c r="K208" s="211"/>
      <c r="L208" s="137"/>
      <c r="M208" s="137"/>
      <c r="N208" s="137"/>
      <c r="O208" s="137"/>
      <c r="P208" s="137"/>
      <c r="Q208" s="186"/>
      <c r="R208" s="186"/>
      <c r="S208" s="196"/>
      <c r="T208" s="116"/>
    </row>
    <row r="209" spans="1:20" x14ac:dyDescent="0.2">
      <c r="A209" s="123">
        <v>238678</v>
      </c>
      <c r="B209" s="305" t="s">
        <v>233</v>
      </c>
      <c r="C209" s="190" t="s">
        <v>42</v>
      </c>
      <c r="D209" s="190">
        <v>60</v>
      </c>
      <c r="E209" s="139">
        <v>38460</v>
      </c>
      <c r="F209" s="126">
        <v>633400</v>
      </c>
      <c r="G209" s="190">
        <v>274</v>
      </c>
      <c r="H209" s="126">
        <v>30000</v>
      </c>
      <c r="I209" s="124"/>
      <c r="J209" s="190">
        <v>630</v>
      </c>
      <c r="K209" s="208">
        <v>725919.15</v>
      </c>
      <c r="L209" s="139">
        <v>38530</v>
      </c>
      <c r="M209" s="139">
        <v>38527</v>
      </c>
      <c r="N209" s="139">
        <f>+M209+D209-1</f>
        <v>38586</v>
      </c>
      <c r="O209" s="192">
        <v>38586</v>
      </c>
      <c r="P209" s="139">
        <v>38624</v>
      </c>
      <c r="Q209" s="190" t="s">
        <v>88</v>
      </c>
      <c r="R209" s="190" t="s">
        <v>25</v>
      </c>
      <c r="S209" s="248" t="s">
        <v>228</v>
      </c>
      <c r="T209" s="129">
        <v>1271</v>
      </c>
    </row>
    <row r="210" spans="1:20" x14ac:dyDescent="0.2">
      <c r="A210" s="106"/>
      <c r="B210" s="114" t="s">
        <v>234</v>
      </c>
      <c r="C210" s="181" t="s">
        <v>86</v>
      </c>
      <c r="D210" s="181"/>
      <c r="E210" s="182">
        <v>0.625</v>
      </c>
      <c r="F210" s="130"/>
      <c r="G210" s="183">
        <v>38421</v>
      </c>
      <c r="H210" s="307">
        <v>2000</v>
      </c>
      <c r="I210" s="107"/>
      <c r="J210" s="183">
        <v>38520</v>
      </c>
      <c r="K210" s="206"/>
      <c r="L210" s="183"/>
      <c r="M210" s="183"/>
      <c r="N210" s="183"/>
      <c r="O210" s="184"/>
      <c r="P210" s="183"/>
      <c r="Q210" s="181"/>
      <c r="R210" s="195"/>
      <c r="S210" s="222"/>
      <c r="T210" s="116">
        <v>316</v>
      </c>
    </row>
    <row r="211" spans="1:20" x14ac:dyDescent="0.2">
      <c r="A211" s="117"/>
      <c r="B211" s="306"/>
      <c r="C211" s="186"/>
      <c r="D211" s="186"/>
      <c r="E211" s="186"/>
      <c r="F211" s="131"/>
      <c r="G211" s="186"/>
      <c r="H211" s="202"/>
      <c r="I211" s="118"/>
      <c r="J211" s="186"/>
      <c r="K211" s="211"/>
      <c r="L211" s="137"/>
      <c r="M211" s="137"/>
      <c r="N211" s="137"/>
      <c r="O211" s="188"/>
      <c r="P211" s="137"/>
      <c r="Q211" s="186"/>
      <c r="R211" s="186"/>
      <c r="S211" s="223"/>
      <c r="T211" s="132"/>
    </row>
    <row r="212" spans="1:20" x14ac:dyDescent="0.2">
      <c r="A212" s="123">
        <v>239568</v>
      </c>
      <c r="B212" s="305" t="s">
        <v>235</v>
      </c>
      <c r="C212" s="190" t="s">
        <v>24</v>
      </c>
      <c r="D212" s="190">
        <v>30</v>
      </c>
      <c r="E212" s="139">
        <v>38503</v>
      </c>
      <c r="F212" s="126">
        <v>92600</v>
      </c>
      <c r="G212" s="190"/>
      <c r="H212" s="126">
        <v>5000</v>
      </c>
      <c r="I212" s="124"/>
      <c r="J212" s="190"/>
      <c r="K212" s="208">
        <v>109967.73</v>
      </c>
      <c r="L212" s="139"/>
      <c r="M212" s="139"/>
      <c r="N212" s="139">
        <f>+M212+D212-1</f>
        <v>29</v>
      </c>
      <c r="O212" s="192"/>
      <c r="P212" s="139"/>
      <c r="Q212" s="190" t="s">
        <v>88</v>
      </c>
      <c r="R212" s="190" t="s">
        <v>25</v>
      </c>
      <c r="S212" s="221" t="s">
        <v>205</v>
      </c>
      <c r="T212" s="129">
        <v>308</v>
      </c>
    </row>
    <row r="213" spans="1:20" x14ac:dyDescent="0.2">
      <c r="A213" s="106"/>
      <c r="B213" s="114" t="s">
        <v>236</v>
      </c>
      <c r="C213" s="181"/>
      <c r="D213" s="181"/>
      <c r="E213" s="182">
        <v>0.375</v>
      </c>
      <c r="F213" s="130"/>
      <c r="G213" s="195"/>
      <c r="H213" s="130">
        <v>2400</v>
      </c>
      <c r="I213" s="107"/>
      <c r="J213" s="195"/>
      <c r="K213" s="206"/>
      <c r="L213" s="183"/>
      <c r="M213" s="183"/>
      <c r="N213" s="183"/>
      <c r="O213" s="184"/>
      <c r="P213" s="183"/>
      <c r="Q213" s="181"/>
      <c r="R213" s="195"/>
      <c r="S213" s="222"/>
      <c r="T213" s="116"/>
    </row>
    <row r="214" spans="1:20" x14ac:dyDescent="0.2">
      <c r="A214" s="117"/>
      <c r="B214" s="306"/>
      <c r="C214" s="186"/>
      <c r="D214" s="186"/>
      <c r="E214" s="186"/>
      <c r="F214" s="131"/>
      <c r="G214" s="186"/>
      <c r="H214" s="212"/>
      <c r="I214" s="118"/>
      <c r="J214" s="186"/>
      <c r="K214" s="211"/>
      <c r="L214" s="137"/>
      <c r="M214" s="137"/>
      <c r="N214" s="137"/>
      <c r="O214" s="188"/>
      <c r="P214" s="137"/>
      <c r="Q214" s="186"/>
      <c r="R214" s="186"/>
      <c r="S214" s="223"/>
      <c r="T214" s="116"/>
    </row>
    <row r="215" spans="1:20" x14ac:dyDescent="0.2">
      <c r="A215" s="123">
        <v>239735</v>
      </c>
      <c r="B215" s="305" t="s">
        <v>237</v>
      </c>
      <c r="C215" s="190" t="s">
        <v>24</v>
      </c>
      <c r="D215" s="190">
        <v>45</v>
      </c>
      <c r="E215" s="139">
        <v>38503</v>
      </c>
      <c r="F215" s="126">
        <v>180000</v>
      </c>
      <c r="G215" s="190">
        <v>396</v>
      </c>
      <c r="H215" s="126">
        <v>0</v>
      </c>
      <c r="I215" s="124"/>
      <c r="J215" s="190">
        <v>609</v>
      </c>
      <c r="K215" s="208">
        <v>212350.14</v>
      </c>
      <c r="L215" s="139">
        <v>38534</v>
      </c>
      <c r="M215" s="139">
        <v>38530</v>
      </c>
      <c r="N215" s="139">
        <f>+M215+D215-1</f>
        <v>38574</v>
      </c>
      <c r="O215" s="192">
        <v>38573</v>
      </c>
      <c r="P215" s="139">
        <v>38586</v>
      </c>
      <c r="Q215" s="190" t="s">
        <v>88</v>
      </c>
      <c r="R215" s="190" t="s">
        <v>25</v>
      </c>
      <c r="S215" s="221" t="s">
        <v>238</v>
      </c>
      <c r="T215" s="129">
        <v>500</v>
      </c>
    </row>
    <row r="216" spans="1:20" x14ac:dyDescent="0.2">
      <c r="A216" s="106"/>
      <c r="B216" s="114"/>
      <c r="C216" s="181"/>
      <c r="D216" s="181">
        <v>15</v>
      </c>
      <c r="E216" s="182">
        <v>0.45833333333333331</v>
      </c>
      <c r="F216" s="130"/>
      <c r="G216" s="183">
        <v>38467</v>
      </c>
      <c r="H216" s="130">
        <v>1720</v>
      </c>
      <c r="I216" s="107"/>
      <c r="J216" s="183">
        <v>38519</v>
      </c>
      <c r="K216" s="206">
        <v>38008.379999999997</v>
      </c>
      <c r="L216" s="183"/>
      <c r="M216" s="183"/>
      <c r="N216" s="183">
        <f>+N215+D216</f>
        <v>38589</v>
      </c>
      <c r="O216" s="183"/>
      <c r="P216" s="183"/>
      <c r="Q216" s="181"/>
      <c r="R216" s="181"/>
      <c r="S216" s="222" t="s">
        <v>239</v>
      </c>
      <c r="T216" s="116"/>
    </row>
    <row r="217" spans="1:20" x14ac:dyDescent="0.2">
      <c r="A217" s="117"/>
      <c r="B217" s="306"/>
      <c r="C217" s="186"/>
      <c r="D217" s="186"/>
      <c r="E217" s="186"/>
      <c r="F217" s="130"/>
      <c r="G217" s="186"/>
      <c r="H217" s="202"/>
      <c r="I217" s="118"/>
      <c r="J217" s="186"/>
      <c r="K217" s="211">
        <v>-12297.24</v>
      </c>
      <c r="L217" s="137"/>
      <c r="M217" s="137"/>
      <c r="N217" s="137"/>
      <c r="O217" s="188"/>
      <c r="P217" s="137"/>
      <c r="Q217" s="186"/>
      <c r="R217" s="249"/>
      <c r="S217" s="250"/>
      <c r="T217" s="132"/>
    </row>
    <row r="218" spans="1:20" x14ac:dyDescent="0.2">
      <c r="A218" s="123">
        <v>239934</v>
      </c>
      <c r="B218" s="305" t="s">
        <v>240</v>
      </c>
      <c r="C218" s="190" t="s">
        <v>24</v>
      </c>
      <c r="D218" s="190">
        <v>60</v>
      </c>
      <c r="E218" s="139">
        <v>38503</v>
      </c>
      <c r="F218" s="126">
        <v>720558.51</v>
      </c>
      <c r="G218" s="190">
        <v>454</v>
      </c>
      <c r="H218" s="130">
        <v>6241.49</v>
      </c>
      <c r="I218" s="124"/>
      <c r="J218" s="190">
        <v>625</v>
      </c>
      <c r="K218" s="208">
        <v>674542.15</v>
      </c>
      <c r="L218" s="139">
        <v>38527</v>
      </c>
      <c r="M218" s="139">
        <v>38527</v>
      </c>
      <c r="N218" s="139">
        <f>+M218+D218-1</f>
        <v>38586</v>
      </c>
      <c r="O218" s="192">
        <v>38611</v>
      </c>
      <c r="P218" s="139">
        <v>38680</v>
      </c>
      <c r="Q218" s="181" t="s">
        <v>88</v>
      </c>
      <c r="R218" s="181" t="s">
        <v>25</v>
      </c>
      <c r="S218" s="221" t="s">
        <v>241</v>
      </c>
      <c r="T218" s="116">
        <v>1155</v>
      </c>
    </row>
    <row r="219" spans="1:20" x14ac:dyDescent="0.2">
      <c r="A219" s="106"/>
      <c r="B219" s="114" t="s">
        <v>242</v>
      </c>
      <c r="C219" s="181"/>
      <c r="D219" s="181">
        <v>25</v>
      </c>
      <c r="E219" s="182">
        <v>0.625</v>
      </c>
      <c r="F219" s="130"/>
      <c r="G219" s="183">
        <v>38485</v>
      </c>
      <c r="H219" s="130">
        <f>3200+4733.33</f>
        <v>7933.33</v>
      </c>
      <c r="I219" s="107"/>
      <c r="J219" s="183">
        <v>38520</v>
      </c>
      <c r="K219" s="206">
        <v>9419.36</v>
      </c>
      <c r="L219" s="183"/>
      <c r="M219" s="183"/>
      <c r="N219" s="183">
        <f>+N218+D219</f>
        <v>38611</v>
      </c>
      <c r="O219" s="184"/>
      <c r="P219" s="183"/>
      <c r="Q219" s="181"/>
      <c r="R219" s="181"/>
      <c r="S219" s="222"/>
      <c r="T219" s="116"/>
    </row>
    <row r="220" spans="1:20" x14ac:dyDescent="0.2">
      <c r="A220" s="117"/>
      <c r="B220" s="140"/>
      <c r="C220" s="186"/>
      <c r="D220" s="186"/>
      <c r="E220" s="201"/>
      <c r="F220" s="131"/>
      <c r="G220" s="136"/>
      <c r="H220" s="212"/>
      <c r="I220" s="118"/>
      <c r="J220" s="136"/>
      <c r="K220" s="211"/>
      <c r="L220" s="137"/>
      <c r="M220" s="137"/>
      <c r="N220" s="137"/>
      <c r="O220" s="188"/>
      <c r="P220" s="137"/>
      <c r="Q220" s="186"/>
      <c r="R220" s="249"/>
      <c r="S220" s="223"/>
      <c r="T220" s="116"/>
    </row>
    <row r="221" spans="1:20" x14ac:dyDescent="0.2">
      <c r="A221" s="123">
        <v>239936</v>
      </c>
      <c r="B221" s="305" t="s">
        <v>243</v>
      </c>
      <c r="C221" s="190" t="s">
        <v>24</v>
      </c>
      <c r="D221" s="190">
        <v>45</v>
      </c>
      <c r="E221" s="139">
        <v>38506</v>
      </c>
      <c r="F221" s="126">
        <v>455000</v>
      </c>
      <c r="G221" s="190">
        <v>404</v>
      </c>
      <c r="H221" s="126">
        <v>5800</v>
      </c>
      <c r="I221" s="124"/>
      <c r="J221" s="190">
        <v>611</v>
      </c>
      <c r="K221" s="208">
        <v>410161.91</v>
      </c>
      <c r="L221" s="139">
        <v>38534</v>
      </c>
      <c r="M221" s="139">
        <v>38524</v>
      </c>
      <c r="N221" s="139">
        <f>+M221+D221-1</f>
        <v>38568</v>
      </c>
      <c r="O221" s="192">
        <v>38605</v>
      </c>
      <c r="P221" s="139">
        <v>38628</v>
      </c>
      <c r="Q221" s="190" t="s">
        <v>72</v>
      </c>
      <c r="R221" s="190" t="s">
        <v>25</v>
      </c>
      <c r="S221" s="221" t="s">
        <v>238</v>
      </c>
      <c r="T221" s="129">
        <v>1209</v>
      </c>
    </row>
    <row r="222" spans="1:20" x14ac:dyDescent="0.2">
      <c r="A222" s="106"/>
      <c r="B222" s="114" t="s">
        <v>244</v>
      </c>
      <c r="C222" s="181"/>
      <c r="D222" s="181">
        <v>37</v>
      </c>
      <c r="E222" s="182">
        <v>0.66666666666666663</v>
      </c>
      <c r="F222" s="130"/>
      <c r="G222" s="183">
        <v>38467</v>
      </c>
      <c r="H222" s="130">
        <f>4200+3453.33</f>
        <v>7653.33</v>
      </c>
      <c r="I222" s="107"/>
      <c r="J222" s="183">
        <v>38519</v>
      </c>
      <c r="K222" s="206">
        <v>3376.56</v>
      </c>
      <c r="L222" s="183"/>
      <c r="M222" s="183"/>
      <c r="N222" s="183">
        <f>+N221+D222</f>
        <v>38605</v>
      </c>
      <c r="O222" s="184"/>
      <c r="P222" s="183"/>
      <c r="Q222" s="181"/>
      <c r="R222" s="195"/>
      <c r="S222" s="222" t="s">
        <v>239</v>
      </c>
      <c r="T222" s="116"/>
    </row>
    <row r="223" spans="1:20" x14ac:dyDescent="0.2">
      <c r="A223" s="117"/>
      <c r="B223" s="306"/>
      <c r="C223" s="186"/>
      <c r="D223" s="186"/>
      <c r="E223" s="186"/>
      <c r="F223" s="131"/>
      <c r="G223" s="186"/>
      <c r="H223" s="202"/>
      <c r="I223" s="118"/>
      <c r="J223" s="137"/>
      <c r="K223" s="211"/>
      <c r="L223" s="137"/>
      <c r="M223" s="137"/>
      <c r="N223" s="137"/>
      <c r="O223" s="188"/>
      <c r="P223" s="137"/>
      <c r="Q223" s="186"/>
      <c r="R223" s="186"/>
      <c r="S223" s="223"/>
      <c r="T223" s="132"/>
    </row>
    <row r="224" spans="1:20" x14ac:dyDescent="0.2">
      <c r="A224" s="123">
        <v>239633</v>
      </c>
      <c r="B224" s="305" t="s">
        <v>245</v>
      </c>
      <c r="C224" s="190" t="s">
        <v>24</v>
      </c>
      <c r="D224" s="190">
        <v>45</v>
      </c>
      <c r="E224" s="139">
        <v>38602</v>
      </c>
      <c r="F224" s="126">
        <v>55600</v>
      </c>
      <c r="G224" s="190">
        <v>626</v>
      </c>
      <c r="H224" s="126">
        <v>2200</v>
      </c>
      <c r="I224" s="124"/>
      <c r="J224" s="190">
        <v>982</v>
      </c>
      <c r="K224" s="208">
        <v>66242.080000000002</v>
      </c>
      <c r="L224" s="139">
        <v>38639</v>
      </c>
      <c r="M224" s="139">
        <v>38761</v>
      </c>
      <c r="N224" s="139">
        <f>+M224+D224-1</f>
        <v>38805</v>
      </c>
      <c r="O224" s="192">
        <v>38805</v>
      </c>
      <c r="P224" s="139">
        <v>38849</v>
      </c>
      <c r="Q224" s="190" t="s">
        <v>88</v>
      </c>
      <c r="R224" s="190" t="s">
        <v>25</v>
      </c>
      <c r="S224" s="194" t="s">
        <v>246</v>
      </c>
      <c r="T224" s="129" t="s">
        <v>27</v>
      </c>
    </row>
    <row r="225" spans="1:20" x14ac:dyDescent="0.2">
      <c r="A225" s="106"/>
      <c r="B225" s="114" t="s">
        <v>247</v>
      </c>
      <c r="C225" s="181"/>
      <c r="D225" s="181"/>
      <c r="E225" s="182">
        <v>0.375</v>
      </c>
      <c r="F225" s="130"/>
      <c r="G225" s="183">
        <v>38520</v>
      </c>
      <c r="H225" s="130">
        <v>3200</v>
      </c>
      <c r="I225" s="107"/>
      <c r="J225" s="183">
        <v>38625</v>
      </c>
      <c r="K225" s="206"/>
      <c r="L225" s="183"/>
      <c r="M225" s="183"/>
      <c r="N225" s="183"/>
      <c r="O225" s="184"/>
      <c r="P225" s="183"/>
      <c r="Q225" s="181"/>
      <c r="R225" s="195"/>
      <c r="S225" s="185"/>
      <c r="T225" s="116"/>
    </row>
    <row r="226" spans="1:20" x14ac:dyDescent="0.2">
      <c r="A226" s="117"/>
      <c r="B226" s="306"/>
      <c r="C226" s="186"/>
      <c r="D226" s="186"/>
      <c r="E226" s="136"/>
      <c r="F226" s="131"/>
      <c r="G226" s="186"/>
      <c r="H226" s="212"/>
      <c r="I226" s="107"/>
      <c r="J226" s="186"/>
      <c r="K226" s="211"/>
      <c r="L226" s="137"/>
      <c r="M226" s="137"/>
      <c r="N226" s="137"/>
      <c r="O226" s="137"/>
      <c r="P226" s="137"/>
      <c r="Q226" s="136"/>
      <c r="R226" s="186"/>
      <c r="S226" s="196"/>
      <c r="T226" s="116"/>
    </row>
    <row r="227" spans="1:20" x14ac:dyDescent="0.2">
      <c r="A227" s="123">
        <v>239587</v>
      </c>
      <c r="B227" s="305" t="s">
        <v>248</v>
      </c>
      <c r="C227" s="190" t="s">
        <v>42</v>
      </c>
      <c r="D227" s="190">
        <v>100</v>
      </c>
      <c r="E227" s="139">
        <v>38614</v>
      </c>
      <c r="F227" s="126">
        <v>642155</v>
      </c>
      <c r="G227" s="190">
        <v>831</v>
      </c>
      <c r="H227" s="126">
        <v>20000</v>
      </c>
      <c r="I227" s="124"/>
      <c r="J227" s="190">
        <v>1205</v>
      </c>
      <c r="K227" s="208">
        <v>691747.96</v>
      </c>
      <c r="L227" s="139">
        <v>38702</v>
      </c>
      <c r="M227" s="139">
        <v>38719</v>
      </c>
      <c r="N227" s="139">
        <f>+M227+D227-1</f>
        <v>38818</v>
      </c>
      <c r="O227" s="192">
        <v>38906</v>
      </c>
      <c r="P227" s="139"/>
      <c r="Q227" s="190" t="s">
        <v>88</v>
      </c>
      <c r="R227" s="190" t="s">
        <v>25</v>
      </c>
      <c r="S227" s="221" t="s">
        <v>241</v>
      </c>
      <c r="T227" s="129" t="s">
        <v>27</v>
      </c>
    </row>
    <row r="228" spans="1:20" x14ac:dyDescent="0.2">
      <c r="A228" s="106"/>
      <c r="B228" s="304" t="s">
        <v>249</v>
      </c>
      <c r="C228" s="181" t="s">
        <v>86</v>
      </c>
      <c r="D228" s="181"/>
      <c r="E228" s="182">
        <v>0.375</v>
      </c>
      <c r="F228" s="130"/>
      <c r="G228" s="183">
        <v>38575</v>
      </c>
      <c r="H228" s="130">
        <v>11200</v>
      </c>
      <c r="I228" s="107"/>
      <c r="J228" s="183">
        <v>38698</v>
      </c>
      <c r="K228" s="206">
        <v>41108.57</v>
      </c>
      <c r="L228" s="183"/>
      <c r="M228" s="183"/>
      <c r="N228" s="183"/>
      <c r="O228" s="184"/>
      <c r="P228" s="183"/>
      <c r="Q228" s="181"/>
      <c r="R228" s="181"/>
      <c r="S228" s="222"/>
      <c r="T228" s="116"/>
    </row>
    <row r="229" spans="1:20" x14ac:dyDescent="0.2">
      <c r="A229" s="106"/>
      <c r="B229" s="304"/>
      <c r="C229" s="181"/>
      <c r="D229" s="181"/>
      <c r="E229" s="181"/>
      <c r="F229" s="130"/>
      <c r="G229" s="181"/>
      <c r="H229" s="202"/>
      <c r="I229" s="107"/>
      <c r="J229" s="181"/>
      <c r="K229" s="206">
        <v>-11150</v>
      </c>
      <c r="L229" s="183"/>
      <c r="M229" s="183"/>
      <c r="N229" s="183"/>
      <c r="O229" s="184"/>
      <c r="P229" s="183"/>
      <c r="Q229" s="181"/>
      <c r="R229" s="181"/>
      <c r="S229" s="222"/>
      <c r="T229" s="132"/>
    </row>
    <row r="230" spans="1:20" x14ac:dyDescent="0.2">
      <c r="A230" s="123">
        <v>238681</v>
      </c>
      <c r="B230" s="305" t="s">
        <v>250</v>
      </c>
      <c r="C230" s="190" t="s">
        <v>42</v>
      </c>
      <c r="D230" s="190">
        <v>60</v>
      </c>
      <c r="E230" s="139">
        <v>38614</v>
      </c>
      <c r="F230" s="126">
        <v>392200</v>
      </c>
      <c r="G230" s="190">
        <v>831</v>
      </c>
      <c r="H230" s="130">
        <v>2200</v>
      </c>
      <c r="I230" s="124"/>
      <c r="J230" s="190">
        <v>137</v>
      </c>
      <c r="K230" s="208">
        <v>468031.5</v>
      </c>
      <c r="L230" s="139">
        <v>38799</v>
      </c>
      <c r="M230" s="139">
        <v>38806</v>
      </c>
      <c r="N230" s="139">
        <f>+M230+D230-1</f>
        <v>38865</v>
      </c>
      <c r="O230" s="192">
        <v>38929</v>
      </c>
      <c r="P230" s="139">
        <v>38972</v>
      </c>
      <c r="Q230" s="190" t="s">
        <v>88</v>
      </c>
      <c r="R230" s="190" t="s">
        <v>25</v>
      </c>
      <c r="S230" s="194" t="s">
        <v>251</v>
      </c>
      <c r="T230" s="116" t="s">
        <v>27</v>
      </c>
    </row>
    <row r="231" spans="1:20" ht="16" thickBot="1" x14ac:dyDescent="0.25">
      <c r="A231" s="144"/>
      <c r="B231" s="174" t="s">
        <v>252</v>
      </c>
      <c r="C231" s="102" t="s">
        <v>86</v>
      </c>
      <c r="D231" s="102"/>
      <c r="E231" s="197">
        <v>0.45833333333333331</v>
      </c>
      <c r="F231" s="160"/>
      <c r="G231" s="149">
        <v>38575</v>
      </c>
      <c r="H231" s="160">
        <v>5600</v>
      </c>
      <c r="I231" s="145"/>
      <c r="J231" s="149">
        <v>38779</v>
      </c>
      <c r="K231" s="216">
        <v>35216</v>
      </c>
      <c r="L231" s="149"/>
      <c r="M231" s="149">
        <v>38831</v>
      </c>
      <c r="N231" s="149">
        <f>+M231+D230-1</f>
        <v>38890</v>
      </c>
      <c r="O231" s="251"/>
      <c r="P231" s="149"/>
      <c r="Q231" s="102"/>
      <c r="R231" s="204"/>
      <c r="S231" s="198" t="s">
        <v>253</v>
      </c>
      <c r="T231" s="150"/>
    </row>
    <row r="232" spans="1:20" ht="16" thickBot="1" x14ac:dyDescent="0.25">
      <c r="A232" s="25"/>
      <c r="B232" s="47" t="s">
        <v>254</v>
      </c>
      <c r="C232" s="17"/>
      <c r="D232" s="17"/>
      <c r="E232" s="39"/>
      <c r="F232" s="23"/>
      <c r="G232" s="17"/>
      <c r="H232" s="23"/>
      <c r="I232" s="20"/>
      <c r="J232" s="17"/>
      <c r="K232" s="48"/>
      <c r="L232" s="26"/>
      <c r="M232" s="26"/>
      <c r="N232" s="26"/>
      <c r="O232" s="26"/>
      <c r="P232" s="26"/>
      <c r="Q232" s="39"/>
      <c r="R232" s="17"/>
      <c r="S232" s="41"/>
      <c r="T232" s="24"/>
    </row>
    <row r="234" spans="1:20" ht="18" x14ac:dyDescent="0.2">
      <c r="A234" s="1" t="s">
        <v>509</v>
      </c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20" ht="16" thickBot="1" x14ac:dyDescent="0.25">
      <c r="B235" s="2"/>
      <c r="C235" s="3"/>
      <c r="D235" s="3"/>
      <c r="E235" s="3"/>
      <c r="F235" s="3"/>
      <c r="G235" s="3"/>
      <c r="H235" s="3"/>
      <c r="I235" s="3"/>
      <c r="J235" s="3"/>
      <c r="K235" s="59"/>
      <c r="L235" s="3"/>
      <c r="M235" s="3"/>
      <c r="N235" s="3"/>
      <c r="O235" s="3"/>
      <c r="P235" s="3"/>
      <c r="Q235" s="3"/>
      <c r="R235" s="3"/>
      <c r="S235" s="3"/>
    </row>
    <row r="236" spans="1:20" x14ac:dyDescent="0.2">
      <c r="A236" s="96" t="s">
        <v>0</v>
      </c>
      <c r="B236" s="97" t="s">
        <v>1</v>
      </c>
      <c r="C236" s="97" t="s">
        <v>2</v>
      </c>
      <c r="D236" s="97" t="s">
        <v>3</v>
      </c>
      <c r="E236" s="97" t="s">
        <v>4</v>
      </c>
      <c r="F236" s="97" t="s">
        <v>7</v>
      </c>
      <c r="G236" s="231" t="s">
        <v>5</v>
      </c>
      <c r="H236" s="31" t="s">
        <v>140</v>
      </c>
      <c r="I236" s="98"/>
      <c r="J236" s="97" t="s">
        <v>6</v>
      </c>
      <c r="K236" s="97" t="s">
        <v>7</v>
      </c>
      <c r="L236" s="97" t="s">
        <v>4</v>
      </c>
      <c r="M236" s="97" t="s">
        <v>8</v>
      </c>
      <c r="N236" s="97" t="s">
        <v>4</v>
      </c>
      <c r="O236" s="97" t="s">
        <v>8</v>
      </c>
      <c r="P236" s="97" t="s">
        <v>9</v>
      </c>
      <c r="Q236" s="97" t="s">
        <v>56</v>
      </c>
      <c r="R236" s="97" t="s">
        <v>10</v>
      </c>
      <c r="S236" s="252" t="s">
        <v>11</v>
      </c>
      <c r="T236" s="100" t="s">
        <v>12</v>
      </c>
    </row>
    <row r="237" spans="1:20" ht="16" thickBot="1" x14ac:dyDescent="0.25">
      <c r="A237" s="101" t="s">
        <v>1</v>
      </c>
      <c r="B237" s="102"/>
      <c r="C237" s="102"/>
      <c r="D237" s="102" t="s">
        <v>14</v>
      </c>
      <c r="E237" s="102" t="s">
        <v>15</v>
      </c>
      <c r="F237" s="102" t="s">
        <v>15</v>
      </c>
      <c r="G237" s="253" t="s">
        <v>16</v>
      </c>
      <c r="H237" s="34" t="s">
        <v>13</v>
      </c>
      <c r="I237" s="103"/>
      <c r="J237" s="102" t="s">
        <v>17</v>
      </c>
      <c r="K237" s="102" t="s">
        <v>18</v>
      </c>
      <c r="L237" s="102" t="s">
        <v>18</v>
      </c>
      <c r="M237" s="102" t="s">
        <v>19</v>
      </c>
      <c r="N237" s="102" t="s">
        <v>3</v>
      </c>
      <c r="O237" s="102" t="s">
        <v>20</v>
      </c>
      <c r="P237" s="102" t="s">
        <v>21</v>
      </c>
      <c r="Q237" s="102" t="s">
        <v>59</v>
      </c>
      <c r="R237" s="102"/>
      <c r="S237" s="254"/>
      <c r="T237" s="105" t="s">
        <v>22</v>
      </c>
    </row>
    <row r="238" spans="1:20" x14ac:dyDescent="0.2">
      <c r="A238" s="151">
        <v>242581</v>
      </c>
      <c r="B238" s="303" t="s">
        <v>260</v>
      </c>
      <c r="C238" s="97" t="s">
        <v>42</v>
      </c>
      <c r="D238" s="97">
        <v>60</v>
      </c>
      <c r="E238" s="176">
        <v>38866</v>
      </c>
      <c r="F238" s="155">
        <v>1425000</v>
      </c>
      <c r="G238" s="97">
        <v>324</v>
      </c>
      <c r="H238" s="155">
        <v>42000</v>
      </c>
      <c r="I238" s="152"/>
      <c r="J238" s="97">
        <v>502</v>
      </c>
      <c r="K238" s="205">
        <v>1704172.55</v>
      </c>
      <c r="L238" s="176">
        <v>38898</v>
      </c>
      <c r="M238" s="176">
        <v>38891</v>
      </c>
      <c r="N238" s="176">
        <f>+M238+D238-1</f>
        <v>38950</v>
      </c>
      <c r="O238" s="176">
        <v>38950</v>
      </c>
      <c r="P238" s="176">
        <v>39024</v>
      </c>
      <c r="Q238" s="97" t="s">
        <v>88</v>
      </c>
      <c r="R238" s="97" t="s">
        <v>25</v>
      </c>
      <c r="S238" s="217" t="s">
        <v>261</v>
      </c>
      <c r="T238" s="113">
        <v>2082</v>
      </c>
    </row>
    <row r="239" spans="1:20" x14ac:dyDescent="0.2">
      <c r="A239" s="106"/>
      <c r="B239" s="304"/>
      <c r="C239" s="181" t="s">
        <v>55</v>
      </c>
      <c r="D239" s="181"/>
      <c r="E239" s="182">
        <v>0.66666666666666663</v>
      </c>
      <c r="F239" s="130"/>
      <c r="G239" s="183">
        <v>38827</v>
      </c>
      <c r="H239" s="307">
        <v>4500</v>
      </c>
      <c r="I239" s="107"/>
      <c r="J239" s="183">
        <v>38888</v>
      </c>
      <c r="K239" s="206">
        <v>339982.48</v>
      </c>
      <c r="L239" s="183"/>
      <c r="M239" s="183"/>
      <c r="N239" s="183"/>
      <c r="O239" s="183"/>
      <c r="P239" s="183"/>
      <c r="Q239" s="181"/>
      <c r="R239" s="195"/>
      <c r="S239" s="218" t="s">
        <v>262</v>
      </c>
      <c r="T239" s="116"/>
    </row>
    <row r="240" spans="1:20" x14ac:dyDescent="0.2">
      <c r="A240" s="106"/>
      <c r="B240" s="304"/>
      <c r="C240" s="186"/>
      <c r="D240" s="181"/>
      <c r="E240" s="182"/>
      <c r="F240" s="130"/>
      <c r="G240" s="195"/>
      <c r="H240" s="212"/>
      <c r="I240" s="118"/>
      <c r="J240" s="136"/>
      <c r="K240" s="206"/>
      <c r="L240" s="183"/>
      <c r="M240" s="183"/>
      <c r="N240" s="183"/>
      <c r="O240" s="183"/>
      <c r="P240" s="183"/>
      <c r="Q240" s="186"/>
      <c r="R240" s="136"/>
      <c r="S240" s="196"/>
      <c r="T240" s="116"/>
    </row>
    <row r="241" spans="1:20" x14ac:dyDescent="0.2">
      <c r="A241" s="123">
        <v>243212</v>
      </c>
      <c r="B241" s="305" t="s">
        <v>263</v>
      </c>
      <c r="C241" s="190" t="s">
        <v>42</v>
      </c>
      <c r="D241" s="190">
        <v>60</v>
      </c>
      <c r="E241" s="139">
        <v>38866</v>
      </c>
      <c r="F241" s="126">
        <v>1452000</v>
      </c>
      <c r="G241" s="190">
        <v>326</v>
      </c>
      <c r="H241" s="126">
        <v>43000</v>
      </c>
      <c r="I241" s="124"/>
      <c r="J241" s="190">
        <v>501</v>
      </c>
      <c r="K241" s="208">
        <v>1739274.33</v>
      </c>
      <c r="L241" s="139">
        <v>38898</v>
      </c>
      <c r="M241" s="139">
        <v>38891</v>
      </c>
      <c r="N241" s="139">
        <f>+M241+D241-1</f>
        <v>38950</v>
      </c>
      <c r="O241" s="139">
        <v>38950</v>
      </c>
      <c r="P241" s="139">
        <v>39024</v>
      </c>
      <c r="Q241" s="190" t="s">
        <v>88</v>
      </c>
      <c r="R241" s="190" t="s">
        <v>25</v>
      </c>
      <c r="S241" s="221" t="s">
        <v>261</v>
      </c>
      <c r="T241" s="129">
        <v>2193</v>
      </c>
    </row>
    <row r="242" spans="1:20" x14ac:dyDescent="0.2">
      <c r="A242" s="106"/>
      <c r="B242" s="304"/>
      <c r="C242" s="181" t="s">
        <v>55</v>
      </c>
      <c r="D242" s="181"/>
      <c r="E242" s="182">
        <v>0.75</v>
      </c>
      <c r="F242" s="130"/>
      <c r="G242" s="183">
        <v>38827</v>
      </c>
      <c r="H242" s="307">
        <v>9900</v>
      </c>
      <c r="I242" s="107"/>
      <c r="J242" s="183">
        <v>38888</v>
      </c>
      <c r="K242" s="206">
        <v>346948.97</v>
      </c>
      <c r="L242" s="183"/>
      <c r="M242" s="183"/>
      <c r="N242" s="183"/>
      <c r="O242" s="183"/>
      <c r="P242" s="183"/>
      <c r="Q242" s="181"/>
      <c r="R242" s="181"/>
      <c r="S242" s="218" t="s">
        <v>262</v>
      </c>
      <c r="T242" s="116"/>
    </row>
    <row r="243" spans="1:20" x14ac:dyDescent="0.2">
      <c r="A243" s="106"/>
      <c r="B243" s="304"/>
      <c r="C243" s="181"/>
      <c r="D243" s="181"/>
      <c r="E243" s="182"/>
      <c r="F243" s="130"/>
      <c r="G243" s="195"/>
      <c r="H243" s="202"/>
      <c r="I243" s="107"/>
      <c r="J243" s="195"/>
      <c r="K243" s="206"/>
      <c r="L243" s="183"/>
      <c r="M243" s="183"/>
      <c r="N243" s="137"/>
      <c r="O243" s="183"/>
      <c r="P243" s="183"/>
      <c r="Q243" s="186"/>
      <c r="R243" s="186"/>
      <c r="S243" s="196"/>
      <c r="T243" s="132"/>
    </row>
    <row r="244" spans="1:20" x14ac:dyDescent="0.2">
      <c r="A244" s="123">
        <v>12711</v>
      </c>
      <c r="B244" s="305" t="s">
        <v>264</v>
      </c>
      <c r="C244" s="190" t="s">
        <v>24</v>
      </c>
      <c r="D244" s="190">
        <v>60</v>
      </c>
      <c r="E244" s="139">
        <v>38833</v>
      </c>
      <c r="F244" s="126">
        <v>488096.21</v>
      </c>
      <c r="G244" s="190">
        <v>248</v>
      </c>
      <c r="H244" s="126">
        <v>15503.79</v>
      </c>
      <c r="I244" s="124"/>
      <c r="J244" s="190">
        <v>435</v>
      </c>
      <c r="K244" s="208">
        <v>539893.32999999996</v>
      </c>
      <c r="L244" s="139">
        <v>38877</v>
      </c>
      <c r="M244" s="139">
        <v>38884</v>
      </c>
      <c r="N244" s="139">
        <f>+M244+D244-1</f>
        <v>38943</v>
      </c>
      <c r="O244" s="192">
        <v>38949</v>
      </c>
      <c r="P244" s="139" t="s">
        <v>27</v>
      </c>
      <c r="Q244" s="190" t="s">
        <v>88</v>
      </c>
      <c r="R244" s="190" t="s">
        <v>25</v>
      </c>
      <c r="S244" s="194" t="s">
        <v>265</v>
      </c>
      <c r="T244" s="129">
        <v>994</v>
      </c>
    </row>
    <row r="245" spans="1:20" x14ac:dyDescent="0.2">
      <c r="A245" s="106"/>
      <c r="B245" s="114" t="s">
        <v>266</v>
      </c>
      <c r="C245" s="181"/>
      <c r="D245" s="181"/>
      <c r="E245" s="182">
        <v>0.375</v>
      </c>
      <c r="F245" s="130"/>
      <c r="G245" s="183">
        <v>38812</v>
      </c>
      <c r="H245" s="130">
        <v>6400</v>
      </c>
      <c r="I245" s="107"/>
      <c r="J245" s="183">
        <v>38863</v>
      </c>
      <c r="K245" s="206"/>
      <c r="L245" s="183"/>
      <c r="M245" s="183"/>
      <c r="N245" s="183"/>
      <c r="O245" s="183"/>
      <c r="P245" s="183"/>
      <c r="Q245" s="181"/>
      <c r="R245" s="181"/>
      <c r="S245" s="185"/>
      <c r="T245" s="116"/>
    </row>
    <row r="246" spans="1:20" x14ac:dyDescent="0.2">
      <c r="A246" s="117"/>
      <c r="B246" s="306" t="s">
        <v>267</v>
      </c>
      <c r="C246" s="186"/>
      <c r="D246" s="186"/>
      <c r="E246" s="201"/>
      <c r="F246" s="131"/>
      <c r="G246" s="136"/>
      <c r="H246" s="212"/>
      <c r="I246" s="118"/>
      <c r="J246" s="136"/>
      <c r="K246" s="211"/>
      <c r="L246" s="137"/>
      <c r="M246" s="137"/>
      <c r="N246" s="137"/>
      <c r="O246" s="137"/>
      <c r="P246" s="137"/>
      <c r="Q246" s="186"/>
      <c r="R246" s="186"/>
      <c r="S246" s="196"/>
      <c r="T246" s="116"/>
    </row>
    <row r="247" spans="1:20" x14ac:dyDescent="0.2">
      <c r="A247" s="123">
        <v>12731</v>
      </c>
      <c r="B247" s="305" t="s">
        <v>268</v>
      </c>
      <c r="C247" s="190" t="s">
        <v>24</v>
      </c>
      <c r="D247" s="190">
        <v>45</v>
      </c>
      <c r="E247" s="139">
        <v>38848</v>
      </c>
      <c r="F247" s="126">
        <v>169552.66</v>
      </c>
      <c r="G247" s="190">
        <v>328</v>
      </c>
      <c r="H247" s="126">
        <v>20047.34</v>
      </c>
      <c r="I247" s="124"/>
      <c r="J247" s="190">
        <v>451</v>
      </c>
      <c r="K247" s="208">
        <v>172112.99</v>
      </c>
      <c r="L247" s="139">
        <v>38880</v>
      </c>
      <c r="M247" s="139">
        <v>38884</v>
      </c>
      <c r="N247" s="139">
        <f>+M247+D247-1</f>
        <v>38928</v>
      </c>
      <c r="O247" s="192">
        <v>38928</v>
      </c>
      <c r="P247" s="139">
        <v>38993</v>
      </c>
      <c r="Q247" s="190" t="s">
        <v>88</v>
      </c>
      <c r="R247" s="190" t="s">
        <v>25</v>
      </c>
      <c r="S247" s="248" t="s">
        <v>238</v>
      </c>
      <c r="T247" s="129">
        <v>350</v>
      </c>
    </row>
    <row r="248" spans="1:20" x14ac:dyDescent="0.2">
      <c r="A248" s="106"/>
      <c r="B248" s="114"/>
      <c r="C248" s="181"/>
      <c r="D248" s="181"/>
      <c r="E248" s="182">
        <v>0.45833333333333331</v>
      </c>
      <c r="F248" s="130">
        <v>2560.33</v>
      </c>
      <c r="G248" s="183">
        <v>38827</v>
      </c>
      <c r="H248" s="130">
        <v>5400</v>
      </c>
      <c r="I248" s="107"/>
      <c r="J248" s="183">
        <v>38875</v>
      </c>
      <c r="K248" s="206"/>
      <c r="L248" s="183"/>
      <c r="M248" s="183"/>
      <c r="N248" s="183"/>
      <c r="O248" s="184"/>
      <c r="P248" s="183"/>
      <c r="Q248" s="181"/>
      <c r="R248" s="195"/>
      <c r="S248" s="222" t="s">
        <v>239</v>
      </c>
      <c r="T248" s="116"/>
    </row>
    <row r="249" spans="1:20" x14ac:dyDescent="0.2">
      <c r="A249" s="117"/>
      <c r="B249" s="306"/>
      <c r="C249" s="186"/>
      <c r="D249" s="186"/>
      <c r="E249" s="186"/>
      <c r="F249" s="131"/>
      <c r="G249" s="186"/>
      <c r="H249" s="202"/>
      <c r="I249" s="118"/>
      <c r="J249" s="186"/>
      <c r="K249" s="211"/>
      <c r="L249" s="137"/>
      <c r="M249" s="137"/>
      <c r="N249" s="137"/>
      <c r="O249" s="188"/>
      <c r="P249" s="137"/>
      <c r="Q249" s="186"/>
      <c r="R249" s="186"/>
      <c r="S249" s="223"/>
      <c r="T249" s="132"/>
    </row>
    <row r="250" spans="1:20" x14ac:dyDescent="0.2">
      <c r="A250" s="123">
        <v>242575</v>
      </c>
      <c r="B250" s="305" t="s">
        <v>269</v>
      </c>
      <c r="C250" s="190" t="s">
        <v>270</v>
      </c>
      <c r="D250" s="190">
        <v>50</v>
      </c>
      <c r="E250" s="139">
        <v>38868</v>
      </c>
      <c r="F250" s="126">
        <v>180660</v>
      </c>
      <c r="G250" s="190">
        <v>376</v>
      </c>
      <c r="H250" s="126">
        <v>9033</v>
      </c>
      <c r="I250" s="124"/>
      <c r="J250" s="190">
        <v>476</v>
      </c>
      <c r="K250" s="208">
        <v>187520</v>
      </c>
      <c r="L250" s="139">
        <v>38883</v>
      </c>
      <c r="M250" s="139">
        <v>38881</v>
      </c>
      <c r="N250" s="139">
        <f>+M250+D250-1</f>
        <v>38930</v>
      </c>
      <c r="O250" s="192">
        <v>38930</v>
      </c>
      <c r="P250" s="139">
        <v>38961</v>
      </c>
      <c r="Q250" s="190" t="s">
        <v>92</v>
      </c>
      <c r="R250" s="190" t="s">
        <v>25</v>
      </c>
      <c r="S250" s="221" t="s">
        <v>271</v>
      </c>
      <c r="T250" s="129" t="s">
        <v>27</v>
      </c>
    </row>
    <row r="251" spans="1:20" x14ac:dyDescent="0.2">
      <c r="A251" s="106"/>
      <c r="B251" s="114" t="s">
        <v>272</v>
      </c>
      <c r="C251" s="181"/>
      <c r="D251" s="181"/>
      <c r="E251" s="182">
        <v>0.75</v>
      </c>
      <c r="F251" s="130">
        <v>6860</v>
      </c>
      <c r="G251" s="183">
        <v>38845</v>
      </c>
      <c r="H251" s="130">
        <v>2133</v>
      </c>
      <c r="I251" s="107"/>
      <c r="J251" s="183">
        <v>38877</v>
      </c>
      <c r="K251" s="206"/>
      <c r="L251" s="183"/>
      <c r="M251" s="183"/>
      <c r="N251" s="183"/>
      <c r="O251" s="184"/>
      <c r="P251" s="183"/>
      <c r="Q251" s="181"/>
      <c r="R251" s="195"/>
      <c r="S251" s="222"/>
      <c r="T251" s="116"/>
    </row>
    <row r="252" spans="1:20" x14ac:dyDescent="0.2">
      <c r="A252" s="117"/>
      <c r="B252" s="306"/>
      <c r="C252" s="186"/>
      <c r="D252" s="186"/>
      <c r="E252" s="186"/>
      <c r="F252" s="131"/>
      <c r="G252" s="186"/>
      <c r="H252" s="212"/>
      <c r="I252" s="118"/>
      <c r="J252" s="186"/>
      <c r="K252" s="211"/>
      <c r="L252" s="137"/>
      <c r="M252" s="137"/>
      <c r="N252" s="137"/>
      <c r="O252" s="188"/>
      <c r="P252" s="137"/>
      <c r="Q252" s="186"/>
      <c r="R252" s="186"/>
      <c r="S252" s="223"/>
      <c r="T252" s="132"/>
    </row>
    <row r="253" spans="1:20" x14ac:dyDescent="0.2">
      <c r="A253" s="123">
        <v>244416</v>
      </c>
      <c r="B253" s="305" t="s">
        <v>273</v>
      </c>
      <c r="C253" s="190" t="s">
        <v>270</v>
      </c>
      <c r="D253" s="190">
        <v>60</v>
      </c>
      <c r="E253" s="139">
        <v>39010</v>
      </c>
      <c r="F253" s="126">
        <v>1184400</v>
      </c>
      <c r="G253" s="190">
        <v>830</v>
      </c>
      <c r="H253" s="126">
        <v>12000</v>
      </c>
      <c r="I253" s="124"/>
      <c r="J253" s="190">
        <v>1003</v>
      </c>
      <c r="K253" s="208">
        <v>995364</v>
      </c>
      <c r="L253" s="139">
        <v>39037</v>
      </c>
      <c r="M253" s="139">
        <v>39036</v>
      </c>
      <c r="N253" s="139">
        <f>+M253+D253-1</f>
        <v>39095</v>
      </c>
      <c r="O253" s="192">
        <v>39118</v>
      </c>
      <c r="P253" s="139">
        <v>39122</v>
      </c>
      <c r="Q253" s="190" t="s">
        <v>88</v>
      </c>
      <c r="R253" s="190" t="s">
        <v>25</v>
      </c>
      <c r="S253" s="221" t="s">
        <v>274</v>
      </c>
      <c r="T253" s="129">
        <v>1500</v>
      </c>
    </row>
    <row r="254" spans="1:20" x14ac:dyDescent="0.2">
      <c r="A254" s="106"/>
      <c r="B254" s="114"/>
      <c r="C254" s="181"/>
      <c r="D254" s="181">
        <v>20</v>
      </c>
      <c r="E254" s="182">
        <v>0.39583333333333331</v>
      </c>
      <c r="F254" s="130"/>
      <c r="G254" s="195"/>
      <c r="H254" s="130">
        <v>6600</v>
      </c>
      <c r="I254" s="107"/>
      <c r="J254" s="183">
        <v>39030</v>
      </c>
      <c r="K254" s="206">
        <v>58880</v>
      </c>
      <c r="L254" s="183"/>
      <c r="M254" s="183"/>
      <c r="N254" s="183">
        <f>+N253+D254</f>
        <v>39115</v>
      </c>
      <c r="O254" s="183"/>
      <c r="P254" s="183"/>
      <c r="Q254" s="181"/>
      <c r="R254" s="181"/>
      <c r="S254" s="222"/>
      <c r="T254" s="116"/>
    </row>
    <row r="255" spans="1:20" x14ac:dyDescent="0.2">
      <c r="A255" s="117"/>
      <c r="B255" s="306"/>
      <c r="C255" s="186"/>
      <c r="D255" s="186"/>
      <c r="E255" s="136"/>
      <c r="F255" s="131"/>
      <c r="G255" s="186"/>
      <c r="H255" s="131"/>
      <c r="I255" s="118"/>
      <c r="J255" s="186"/>
      <c r="K255" s="211"/>
      <c r="L255" s="136"/>
      <c r="M255" s="136"/>
      <c r="N255" s="136"/>
      <c r="O255" s="136"/>
      <c r="P255" s="186"/>
      <c r="Q255" s="136"/>
      <c r="R255" s="186"/>
      <c r="S255" s="196"/>
      <c r="T255" s="116"/>
    </row>
    <row r="256" spans="1:20" x14ac:dyDescent="0.2">
      <c r="A256" s="123">
        <v>12806</v>
      </c>
      <c r="B256" s="305" t="s">
        <v>275</v>
      </c>
      <c r="C256" s="190" t="s">
        <v>27</v>
      </c>
      <c r="D256" s="190">
        <v>30</v>
      </c>
      <c r="E256" s="193" t="s">
        <v>27</v>
      </c>
      <c r="F256" s="126">
        <v>100000</v>
      </c>
      <c r="G256" s="190">
        <v>443</v>
      </c>
      <c r="H256" s="255"/>
      <c r="I256" s="124"/>
      <c r="J256" s="190" t="s">
        <v>27</v>
      </c>
      <c r="K256" s="208">
        <v>98706.76</v>
      </c>
      <c r="L256" s="193" t="s">
        <v>27</v>
      </c>
      <c r="M256" s="193" t="s">
        <v>27</v>
      </c>
      <c r="N256" s="193"/>
      <c r="O256" s="256" t="s">
        <v>27</v>
      </c>
      <c r="P256" s="193"/>
      <c r="Q256" s="190" t="s">
        <v>88</v>
      </c>
      <c r="R256" s="190" t="s">
        <v>30</v>
      </c>
      <c r="S256" s="221" t="s">
        <v>31</v>
      </c>
      <c r="T256" s="129" t="s">
        <v>27</v>
      </c>
    </row>
    <row r="257" spans="1:20" x14ac:dyDescent="0.2">
      <c r="A257" s="106"/>
      <c r="B257" s="114" t="s">
        <v>276</v>
      </c>
      <c r="C257" s="181"/>
      <c r="D257" s="181"/>
      <c r="E257" s="182"/>
      <c r="F257" s="130"/>
      <c r="G257" s="183">
        <v>38868</v>
      </c>
      <c r="H257" s="130"/>
      <c r="I257" s="107"/>
      <c r="J257" s="195"/>
      <c r="K257" s="206"/>
      <c r="L257" s="195"/>
      <c r="M257" s="195"/>
      <c r="N257" s="195"/>
      <c r="O257" s="195"/>
      <c r="P257" s="181"/>
      <c r="Q257" s="181"/>
      <c r="R257" s="181"/>
      <c r="S257" s="222"/>
      <c r="T257" s="116"/>
    </row>
    <row r="258" spans="1:20" x14ac:dyDescent="0.2">
      <c r="A258" s="117"/>
      <c r="B258" s="306"/>
      <c r="C258" s="186"/>
      <c r="D258" s="186"/>
      <c r="E258" s="136"/>
      <c r="F258" s="131"/>
      <c r="G258" s="186"/>
      <c r="H258" s="131"/>
      <c r="I258" s="118"/>
      <c r="J258" s="186"/>
      <c r="K258" s="211"/>
      <c r="L258" s="136"/>
      <c r="M258" s="136"/>
      <c r="N258" s="136"/>
      <c r="O258" s="136"/>
      <c r="P258" s="186"/>
      <c r="Q258" s="136"/>
      <c r="R258" s="186"/>
      <c r="S258" s="196"/>
      <c r="T258" s="132"/>
    </row>
    <row r="259" spans="1:20" ht="16" thickBot="1" x14ac:dyDescent="0.25">
      <c r="A259" s="257">
        <v>12902</v>
      </c>
      <c r="B259" s="310" t="s">
        <v>277</v>
      </c>
      <c r="C259" s="258" t="s">
        <v>27</v>
      </c>
      <c r="D259" s="258">
        <v>30</v>
      </c>
      <c r="E259" s="259" t="s">
        <v>27</v>
      </c>
      <c r="F259" s="260">
        <v>52000</v>
      </c>
      <c r="G259" s="258">
        <v>647</v>
      </c>
      <c r="H259" s="261"/>
      <c r="I259" s="262"/>
      <c r="J259" s="258" t="s">
        <v>27</v>
      </c>
      <c r="K259" s="263">
        <v>43699.4</v>
      </c>
      <c r="L259" s="259" t="s">
        <v>27</v>
      </c>
      <c r="M259" s="259" t="s">
        <v>27</v>
      </c>
      <c r="N259" s="259"/>
      <c r="O259" s="264" t="s">
        <v>27</v>
      </c>
      <c r="P259" s="259"/>
      <c r="Q259" s="258" t="s">
        <v>88</v>
      </c>
      <c r="R259" s="258" t="s">
        <v>30</v>
      </c>
      <c r="S259" s="265" t="s">
        <v>31</v>
      </c>
      <c r="T259" s="266" t="s">
        <v>27</v>
      </c>
    </row>
    <row r="260" spans="1:20" ht="16" thickBot="1" x14ac:dyDescent="0.25">
      <c r="A260" s="25"/>
      <c r="B260" s="40"/>
      <c r="C260" s="17"/>
      <c r="D260" s="17"/>
      <c r="E260" s="58"/>
      <c r="F260" s="23"/>
      <c r="G260" s="26">
        <v>38919</v>
      </c>
      <c r="H260" s="23"/>
      <c r="I260" s="20"/>
      <c r="J260" s="39"/>
      <c r="K260" s="48"/>
      <c r="L260" s="39"/>
      <c r="M260" s="39"/>
      <c r="N260" s="39"/>
      <c r="O260" s="39"/>
      <c r="P260" s="17"/>
      <c r="Q260" s="17"/>
      <c r="R260" s="17"/>
      <c r="S260" s="88"/>
      <c r="T260" s="24"/>
    </row>
    <row r="261" spans="1:20" ht="16" thickBot="1" x14ac:dyDescent="0.25">
      <c r="A261" s="25"/>
      <c r="B261" s="47"/>
      <c r="C261" s="17"/>
      <c r="D261" s="17"/>
      <c r="E261" s="39"/>
      <c r="F261" s="23"/>
      <c r="G261" s="17"/>
      <c r="H261" s="23"/>
      <c r="I261" s="20"/>
      <c r="J261" s="17"/>
      <c r="K261" s="45"/>
      <c r="L261" s="39"/>
      <c r="M261" s="39"/>
      <c r="N261" s="39"/>
      <c r="O261" s="39"/>
      <c r="P261" s="17"/>
      <c r="Q261" s="39"/>
      <c r="R261" s="17"/>
      <c r="S261" s="41"/>
      <c r="T261" s="24"/>
    </row>
    <row r="263" spans="1:20" ht="18" x14ac:dyDescent="0.2">
      <c r="A263" s="1" t="s">
        <v>510</v>
      </c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20" ht="16" thickBot="1" x14ac:dyDescent="0.25">
      <c r="B264" s="2"/>
      <c r="C264" s="3"/>
      <c r="D264" s="3"/>
      <c r="E264" s="3"/>
      <c r="F264" s="3"/>
      <c r="G264" s="3"/>
      <c r="H264" s="3"/>
      <c r="I264" s="3"/>
      <c r="J264" s="3"/>
      <c r="K264" s="59"/>
      <c r="L264" s="3"/>
      <c r="M264" s="3"/>
      <c r="N264" s="3"/>
      <c r="O264" s="3"/>
      <c r="P264" s="3"/>
      <c r="Q264" s="3"/>
      <c r="R264" s="3"/>
      <c r="S264" s="3"/>
    </row>
    <row r="265" spans="1:20" x14ac:dyDescent="0.2">
      <c r="A265" s="8" t="s">
        <v>0</v>
      </c>
      <c r="B265" s="11" t="s">
        <v>1</v>
      </c>
      <c r="C265" s="11" t="s">
        <v>2</v>
      </c>
      <c r="D265" s="11" t="s">
        <v>3</v>
      </c>
      <c r="E265" s="11" t="s">
        <v>4</v>
      </c>
      <c r="F265" s="11" t="s">
        <v>7</v>
      </c>
      <c r="G265" s="54" t="s">
        <v>5</v>
      </c>
      <c r="H265" s="31" t="s">
        <v>140</v>
      </c>
      <c r="I265" s="9"/>
      <c r="J265" s="11" t="s">
        <v>6</v>
      </c>
      <c r="K265" s="11" t="s">
        <v>7</v>
      </c>
      <c r="L265" s="11" t="s">
        <v>4</v>
      </c>
      <c r="M265" s="11" t="s">
        <v>8</v>
      </c>
      <c r="N265" s="11" t="s">
        <v>4</v>
      </c>
      <c r="O265" s="11" t="s">
        <v>8</v>
      </c>
      <c r="P265" s="11" t="s">
        <v>9</v>
      </c>
      <c r="Q265" s="11" t="s">
        <v>56</v>
      </c>
      <c r="R265" s="11" t="s">
        <v>10</v>
      </c>
      <c r="S265" s="33" t="s">
        <v>11</v>
      </c>
      <c r="T265" s="13" t="s">
        <v>12</v>
      </c>
    </row>
    <row r="266" spans="1:20" ht="16" thickBot="1" x14ac:dyDescent="0.25">
      <c r="A266" s="14" t="s">
        <v>1</v>
      </c>
      <c r="B266" s="17"/>
      <c r="C266" s="17"/>
      <c r="D266" s="17" t="s">
        <v>14</v>
      </c>
      <c r="E266" s="17" t="s">
        <v>15</v>
      </c>
      <c r="F266" s="17" t="s">
        <v>15</v>
      </c>
      <c r="G266" s="56" t="s">
        <v>16</v>
      </c>
      <c r="H266" s="34" t="s">
        <v>13</v>
      </c>
      <c r="I266" s="15"/>
      <c r="J266" s="17" t="s">
        <v>17</v>
      </c>
      <c r="K266" s="17" t="s">
        <v>18</v>
      </c>
      <c r="L266" s="17" t="s">
        <v>18</v>
      </c>
      <c r="M266" s="17" t="s">
        <v>19</v>
      </c>
      <c r="N266" s="17" t="s">
        <v>3</v>
      </c>
      <c r="O266" s="17" t="s">
        <v>20</v>
      </c>
      <c r="P266" s="17" t="s">
        <v>21</v>
      </c>
      <c r="Q266" s="17" t="s">
        <v>59</v>
      </c>
      <c r="R266" s="17"/>
      <c r="S266" s="30"/>
      <c r="T266" s="19" t="s">
        <v>22</v>
      </c>
    </row>
    <row r="267" spans="1:20" x14ac:dyDescent="0.2">
      <c r="A267" s="151">
        <v>255998</v>
      </c>
      <c r="B267" s="303" t="s">
        <v>295</v>
      </c>
      <c r="C267" s="97" t="s">
        <v>42</v>
      </c>
      <c r="D267" s="97">
        <v>45</v>
      </c>
      <c r="E267" s="176">
        <v>39254</v>
      </c>
      <c r="F267" s="155">
        <v>1056060</v>
      </c>
      <c r="G267" s="97">
        <v>466</v>
      </c>
      <c r="H267" s="155">
        <v>32000</v>
      </c>
      <c r="I267" s="152"/>
      <c r="J267" s="97">
        <v>761</v>
      </c>
      <c r="K267" s="205">
        <v>903502.73</v>
      </c>
      <c r="L267" s="176">
        <v>39302</v>
      </c>
      <c r="M267" s="176">
        <v>39300</v>
      </c>
      <c r="N267" s="176">
        <f>+M267+D267-1</f>
        <v>39344</v>
      </c>
      <c r="O267" s="176">
        <v>39321</v>
      </c>
      <c r="P267" s="176"/>
      <c r="Q267" s="97" t="s">
        <v>88</v>
      </c>
      <c r="R267" s="97" t="s">
        <v>25</v>
      </c>
      <c r="S267" s="217" t="s">
        <v>262</v>
      </c>
      <c r="T267" s="113">
        <v>1255</v>
      </c>
    </row>
    <row r="268" spans="1:20" x14ac:dyDescent="0.2">
      <c r="A268" s="106"/>
      <c r="B268" s="304"/>
      <c r="C268" s="181" t="s">
        <v>55</v>
      </c>
      <c r="D268" s="181"/>
      <c r="E268" s="182">
        <v>0.41666666666666669</v>
      </c>
      <c r="F268" s="130"/>
      <c r="G268" s="183">
        <v>39217</v>
      </c>
      <c r="H268" s="130">
        <v>6600</v>
      </c>
      <c r="I268" s="107"/>
      <c r="J268" s="183">
        <v>39294</v>
      </c>
      <c r="K268" s="206"/>
      <c r="L268" s="183"/>
      <c r="M268" s="183"/>
      <c r="N268" s="183"/>
      <c r="O268" s="183"/>
      <c r="P268" s="183"/>
      <c r="Q268" s="181"/>
      <c r="R268" s="195"/>
      <c r="S268" s="218" t="s">
        <v>296</v>
      </c>
      <c r="T268" s="116"/>
    </row>
    <row r="269" spans="1:20" x14ac:dyDescent="0.2">
      <c r="A269" s="106"/>
      <c r="B269" s="304"/>
      <c r="C269" s="186"/>
      <c r="D269" s="181"/>
      <c r="E269" s="182"/>
      <c r="F269" s="130"/>
      <c r="G269" s="195"/>
      <c r="H269" s="130"/>
      <c r="I269" s="118"/>
      <c r="J269" s="136"/>
      <c r="K269" s="206"/>
      <c r="L269" s="183"/>
      <c r="M269" s="183"/>
      <c r="N269" s="183"/>
      <c r="O269" s="183"/>
      <c r="P269" s="183"/>
      <c r="Q269" s="186"/>
      <c r="R269" s="136"/>
      <c r="S269" s="196"/>
      <c r="T269" s="116"/>
    </row>
    <row r="270" spans="1:20" x14ac:dyDescent="0.2">
      <c r="A270" s="123">
        <v>256116</v>
      </c>
      <c r="B270" s="305" t="s">
        <v>297</v>
      </c>
      <c r="C270" s="190" t="s">
        <v>270</v>
      </c>
      <c r="D270" s="190">
        <v>60</v>
      </c>
      <c r="E270" s="139">
        <v>39206</v>
      </c>
      <c r="F270" s="126">
        <v>692481</v>
      </c>
      <c r="G270" s="190">
        <v>339</v>
      </c>
      <c r="H270" s="126">
        <v>7270</v>
      </c>
      <c r="I270" s="124"/>
      <c r="J270" s="190">
        <v>505</v>
      </c>
      <c r="K270" s="208">
        <v>655193.86</v>
      </c>
      <c r="L270" s="139">
        <v>39237</v>
      </c>
      <c r="M270" s="139">
        <v>39237</v>
      </c>
      <c r="N270" s="139">
        <f>+M270+D270-1</f>
        <v>39296</v>
      </c>
      <c r="O270" s="139">
        <v>39295</v>
      </c>
      <c r="P270" s="139"/>
      <c r="Q270" s="190" t="s">
        <v>88</v>
      </c>
      <c r="R270" s="190" t="s">
        <v>25</v>
      </c>
      <c r="S270" s="221" t="s">
        <v>262</v>
      </c>
      <c r="T270" s="129">
        <v>1284</v>
      </c>
    </row>
    <row r="271" spans="1:20" x14ac:dyDescent="0.2">
      <c r="A271" s="106"/>
      <c r="B271" s="304"/>
      <c r="C271" s="181"/>
      <c r="D271" s="181"/>
      <c r="E271" s="182">
        <v>0.41666666666666669</v>
      </c>
      <c r="F271" s="131"/>
      <c r="G271" s="183">
        <v>39184</v>
      </c>
      <c r="H271" s="131">
        <f>3800*3</f>
        <v>11400</v>
      </c>
      <c r="I271" s="107"/>
      <c r="J271" s="183">
        <v>39230</v>
      </c>
      <c r="K271" s="211">
        <v>131038.77</v>
      </c>
      <c r="L271" s="183"/>
      <c r="M271" s="183"/>
      <c r="N271" s="183"/>
      <c r="O271" s="183"/>
      <c r="P271" s="183"/>
      <c r="Q271" s="181"/>
      <c r="R271" s="181"/>
      <c r="S271" s="218" t="s">
        <v>296</v>
      </c>
      <c r="T271" s="116"/>
    </row>
    <row r="272" spans="1:20" x14ac:dyDescent="0.2">
      <c r="A272" s="106"/>
      <c r="B272" s="304"/>
      <c r="C272" s="181"/>
      <c r="D272" s="181"/>
      <c r="E272" s="182"/>
      <c r="F272" s="130"/>
      <c r="G272" s="195"/>
      <c r="H272" s="130"/>
      <c r="I272" s="107"/>
      <c r="J272" s="195"/>
      <c r="K272" s="206"/>
      <c r="L272" s="183"/>
      <c r="M272" s="183"/>
      <c r="N272" s="137"/>
      <c r="O272" s="183"/>
      <c r="P272" s="183"/>
      <c r="Q272" s="186"/>
      <c r="R272" s="186"/>
      <c r="S272" s="196"/>
      <c r="T272" s="132"/>
    </row>
    <row r="273" spans="1:20" x14ac:dyDescent="0.2">
      <c r="A273" s="123">
        <v>13355</v>
      </c>
      <c r="B273" s="305" t="s">
        <v>298</v>
      </c>
      <c r="C273" s="190" t="s">
        <v>24</v>
      </c>
      <c r="D273" s="190">
        <v>60</v>
      </c>
      <c r="E273" s="139">
        <v>39170</v>
      </c>
      <c r="F273" s="130">
        <v>351435.86</v>
      </c>
      <c r="G273" s="190">
        <v>193</v>
      </c>
      <c r="H273" s="130">
        <v>6364.14</v>
      </c>
      <c r="I273" s="124"/>
      <c r="J273" s="190">
        <v>397</v>
      </c>
      <c r="K273" s="206">
        <v>333864.07</v>
      </c>
      <c r="L273" s="139">
        <v>39216</v>
      </c>
      <c r="M273" s="139">
        <v>39216</v>
      </c>
      <c r="N273" s="139">
        <f>+M273+D273-1</f>
        <v>39275</v>
      </c>
      <c r="O273" s="192">
        <v>39324</v>
      </c>
      <c r="P273" s="192">
        <v>39353</v>
      </c>
      <c r="Q273" s="190" t="s">
        <v>88</v>
      </c>
      <c r="R273" s="190" t="s">
        <v>25</v>
      </c>
      <c r="S273" s="194" t="s">
        <v>299</v>
      </c>
      <c r="T273" s="129">
        <v>715</v>
      </c>
    </row>
    <row r="274" spans="1:20" x14ac:dyDescent="0.2">
      <c r="A274" s="106"/>
      <c r="B274" s="114"/>
      <c r="C274" s="181"/>
      <c r="D274" s="181">
        <v>30</v>
      </c>
      <c r="E274" s="182">
        <v>0.45833333333333331</v>
      </c>
      <c r="F274" s="130"/>
      <c r="G274" s="183">
        <v>39148</v>
      </c>
      <c r="H274" s="130">
        <f>+(1800+256.5)*4</f>
        <v>8226</v>
      </c>
      <c r="I274" s="107"/>
      <c r="J274" s="183">
        <v>39198</v>
      </c>
      <c r="K274" s="206">
        <v>66773.41</v>
      </c>
      <c r="L274" s="183"/>
      <c r="M274" s="183"/>
      <c r="N274" s="183">
        <f>+N273+D274</f>
        <v>39305</v>
      </c>
      <c r="O274" s="183"/>
      <c r="P274" s="183"/>
      <c r="Q274" s="181"/>
      <c r="R274" s="181"/>
      <c r="S274" s="185"/>
      <c r="T274" s="116"/>
    </row>
    <row r="275" spans="1:20" x14ac:dyDescent="0.2">
      <c r="A275" s="117"/>
      <c r="B275" s="306"/>
      <c r="C275" s="186"/>
      <c r="D275" s="186"/>
      <c r="E275" s="201"/>
      <c r="F275" s="130"/>
      <c r="G275" s="136"/>
      <c r="H275" s="130"/>
      <c r="I275" s="118"/>
      <c r="J275" s="136"/>
      <c r="K275" s="206"/>
      <c r="L275" s="137"/>
      <c r="M275" s="137"/>
      <c r="N275" s="137"/>
      <c r="O275" s="137"/>
      <c r="P275" s="137"/>
      <c r="Q275" s="186"/>
      <c r="R275" s="186"/>
      <c r="S275" s="196"/>
      <c r="T275" s="116"/>
    </row>
    <row r="276" spans="1:20" x14ac:dyDescent="0.2">
      <c r="A276" s="123">
        <v>13483</v>
      </c>
      <c r="B276" s="305" t="s">
        <v>300</v>
      </c>
      <c r="C276" s="190" t="s">
        <v>270</v>
      </c>
      <c r="D276" s="190">
        <v>45</v>
      </c>
      <c r="E276" s="139">
        <v>39225</v>
      </c>
      <c r="F276" s="126">
        <v>200000</v>
      </c>
      <c r="G276" s="190">
        <v>431</v>
      </c>
      <c r="H276" s="126">
        <v>6000</v>
      </c>
      <c r="I276" s="124"/>
      <c r="J276" s="190">
        <v>624</v>
      </c>
      <c r="K276" s="208">
        <v>200000</v>
      </c>
      <c r="L276" s="139">
        <v>39267</v>
      </c>
      <c r="M276" s="139">
        <v>39261</v>
      </c>
      <c r="N276" s="139">
        <f>+M276+D276-1</f>
        <v>39305</v>
      </c>
      <c r="O276" s="192">
        <v>39305</v>
      </c>
      <c r="P276" s="139"/>
      <c r="Q276" s="190" t="s">
        <v>88</v>
      </c>
      <c r="R276" s="190" t="s">
        <v>25</v>
      </c>
      <c r="S276" s="221" t="s">
        <v>301</v>
      </c>
      <c r="T276" s="129">
        <v>335</v>
      </c>
    </row>
    <row r="277" spans="1:20" x14ac:dyDescent="0.2">
      <c r="A277" s="106"/>
      <c r="B277" s="114" t="s">
        <v>302</v>
      </c>
      <c r="C277" s="181"/>
      <c r="D277" s="181"/>
      <c r="E277" s="182">
        <v>0.375</v>
      </c>
      <c r="F277" s="131"/>
      <c r="G277" s="183">
        <v>39204</v>
      </c>
      <c r="H277" s="131">
        <f>+(833.333333333333+1800)*2</f>
        <v>5266.6666666666661</v>
      </c>
      <c r="I277" s="107"/>
      <c r="J277" s="183">
        <v>39252</v>
      </c>
      <c r="K277" s="211"/>
      <c r="L277" s="183"/>
      <c r="M277" s="183"/>
      <c r="N277" s="183"/>
      <c r="O277" s="183"/>
      <c r="P277" s="183"/>
      <c r="Q277" s="181"/>
      <c r="R277" s="195"/>
      <c r="S277" s="222"/>
      <c r="T277" s="116"/>
    </row>
    <row r="278" spans="1:20" x14ac:dyDescent="0.2">
      <c r="A278" s="117"/>
      <c r="B278" s="140"/>
      <c r="C278" s="186"/>
      <c r="D278" s="186"/>
      <c r="E278" s="201"/>
      <c r="F278" s="130"/>
      <c r="G278" s="136"/>
      <c r="H278" s="130"/>
      <c r="I278" s="118"/>
      <c r="J278" s="136"/>
      <c r="K278" s="206"/>
      <c r="L278" s="137"/>
      <c r="M278" s="137"/>
      <c r="N278" s="137"/>
      <c r="O278" s="137"/>
      <c r="P278" s="137"/>
      <c r="Q278" s="186"/>
      <c r="R278" s="136"/>
      <c r="S278" s="223"/>
      <c r="T278" s="132"/>
    </row>
    <row r="279" spans="1:20" x14ac:dyDescent="0.2">
      <c r="A279" s="123">
        <v>13438</v>
      </c>
      <c r="B279" s="305" t="s">
        <v>303</v>
      </c>
      <c r="C279" s="190" t="s">
        <v>270</v>
      </c>
      <c r="D279" s="190">
        <v>45</v>
      </c>
      <c r="E279" s="139">
        <v>39225</v>
      </c>
      <c r="F279" s="126">
        <v>200000</v>
      </c>
      <c r="G279" s="190">
        <v>432</v>
      </c>
      <c r="H279" s="126">
        <v>0</v>
      </c>
      <c r="I279" s="124"/>
      <c r="J279" s="190">
        <v>623</v>
      </c>
      <c r="K279" s="208">
        <v>200000</v>
      </c>
      <c r="L279" s="139">
        <v>39273</v>
      </c>
      <c r="M279" s="139">
        <v>39261</v>
      </c>
      <c r="N279" s="139">
        <f>+M279+D279-1</f>
        <v>39305</v>
      </c>
      <c r="O279" s="192">
        <v>39305</v>
      </c>
      <c r="P279" s="139"/>
      <c r="Q279" s="190" t="s">
        <v>88</v>
      </c>
      <c r="R279" s="190" t="s">
        <v>25</v>
      </c>
      <c r="S279" s="221" t="s">
        <v>238</v>
      </c>
      <c r="T279" s="129">
        <v>347.5</v>
      </c>
    </row>
    <row r="280" spans="1:20" x14ac:dyDescent="0.2">
      <c r="A280" s="106"/>
      <c r="B280" s="114" t="s">
        <v>304</v>
      </c>
      <c r="C280" s="181"/>
      <c r="D280" s="181"/>
      <c r="E280" s="182">
        <v>0.4375</v>
      </c>
      <c r="F280" s="131"/>
      <c r="G280" s="183">
        <v>39204</v>
      </c>
      <c r="H280" s="131">
        <f>+(833.333333333333+1800)*2</f>
        <v>5266.6666666666661</v>
      </c>
      <c r="I280" s="107"/>
      <c r="J280" s="183">
        <v>39252</v>
      </c>
      <c r="K280" s="211"/>
      <c r="L280" s="183"/>
      <c r="M280" s="183"/>
      <c r="N280" s="183"/>
      <c r="O280" s="183"/>
      <c r="P280" s="183"/>
      <c r="Q280" s="181"/>
      <c r="R280" s="181"/>
      <c r="S280" s="222"/>
      <c r="T280" s="116"/>
    </row>
    <row r="281" spans="1:20" x14ac:dyDescent="0.2">
      <c r="A281" s="117"/>
      <c r="B281" s="140"/>
      <c r="C281" s="186"/>
      <c r="D281" s="186"/>
      <c r="E281" s="201"/>
      <c r="F281" s="130"/>
      <c r="G281" s="136"/>
      <c r="H281" s="130"/>
      <c r="I281" s="118"/>
      <c r="J281" s="136"/>
      <c r="K281" s="206"/>
      <c r="L281" s="137"/>
      <c r="M281" s="137"/>
      <c r="N281" s="137"/>
      <c r="O281" s="137"/>
      <c r="P281" s="137"/>
      <c r="Q281" s="186"/>
      <c r="R281" s="186"/>
      <c r="S281" s="223"/>
      <c r="T281" s="132"/>
    </row>
    <row r="282" spans="1:20" x14ac:dyDescent="0.2">
      <c r="A282" s="123">
        <v>256242</v>
      </c>
      <c r="B282" s="305" t="s">
        <v>305</v>
      </c>
      <c r="C282" s="190" t="s">
        <v>270</v>
      </c>
      <c r="D282" s="190">
        <v>45</v>
      </c>
      <c r="E282" s="139">
        <v>39225</v>
      </c>
      <c r="F282" s="130">
        <v>130000</v>
      </c>
      <c r="G282" s="190">
        <v>433</v>
      </c>
      <c r="H282" s="130">
        <v>1950</v>
      </c>
      <c r="I282" s="124"/>
      <c r="J282" s="190">
        <v>622</v>
      </c>
      <c r="K282" s="206">
        <v>119620.45</v>
      </c>
      <c r="L282" s="139">
        <v>39273</v>
      </c>
      <c r="M282" s="139">
        <v>39261</v>
      </c>
      <c r="N282" s="139">
        <f>+M282+D282-1</f>
        <v>39305</v>
      </c>
      <c r="O282" s="192">
        <v>39311</v>
      </c>
      <c r="P282" s="139"/>
      <c r="Q282" s="190" t="s">
        <v>88</v>
      </c>
      <c r="R282" s="190" t="s">
        <v>25</v>
      </c>
      <c r="S282" s="221" t="s">
        <v>238</v>
      </c>
      <c r="T282" s="129">
        <v>175</v>
      </c>
    </row>
    <row r="283" spans="1:20" ht="16" thickBot="1" x14ac:dyDescent="0.25">
      <c r="A283" s="144"/>
      <c r="B283" s="174"/>
      <c r="C283" s="102"/>
      <c r="D283" s="102"/>
      <c r="E283" s="197">
        <v>0.5</v>
      </c>
      <c r="F283" s="267"/>
      <c r="G283" s="149">
        <v>39204</v>
      </c>
      <c r="H283" s="160">
        <f>+(833.333333333333+1800)*2</f>
        <v>5266.6666666666661</v>
      </c>
      <c r="I283" s="145"/>
      <c r="J283" s="149">
        <v>39252</v>
      </c>
      <c r="K283" s="268"/>
      <c r="L283" s="204"/>
      <c r="M283" s="204"/>
      <c r="N283" s="204"/>
      <c r="O283" s="204"/>
      <c r="P283" s="102"/>
      <c r="Q283" s="102"/>
      <c r="R283" s="102"/>
      <c r="S283" s="269"/>
      <c r="T283" s="150"/>
    </row>
    <row r="284" spans="1:20" ht="16" thickBot="1" x14ac:dyDescent="0.25">
      <c r="A284" s="25"/>
      <c r="B284" s="47"/>
      <c r="C284" s="17"/>
      <c r="D284" s="17"/>
      <c r="E284" s="39"/>
      <c r="F284" s="60"/>
      <c r="G284" s="17"/>
      <c r="H284" s="60"/>
      <c r="I284" s="20"/>
      <c r="J284" s="17"/>
      <c r="K284" s="45"/>
      <c r="L284" s="39"/>
      <c r="M284" s="39"/>
      <c r="N284" s="39"/>
      <c r="O284" s="39"/>
      <c r="P284" s="17"/>
      <c r="Q284" s="39"/>
      <c r="R284" s="17"/>
      <c r="S284" s="41"/>
      <c r="T284" s="24"/>
    </row>
    <row r="286" spans="1:20" ht="18" x14ac:dyDescent="0.2">
      <c r="A286" s="1" t="s">
        <v>511</v>
      </c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20" ht="16" thickBot="1" x14ac:dyDescent="0.25">
      <c r="A287" s="5"/>
      <c r="B287" s="6"/>
      <c r="H287" s="65"/>
    </row>
    <row r="288" spans="1:20" x14ac:dyDescent="0.2">
      <c r="A288" s="8" t="s">
        <v>0</v>
      </c>
      <c r="B288" s="11" t="s">
        <v>1</v>
      </c>
      <c r="C288" s="11" t="s">
        <v>2</v>
      </c>
      <c r="D288" s="11" t="s">
        <v>3</v>
      </c>
      <c r="E288" s="11" t="s">
        <v>4</v>
      </c>
      <c r="F288" s="11" t="s">
        <v>7</v>
      </c>
      <c r="G288" s="54" t="s">
        <v>5</v>
      </c>
      <c r="H288" s="31" t="s">
        <v>140</v>
      </c>
      <c r="I288" s="9"/>
      <c r="J288" s="11" t="s">
        <v>6</v>
      </c>
      <c r="K288" s="11" t="s">
        <v>7</v>
      </c>
      <c r="L288" s="11" t="s">
        <v>4</v>
      </c>
      <c r="M288" s="11" t="s">
        <v>8</v>
      </c>
      <c r="N288" s="11" t="s">
        <v>4</v>
      </c>
      <c r="O288" s="11" t="s">
        <v>8</v>
      </c>
      <c r="P288" s="11" t="s">
        <v>9</v>
      </c>
      <c r="Q288" s="11" t="s">
        <v>56</v>
      </c>
      <c r="R288" s="11" t="s">
        <v>10</v>
      </c>
      <c r="S288" s="33" t="s">
        <v>11</v>
      </c>
      <c r="T288" s="13" t="s">
        <v>12</v>
      </c>
    </row>
    <row r="289" spans="1:20" ht="16" thickBot="1" x14ac:dyDescent="0.25">
      <c r="A289" s="14" t="s">
        <v>1</v>
      </c>
      <c r="B289" s="17"/>
      <c r="C289" s="17"/>
      <c r="D289" s="17" t="s">
        <v>14</v>
      </c>
      <c r="E289" s="17" t="s">
        <v>15</v>
      </c>
      <c r="F289" s="17" t="s">
        <v>15</v>
      </c>
      <c r="G289" s="56" t="s">
        <v>16</v>
      </c>
      <c r="H289" s="34" t="s">
        <v>13</v>
      </c>
      <c r="I289" s="15"/>
      <c r="J289" s="17" t="s">
        <v>17</v>
      </c>
      <c r="K289" s="17" t="s">
        <v>18</v>
      </c>
      <c r="L289" s="17" t="s">
        <v>18</v>
      </c>
      <c r="M289" s="17" t="s">
        <v>19</v>
      </c>
      <c r="N289" s="17" t="s">
        <v>3</v>
      </c>
      <c r="O289" s="17" t="s">
        <v>20</v>
      </c>
      <c r="P289" s="17" t="s">
        <v>21</v>
      </c>
      <c r="Q289" s="17" t="s">
        <v>59</v>
      </c>
      <c r="R289" s="17"/>
      <c r="S289" s="30"/>
      <c r="T289" s="19" t="s">
        <v>22</v>
      </c>
    </row>
    <row r="290" spans="1:20" x14ac:dyDescent="0.2">
      <c r="A290" s="151">
        <v>258793</v>
      </c>
      <c r="B290" s="303" t="s">
        <v>316</v>
      </c>
      <c r="C290" s="97" t="s">
        <v>270</v>
      </c>
      <c r="D290" s="97">
        <v>60</v>
      </c>
      <c r="E290" s="176">
        <v>39630</v>
      </c>
      <c r="F290" s="155">
        <v>779950</v>
      </c>
      <c r="G290" s="97">
        <v>530</v>
      </c>
      <c r="H290" s="155">
        <v>9850</v>
      </c>
      <c r="I290" s="152"/>
      <c r="J290" s="97">
        <v>616</v>
      </c>
      <c r="K290" s="205">
        <v>699486.35</v>
      </c>
      <c r="L290" s="176">
        <v>39645</v>
      </c>
      <c r="M290" s="176">
        <v>39647</v>
      </c>
      <c r="N290" s="176">
        <f>+M290+D290-1</f>
        <v>39706</v>
      </c>
      <c r="O290" s="176">
        <v>39675</v>
      </c>
      <c r="P290" s="176">
        <v>39702</v>
      </c>
      <c r="Q290" s="97" t="s">
        <v>88</v>
      </c>
      <c r="R290" s="97" t="s">
        <v>25</v>
      </c>
      <c r="S290" s="270" t="s">
        <v>293</v>
      </c>
      <c r="T290" s="113">
        <v>836</v>
      </c>
    </row>
    <row r="291" spans="1:20" x14ac:dyDescent="0.2">
      <c r="A291" s="106"/>
      <c r="B291" s="304"/>
      <c r="C291" s="181"/>
      <c r="D291" s="181"/>
      <c r="E291" s="182">
        <v>0.375</v>
      </c>
      <c r="F291" s="130"/>
      <c r="G291" s="195"/>
      <c r="H291" s="130">
        <v>10200</v>
      </c>
      <c r="I291" s="107"/>
      <c r="J291" s="183">
        <v>39643</v>
      </c>
      <c r="K291" s="206">
        <v>194290.71</v>
      </c>
      <c r="L291" s="183"/>
      <c r="M291" s="183"/>
      <c r="N291" s="183"/>
      <c r="O291" s="183">
        <v>39701</v>
      </c>
      <c r="P291" s="183"/>
      <c r="Q291" s="181"/>
      <c r="R291" s="195"/>
      <c r="S291" s="244" t="s">
        <v>294</v>
      </c>
      <c r="T291" s="116"/>
    </row>
    <row r="292" spans="1:20" x14ac:dyDescent="0.2">
      <c r="A292" s="106"/>
      <c r="B292" s="304"/>
      <c r="C292" s="186"/>
      <c r="D292" s="181"/>
      <c r="E292" s="182"/>
      <c r="F292" s="130"/>
      <c r="G292" s="195"/>
      <c r="H292" s="130"/>
      <c r="I292" s="118"/>
      <c r="J292" s="136"/>
      <c r="K292" s="206">
        <v>4679.18</v>
      </c>
      <c r="L292" s="183"/>
      <c r="M292" s="183"/>
      <c r="N292" s="183"/>
      <c r="O292" s="183"/>
      <c r="P292" s="183"/>
      <c r="Q292" s="186"/>
      <c r="R292" s="136"/>
      <c r="S292" s="196"/>
      <c r="T292" s="116"/>
    </row>
    <row r="293" spans="1:20" x14ac:dyDescent="0.2">
      <c r="A293" s="123">
        <v>257472</v>
      </c>
      <c r="B293" s="305" t="s">
        <v>317</v>
      </c>
      <c r="C293" s="190" t="s">
        <v>42</v>
      </c>
      <c r="D293" s="190">
        <v>490</v>
      </c>
      <c r="E293" s="139">
        <v>39400</v>
      </c>
      <c r="F293" s="126">
        <v>19846992</v>
      </c>
      <c r="G293" s="190">
        <v>931</v>
      </c>
      <c r="H293" s="126" t="s">
        <v>27</v>
      </c>
      <c r="I293" s="124"/>
      <c r="J293" s="190">
        <v>1265</v>
      </c>
      <c r="K293" s="208">
        <v>30998089.989999998</v>
      </c>
      <c r="L293" s="139">
        <v>39437</v>
      </c>
      <c r="M293" s="139">
        <v>39510</v>
      </c>
      <c r="N293" s="139">
        <f>+M293+D293-1</f>
        <v>39999</v>
      </c>
      <c r="O293" s="192">
        <v>40164</v>
      </c>
      <c r="P293" s="139">
        <v>40743</v>
      </c>
      <c r="Q293" s="181" t="s">
        <v>88</v>
      </c>
      <c r="R293" s="190" t="s">
        <v>25</v>
      </c>
      <c r="S293" s="221" t="s">
        <v>139</v>
      </c>
      <c r="T293" s="129">
        <v>10750</v>
      </c>
    </row>
    <row r="294" spans="1:20" x14ac:dyDescent="0.2">
      <c r="A294" s="106"/>
      <c r="B294" s="114" t="s">
        <v>318</v>
      </c>
      <c r="C294" s="181" t="s">
        <v>55</v>
      </c>
      <c r="D294" s="181"/>
      <c r="E294" s="182">
        <v>0.45833333333333331</v>
      </c>
      <c r="F294" s="130">
        <v>20301920</v>
      </c>
      <c r="G294" s="183">
        <v>39350</v>
      </c>
      <c r="H294" s="307">
        <v>276450</v>
      </c>
      <c r="I294" s="107"/>
      <c r="J294" s="183">
        <v>39436</v>
      </c>
      <c r="K294" s="206">
        <v>5302000</v>
      </c>
      <c r="L294" s="183"/>
      <c r="M294" s="183"/>
      <c r="N294" s="183"/>
      <c r="O294" s="184"/>
      <c r="P294" s="183"/>
      <c r="Q294" s="181"/>
      <c r="R294" s="195"/>
      <c r="S294" s="222"/>
      <c r="T294" s="116"/>
    </row>
    <row r="295" spans="1:20" ht="16" x14ac:dyDescent="0.2">
      <c r="A295" s="106"/>
      <c r="B295" s="311" t="s">
        <v>308</v>
      </c>
      <c r="C295" s="181"/>
      <c r="D295" s="181"/>
      <c r="E295" s="183">
        <v>39401</v>
      </c>
      <c r="F295" s="130">
        <v>23569334.48</v>
      </c>
      <c r="G295" s="181" t="s">
        <v>319</v>
      </c>
      <c r="H295" s="130"/>
      <c r="I295" s="107"/>
      <c r="J295" s="181"/>
      <c r="K295" s="206"/>
      <c r="L295" s="183"/>
      <c r="M295" s="183"/>
      <c r="N295" s="183"/>
      <c r="O295" s="184"/>
      <c r="P295" s="183"/>
      <c r="Q295" s="181"/>
      <c r="R295" s="181"/>
      <c r="S295" s="222"/>
      <c r="T295" s="116"/>
    </row>
    <row r="296" spans="1:20" ht="16" x14ac:dyDescent="0.2">
      <c r="A296" s="106"/>
      <c r="B296" s="311" t="s">
        <v>309</v>
      </c>
      <c r="C296" s="181"/>
      <c r="D296" s="181"/>
      <c r="E296" s="182">
        <v>0.375</v>
      </c>
      <c r="F296" s="130"/>
      <c r="G296" s="181"/>
      <c r="H296" s="130"/>
      <c r="I296" s="107"/>
      <c r="J296" s="181"/>
      <c r="K296" s="206"/>
      <c r="L296" s="183"/>
      <c r="M296" s="183"/>
      <c r="N296" s="183"/>
      <c r="O296" s="184"/>
      <c r="P296" s="183"/>
      <c r="Q296" s="181"/>
      <c r="R296" s="181"/>
      <c r="S296" s="222"/>
      <c r="T296" s="116"/>
    </row>
    <row r="297" spans="1:20" ht="16" x14ac:dyDescent="0.2">
      <c r="A297" s="106"/>
      <c r="B297" s="311" t="s">
        <v>320</v>
      </c>
      <c r="C297" s="181"/>
      <c r="D297" s="181"/>
      <c r="E297" s="182"/>
      <c r="F297" s="130"/>
      <c r="G297" s="181"/>
      <c r="H297" s="130"/>
      <c r="I297" s="107"/>
      <c r="J297" s="181"/>
      <c r="K297" s="211"/>
      <c r="L297" s="183"/>
      <c r="M297" s="183"/>
      <c r="N297" s="183"/>
      <c r="O297" s="184"/>
      <c r="P297" s="183"/>
      <c r="Q297" s="181"/>
      <c r="R297" s="181"/>
      <c r="S297" s="222"/>
      <c r="T297" s="116"/>
    </row>
    <row r="298" spans="1:20" x14ac:dyDescent="0.2">
      <c r="A298" s="117"/>
      <c r="B298" s="312"/>
      <c r="C298" s="186"/>
      <c r="D298" s="186"/>
      <c r="E298" s="201"/>
      <c r="F298" s="131"/>
      <c r="G298" s="186"/>
      <c r="H298" s="131"/>
      <c r="I298" s="118"/>
      <c r="J298" s="186"/>
      <c r="K298" s="206"/>
      <c r="L298" s="137"/>
      <c r="M298" s="137"/>
      <c r="N298" s="137"/>
      <c r="O298" s="188"/>
      <c r="P298" s="137"/>
      <c r="Q298" s="186"/>
      <c r="R298" s="186"/>
      <c r="S298" s="223"/>
      <c r="T298" s="132"/>
    </row>
    <row r="299" spans="1:20" x14ac:dyDescent="0.2">
      <c r="A299" s="123">
        <v>257473</v>
      </c>
      <c r="B299" s="305" t="s">
        <v>317</v>
      </c>
      <c r="C299" s="190" t="s">
        <v>42</v>
      </c>
      <c r="D299" s="190">
        <v>560</v>
      </c>
      <c r="E299" s="139">
        <v>39400</v>
      </c>
      <c r="F299" s="126">
        <v>20939931</v>
      </c>
      <c r="G299" s="190">
        <v>930</v>
      </c>
      <c r="H299" s="126" t="s">
        <v>27</v>
      </c>
      <c r="I299" s="124"/>
      <c r="J299" s="190">
        <v>1266</v>
      </c>
      <c r="K299" s="206">
        <v>36399569.630000003</v>
      </c>
      <c r="L299" s="139">
        <v>39437</v>
      </c>
      <c r="M299" s="139">
        <v>39496</v>
      </c>
      <c r="N299" s="139">
        <f>+M299+D299-1</f>
        <v>40055</v>
      </c>
      <c r="O299" s="192">
        <v>40174</v>
      </c>
      <c r="P299" s="139">
        <v>41122</v>
      </c>
      <c r="Q299" s="190" t="s">
        <v>88</v>
      </c>
      <c r="R299" s="190" t="s">
        <v>25</v>
      </c>
      <c r="S299" s="221" t="s">
        <v>321</v>
      </c>
      <c r="T299" s="129">
        <v>26193</v>
      </c>
    </row>
    <row r="300" spans="1:20" x14ac:dyDescent="0.2">
      <c r="A300" s="106"/>
      <c r="B300" s="114" t="s">
        <v>322</v>
      </c>
      <c r="C300" s="181" t="s">
        <v>55</v>
      </c>
      <c r="D300" s="181"/>
      <c r="E300" s="182">
        <v>0.41666666666666669</v>
      </c>
      <c r="F300" s="130">
        <v>25686856</v>
      </c>
      <c r="G300" s="183">
        <v>39350</v>
      </c>
      <c r="H300" s="307">
        <v>355100</v>
      </c>
      <c r="I300" s="107"/>
      <c r="J300" s="183">
        <v>39436</v>
      </c>
      <c r="K300" s="206">
        <v>5704329.7999999998</v>
      </c>
      <c r="L300" s="183"/>
      <c r="M300" s="183"/>
      <c r="N300" s="183"/>
      <c r="O300" s="183"/>
      <c r="P300" s="183"/>
      <c r="Q300" s="181"/>
      <c r="R300" s="181"/>
      <c r="S300" s="222" t="s">
        <v>323</v>
      </c>
      <c r="T300" s="116"/>
    </row>
    <row r="301" spans="1:20" ht="16" x14ac:dyDescent="0.2">
      <c r="A301" s="106"/>
      <c r="B301" s="311" t="s">
        <v>308</v>
      </c>
      <c r="C301" s="181"/>
      <c r="D301" s="181"/>
      <c r="E301" s="183">
        <v>39401</v>
      </c>
      <c r="F301" s="130">
        <v>28048169.870000001</v>
      </c>
      <c r="G301" s="181" t="s">
        <v>324</v>
      </c>
      <c r="H301" s="130"/>
      <c r="I301" s="107"/>
      <c r="J301" s="181"/>
      <c r="K301" s="206"/>
      <c r="L301" s="183"/>
      <c r="M301" s="183"/>
      <c r="N301" s="183"/>
      <c r="O301" s="183"/>
      <c r="P301" s="183"/>
      <c r="Q301" s="195"/>
      <c r="R301" s="181"/>
      <c r="S301" s="185"/>
      <c r="T301" s="116"/>
    </row>
    <row r="302" spans="1:20" ht="16" x14ac:dyDescent="0.2">
      <c r="A302" s="106"/>
      <c r="B302" s="311" t="s">
        <v>309</v>
      </c>
      <c r="C302" s="181"/>
      <c r="D302" s="181"/>
      <c r="E302" s="182">
        <v>0.45833333333333331</v>
      </c>
      <c r="F302" s="130"/>
      <c r="G302" s="181"/>
      <c r="H302" s="130"/>
      <c r="I302" s="107"/>
      <c r="J302" s="181"/>
      <c r="K302" s="206"/>
      <c r="L302" s="183"/>
      <c r="M302" s="183"/>
      <c r="N302" s="183"/>
      <c r="O302" s="183"/>
      <c r="P302" s="183"/>
      <c r="Q302" s="195"/>
      <c r="R302" s="181"/>
      <c r="S302" s="185"/>
      <c r="T302" s="116"/>
    </row>
    <row r="303" spans="1:20" ht="16" x14ac:dyDescent="0.2">
      <c r="A303" s="106"/>
      <c r="B303" s="311" t="s">
        <v>325</v>
      </c>
      <c r="C303" s="181"/>
      <c r="D303" s="181"/>
      <c r="E303" s="182"/>
      <c r="F303" s="130"/>
      <c r="G303" s="181"/>
      <c r="H303" s="130"/>
      <c r="I303" s="107"/>
      <c r="J303" s="181"/>
      <c r="K303" s="206"/>
      <c r="L303" s="183"/>
      <c r="M303" s="183"/>
      <c r="N303" s="183"/>
      <c r="O303" s="183"/>
      <c r="P303" s="183"/>
      <c r="Q303" s="195"/>
      <c r="R303" s="181"/>
      <c r="S303" s="185"/>
      <c r="T303" s="116"/>
    </row>
    <row r="304" spans="1:20" x14ac:dyDescent="0.2">
      <c r="A304" s="117"/>
      <c r="B304" s="312"/>
      <c r="C304" s="186"/>
      <c r="D304" s="186"/>
      <c r="E304" s="201"/>
      <c r="F304" s="131"/>
      <c r="G304" s="186"/>
      <c r="H304" s="131"/>
      <c r="I304" s="118"/>
      <c r="J304" s="186"/>
      <c r="K304" s="206"/>
      <c r="L304" s="137"/>
      <c r="M304" s="137"/>
      <c r="N304" s="137"/>
      <c r="O304" s="137"/>
      <c r="P304" s="137"/>
      <c r="Q304" s="136"/>
      <c r="R304" s="186"/>
      <c r="S304" s="196"/>
      <c r="T304" s="116"/>
    </row>
    <row r="305" spans="1:20" x14ac:dyDescent="0.2">
      <c r="A305" s="123">
        <v>260039</v>
      </c>
      <c r="B305" s="305" t="s">
        <v>326</v>
      </c>
      <c r="C305" s="190" t="s">
        <v>270</v>
      </c>
      <c r="D305" s="190"/>
      <c r="E305" s="193"/>
      <c r="F305" s="126"/>
      <c r="G305" s="190"/>
      <c r="H305" s="255"/>
      <c r="I305" s="124"/>
      <c r="J305" s="190">
        <v>1076</v>
      </c>
      <c r="K305" s="208">
        <v>189836.05</v>
      </c>
      <c r="L305" s="139">
        <v>39813</v>
      </c>
      <c r="M305" s="139">
        <v>39680</v>
      </c>
      <c r="N305" s="139" t="s">
        <v>27</v>
      </c>
      <c r="O305" s="192">
        <v>39696</v>
      </c>
      <c r="P305" s="139">
        <v>39701</v>
      </c>
      <c r="Q305" s="139" t="s">
        <v>27</v>
      </c>
      <c r="R305" s="190" t="s">
        <v>25</v>
      </c>
      <c r="S305" s="194" t="s">
        <v>241</v>
      </c>
      <c r="T305" s="129" t="s">
        <v>27</v>
      </c>
    </row>
    <row r="306" spans="1:20" x14ac:dyDescent="0.2">
      <c r="A306" s="106"/>
      <c r="B306" s="114"/>
      <c r="C306" s="181"/>
      <c r="D306" s="181"/>
      <c r="E306" s="182"/>
      <c r="F306" s="130"/>
      <c r="G306" s="195"/>
      <c r="H306" s="130"/>
      <c r="I306" s="107"/>
      <c r="J306" s="183">
        <v>39783</v>
      </c>
      <c r="K306" s="211"/>
      <c r="L306" s="183"/>
      <c r="M306" s="183"/>
      <c r="N306" s="183"/>
      <c r="O306" s="183"/>
      <c r="P306" s="183"/>
      <c r="Q306" s="181"/>
      <c r="R306" s="181"/>
      <c r="S306" s="222"/>
      <c r="T306" s="116"/>
    </row>
    <row r="307" spans="1:20" x14ac:dyDescent="0.2">
      <c r="A307" s="117"/>
      <c r="B307" s="306"/>
      <c r="C307" s="186"/>
      <c r="D307" s="186"/>
      <c r="E307" s="136"/>
      <c r="F307" s="131"/>
      <c r="G307" s="186"/>
      <c r="H307" s="131"/>
      <c r="I307" s="118"/>
      <c r="J307" s="186"/>
      <c r="K307" s="206"/>
      <c r="L307" s="137"/>
      <c r="M307" s="137"/>
      <c r="N307" s="137"/>
      <c r="O307" s="137"/>
      <c r="P307" s="137"/>
      <c r="Q307" s="136"/>
      <c r="R307" s="186"/>
      <c r="S307" s="196"/>
      <c r="T307" s="132"/>
    </row>
    <row r="308" spans="1:20" x14ac:dyDescent="0.2">
      <c r="A308" s="123">
        <v>256206</v>
      </c>
      <c r="B308" s="305" t="s">
        <v>327</v>
      </c>
      <c r="C308" s="190" t="s">
        <v>270</v>
      </c>
      <c r="D308" s="190">
        <v>60</v>
      </c>
      <c r="E308" s="139">
        <v>39601</v>
      </c>
      <c r="F308" s="126">
        <v>910595</v>
      </c>
      <c r="G308" s="190">
        <v>426</v>
      </c>
      <c r="H308" s="126">
        <v>5400</v>
      </c>
      <c r="I308" s="124"/>
      <c r="J308" s="190">
        <v>538</v>
      </c>
      <c r="K308" s="208">
        <v>788166.07</v>
      </c>
      <c r="L308" s="139">
        <v>39618</v>
      </c>
      <c r="M308" s="139">
        <v>39618</v>
      </c>
      <c r="N308" s="139">
        <f>+M308+D308-1</f>
        <v>39677</v>
      </c>
      <c r="O308" s="139">
        <v>39679</v>
      </c>
      <c r="P308" s="139">
        <v>39701</v>
      </c>
      <c r="Q308" s="193" t="s">
        <v>88</v>
      </c>
      <c r="R308" s="190" t="s">
        <v>25</v>
      </c>
      <c r="S308" s="194" t="s">
        <v>241</v>
      </c>
      <c r="T308" s="129">
        <v>1040</v>
      </c>
    </row>
    <row r="309" spans="1:20" x14ac:dyDescent="0.2">
      <c r="A309" s="106"/>
      <c r="B309" s="304"/>
      <c r="C309" s="181"/>
      <c r="D309" s="181"/>
      <c r="E309" s="182">
        <v>0.66666666666666663</v>
      </c>
      <c r="F309" s="130">
        <f>+F308+H308+H309</f>
        <v>924595</v>
      </c>
      <c r="G309" s="183">
        <v>39584</v>
      </c>
      <c r="H309" s="130">
        <v>8600</v>
      </c>
      <c r="I309" s="107"/>
      <c r="J309" s="183">
        <v>39617</v>
      </c>
      <c r="K309" s="211"/>
      <c r="L309" s="183"/>
      <c r="M309" s="183"/>
      <c r="N309" s="183"/>
      <c r="O309" s="183"/>
      <c r="P309" s="183"/>
      <c r="Q309" s="195"/>
      <c r="R309" s="181"/>
      <c r="S309" s="185"/>
      <c r="T309" s="116"/>
    </row>
    <row r="310" spans="1:20" x14ac:dyDescent="0.2">
      <c r="A310" s="117"/>
      <c r="B310" s="306"/>
      <c r="C310" s="186"/>
      <c r="D310" s="186"/>
      <c r="E310" s="136"/>
      <c r="F310" s="131"/>
      <c r="G310" s="186"/>
      <c r="H310" s="131"/>
      <c r="I310" s="118"/>
      <c r="J310" s="186"/>
      <c r="K310" s="206"/>
      <c r="L310" s="137"/>
      <c r="M310" s="137"/>
      <c r="N310" s="137"/>
      <c r="O310" s="137"/>
      <c r="P310" s="137"/>
      <c r="Q310" s="136"/>
      <c r="R310" s="186"/>
      <c r="S310" s="196"/>
      <c r="T310" s="132"/>
    </row>
    <row r="311" spans="1:20" ht="16" thickBot="1" x14ac:dyDescent="0.25">
      <c r="A311" s="257">
        <v>14180</v>
      </c>
      <c r="B311" s="310" t="s">
        <v>328</v>
      </c>
      <c r="C311" s="258" t="s">
        <v>27</v>
      </c>
      <c r="D311" s="258">
        <v>30</v>
      </c>
      <c r="E311" s="259" t="s">
        <v>27</v>
      </c>
      <c r="F311" s="260">
        <v>150000</v>
      </c>
      <c r="G311" s="258">
        <v>624</v>
      </c>
      <c r="H311" s="261" t="s">
        <v>27</v>
      </c>
      <c r="I311" s="258"/>
      <c r="J311" s="258" t="s">
        <v>27</v>
      </c>
      <c r="K311" s="216">
        <v>165858</v>
      </c>
      <c r="L311" s="271" t="s">
        <v>27</v>
      </c>
      <c r="M311" s="271" t="s">
        <v>27</v>
      </c>
      <c r="N311" s="271"/>
      <c r="O311" s="271" t="s">
        <v>27</v>
      </c>
      <c r="P311" s="271" t="s">
        <v>27</v>
      </c>
      <c r="Q311" s="271" t="s">
        <v>27</v>
      </c>
      <c r="R311" s="258" t="s">
        <v>30</v>
      </c>
      <c r="S311" s="272" t="s">
        <v>31</v>
      </c>
      <c r="T311" s="266" t="s">
        <v>27</v>
      </c>
    </row>
    <row r="312" spans="1:20" ht="16" thickBot="1" x14ac:dyDescent="0.25">
      <c r="A312" s="25"/>
      <c r="B312" s="47"/>
      <c r="C312" s="17"/>
      <c r="D312" s="17"/>
      <c r="E312" s="58"/>
      <c r="F312" s="23">
        <v>19352</v>
      </c>
      <c r="G312" s="26">
        <v>39645</v>
      </c>
      <c r="H312" s="38" t="s">
        <v>27</v>
      </c>
      <c r="I312" s="20"/>
      <c r="J312" s="39"/>
      <c r="K312" s="66"/>
      <c r="L312" s="26"/>
      <c r="M312" s="26"/>
      <c r="N312" s="26"/>
      <c r="O312" s="26"/>
      <c r="P312" s="26"/>
      <c r="Q312" s="39"/>
      <c r="R312" s="17"/>
      <c r="S312" s="41"/>
      <c r="T312" s="52"/>
    </row>
    <row r="313" spans="1:20" ht="16" thickBot="1" x14ac:dyDescent="0.25">
      <c r="A313" s="25"/>
      <c r="B313" s="47"/>
      <c r="C313" s="17"/>
      <c r="D313" s="17"/>
      <c r="E313" s="39"/>
      <c r="F313" s="23"/>
      <c r="G313" s="17"/>
      <c r="H313" s="23"/>
      <c r="I313" s="20"/>
      <c r="J313" s="17"/>
      <c r="K313" s="66"/>
      <c r="L313" s="26"/>
      <c r="M313" s="26"/>
      <c r="N313" s="26"/>
      <c r="O313" s="26"/>
      <c r="P313" s="26"/>
      <c r="Q313" s="39"/>
      <c r="R313" s="17"/>
      <c r="S313" s="41"/>
      <c r="T313" s="52"/>
    </row>
    <row r="315" spans="1:20" ht="18" x14ac:dyDescent="0.2">
      <c r="A315" s="1" t="s">
        <v>512</v>
      </c>
      <c r="B315" s="2"/>
      <c r="C315" s="3"/>
      <c r="D315" s="3"/>
      <c r="E315" s="3"/>
      <c r="F315" s="3"/>
      <c r="G315" s="3"/>
      <c r="H315" s="3"/>
      <c r="I315" s="3"/>
      <c r="J315" s="3"/>
      <c r="K315" s="4"/>
      <c r="L315" s="3"/>
      <c r="M315" s="3"/>
      <c r="N315" s="3"/>
      <c r="O315" s="3"/>
      <c r="P315" s="3"/>
      <c r="Q315" s="3"/>
      <c r="R315" s="3"/>
      <c r="S315" s="67"/>
    </row>
    <row r="316" spans="1:20" ht="16" thickBot="1" x14ac:dyDescent="0.25">
      <c r="A316" s="5"/>
      <c r="B316" s="6"/>
      <c r="K316" s="68"/>
      <c r="S316" s="69"/>
    </row>
    <row r="317" spans="1:20" x14ac:dyDescent="0.2">
      <c r="A317" s="8" t="s">
        <v>0</v>
      </c>
      <c r="B317" s="11" t="s">
        <v>1</v>
      </c>
      <c r="C317" s="11" t="s">
        <v>2</v>
      </c>
      <c r="D317" s="11" t="s">
        <v>3</v>
      </c>
      <c r="E317" s="11" t="s">
        <v>4</v>
      </c>
      <c r="F317" s="11" t="s">
        <v>7</v>
      </c>
      <c r="G317" s="11" t="s">
        <v>5</v>
      </c>
      <c r="H317" s="11" t="s">
        <v>140</v>
      </c>
      <c r="I317" s="11"/>
      <c r="J317" s="11" t="s">
        <v>6</v>
      </c>
      <c r="K317" s="32" t="s">
        <v>7</v>
      </c>
      <c r="L317" s="11" t="s">
        <v>4</v>
      </c>
      <c r="M317" s="11" t="s">
        <v>8</v>
      </c>
      <c r="N317" s="11" t="s">
        <v>4</v>
      </c>
      <c r="O317" s="11" t="s">
        <v>8</v>
      </c>
      <c r="P317" s="11" t="s">
        <v>9</v>
      </c>
      <c r="Q317" s="11" t="s">
        <v>56</v>
      </c>
      <c r="R317" s="11" t="s">
        <v>10</v>
      </c>
      <c r="S317" s="33" t="s">
        <v>11</v>
      </c>
      <c r="T317" s="13" t="s">
        <v>12</v>
      </c>
    </row>
    <row r="318" spans="1:20" ht="16" thickBot="1" x14ac:dyDescent="0.25">
      <c r="A318" s="14" t="s">
        <v>1</v>
      </c>
      <c r="B318" s="17"/>
      <c r="C318" s="17"/>
      <c r="D318" s="17" t="s">
        <v>14</v>
      </c>
      <c r="E318" s="17" t="s">
        <v>15</v>
      </c>
      <c r="F318" s="17" t="s">
        <v>15</v>
      </c>
      <c r="G318" s="17" t="s">
        <v>16</v>
      </c>
      <c r="H318" s="17" t="s">
        <v>13</v>
      </c>
      <c r="I318" s="17"/>
      <c r="J318" s="17" t="s">
        <v>17</v>
      </c>
      <c r="K318" s="35" t="s">
        <v>18</v>
      </c>
      <c r="L318" s="17" t="s">
        <v>18</v>
      </c>
      <c r="M318" s="17" t="s">
        <v>19</v>
      </c>
      <c r="N318" s="17" t="s">
        <v>3</v>
      </c>
      <c r="O318" s="17" t="s">
        <v>20</v>
      </c>
      <c r="P318" s="17" t="s">
        <v>21</v>
      </c>
      <c r="Q318" s="17" t="s">
        <v>59</v>
      </c>
      <c r="R318" s="17"/>
      <c r="S318" s="30"/>
      <c r="T318" s="19" t="s">
        <v>22</v>
      </c>
    </row>
    <row r="319" spans="1:20" x14ac:dyDescent="0.2">
      <c r="A319" s="151">
        <v>704435</v>
      </c>
      <c r="B319" s="303" t="s">
        <v>526</v>
      </c>
      <c r="C319" s="97" t="s">
        <v>24</v>
      </c>
      <c r="D319" s="97">
        <v>25</v>
      </c>
      <c r="E319" s="176">
        <v>40379</v>
      </c>
      <c r="F319" s="155">
        <v>724894.4</v>
      </c>
      <c r="G319" s="97">
        <v>911</v>
      </c>
      <c r="H319" s="155">
        <v>20000</v>
      </c>
      <c r="I319" s="152"/>
      <c r="J319" s="97">
        <v>1027</v>
      </c>
      <c r="K319" s="313">
        <v>869676.93</v>
      </c>
      <c r="L319" s="176">
        <v>40394</v>
      </c>
      <c r="M319" s="176">
        <v>40394</v>
      </c>
      <c r="N319" s="176">
        <f>+M319+D319-1</f>
        <v>40418</v>
      </c>
      <c r="O319" s="176">
        <v>40413</v>
      </c>
      <c r="P319" s="176">
        <v>40446</v>
      </c>
      <c r="Q319" s="97" t="s">
        <v>88</v>
      </c>
      <c r="R319" s="97" t="s">
        <v>25</v>
      </c>
      <c r="S319" s="270" t="s">
        <v>46</v>
      </c>
      <c r="T319" s="113">
        <v>721</v>
      </c>
    </row>
    <row r="320" spans="1:20" x14ac:dyDescent="0.2">
      <c r="A320" s="106"/>
      <c r="B320" s="304"/>
      <c r="C320" s="181"/>
      <c r="D320" s="181"/>
      <c r="E320" s="182">
        <v>0.41666666666666669</v>
      </c>
      <c r="F320" s="130"/>
      <c r="G320" s="183">
        <v>40367</v>
      </c>
      <c r="H320" s="130" t="s">
        <v>27</v>
      </c>
      <c r="I320" s="107"/>
      <c r="J320" s="183">
        <v>40382</v>
      </c>
      <c r="K320" s="61"/>
      <c r="L320" s="183"/>
      <c r="M320" s="183"/>
      <c r="N320" s="183"/>
      <c r="O320" s="183"/>
      <c r="P320" s="183"/>
      <c r="Q320" s="181"/>
      <c r="R320" s="181"/>
      <c r="S320" s="244"/>
      <c r="T320" s="273"/>
    </row>
    <row r="321" spans="1:20" x14ac:dyDescent="0.2">
      <c r="A321" s="219"/>
      <c r="B321" s="140"/>
      <c r="C321" s="186"/>
      <c r="D321" s="186"/>
      <c r="E321" s="186"/>
      <c r="F321" s="186"/>
      <c r="G321" s="186"/>
      <c r="H321" s="211"/>
      <c r="I321" s="186"/>
      <c r="J321" s="186"/>
      <c r="K321" s="70"/>
      <c r="L321" s="137"/>
      <c r="M321" s="137"/>
      <c r="N321" s="137"/>
      <c r="O321" s="137"/>
      <c r="P321" s="137"/>
      <c r="Q321" s="186"/>
      <c r="R321" s="186"/>
      <c r="S321" s="250"/>
      <c r="T321" s="273"/>
    </row>
    <row r="322" spans="1:20" x14ac:dyDescent="0.2">
      <c r="A322" s="123">
        <v>14122</v>
      </c>
      <c r="B322" s="305" t="s">
        <v>329</v>
      </c>
      <c r="C322" s="190" t="s">
        <v>24</v>
      </c>
      <c r="D322" s="190">
        <v>45</v>
      </c>
      <c r="E322" s="139">
        <v>40371</v>
      </c>
      <c r="F322" s="126">
        <v>459000</v>
      </c>
      <c r="G322" s="190">
        <v>873</v>
      </c>
      <c r="H322" s="126" t="s">
        <v>27</v>
      </c>
      <c r="I322" s="124"/>
      <c r="J322" s="190">
        <v>972</v>
      </c>
      <c r="K322" s="314">
        <v>459000</v>
      </c>
      <c r="L322" s="139">
        <v>40386</v>
      </c>
      <c r="M322" s="139">
        <v>40392</v>
      </c>
      <c r="N322" s="139">
        <f>+M322+D322-1</f>
        <v>40436</v>
      </c>
      <c r="O322" s="139">
        <v>40476</v>
      </c>
      <c r="P322" s="139"/>
      <c r="Q322" s="190" t="s">
        <v>88</v>
      </c>
      <c r="R322" s="190" t="s">
        <v>30</v>
      </c>
      <c r="S322" s="248" t="s">
        <v>330</v>
      </c>
      <c r="T322" s="129">
        <v>292</v>
      </c>
    </row>
    <row r="323" spans="1:20" x14ac:dyDescent="0.2">
      <c r="A323" s="106"/>
      <c r="B323" s="304" t="s">
        <v>331</v>
      </c>
      <c r="C323" s="181"/>
      <c r="D323" s="181"/>
      <c r="E323" s="182">
        <v>0.41666666666666669</v>
      </c>
      <c r="F323" s="130"/>
      <c r="G323" s="183">
        <v>40359</v>
      </c>
      <c r="H323" s="130">
        <v>11000</v>
      </c>
      <c r="I323" s="107"/>
      <c r="J323" s="183">
        <v>40378</v>
      </c>
      <c r="K323" s="61"/>
      <c r="L323" s="183"/>
      <c r="M323" s="183">
        <v>40434</v>
      </c>
      <c r="N323" s="183">
        <f>+M323+D322-1</f>
        <v>40478</v>
      </c>
      <c r="O323" s="183"/>
      <c r="P323" s="183"/>
      <c r="Q323" s="181"/>
      <c r="R323" s="181"/>
      <c r="S323" s="244"/>
      <c r="T323" s="273"/>
    </row>
    <row r="324" spans="1:20" x14ac:dyDescent="0.2">
      <c r="A324" s="219"/>
      <c r="B324" s="140" t="s">
        <v>332</v>
      </c>
      <c r="C324" s="186"/>
      <c r="D324" s="186"/>
      <c r="E324" s="186"/>
      <c r="F324" s="186"/>
      <c r="G324" s="186"/>
      <c r="H324" s="211"/>
      <c r="I324" s="186"/>
      <c r="J324" s="186"/>
      <c r="K324" s="70"/>
      <c r="L324" s="137"/>
      <c r="M324" s="137"/>
      <c r="N324" s="137"/>
      <c r="O324" s="137"/>
      <c r="P324" s="137"/>
      <c r="Q324" s="186"/>
      <c r="R324" s="186"/>
      <c r="S324" s="250"/>
      <c r="T324" s="274"/>
    </row>
    <row r="325" spans="1:20" x14ac:dyDescent="0.2">
      <c r="A325" s="123">
        <v>263859</v>
      </c>
      <c r="B325" s="305" t="s">
        <v>333</v>
      </c>
      <c r="C325" s="190" t="s">
        <v>86</v>
      </c>
      <c r="D325" s="190">
        <v>1035</v>
      </c>
      <c r="E325" s="139">
        <v>40119</v>
      </c>
      <c r="F325" s="126" t="s">
        <v>27</v>
      </c>
      <c r="G325" s="190">
        <v>868</v>
      </c>
      <c r="H325" s="126" t="s">
        <v>27</v>
      </c>
      <c r="I325" s="275"/>
      <c r="J325" s="190">
        <v>517</v>
      </c>
      <c r="K325" s="315">
        <v>88920081.060000002</v>
      </c>
      <c r="L325" s="139">
        <v>40326</v>
      </c>
      <c r="M325" s="139">
        <v>40330</v>
      </c>
      <c r="N325" s="139">
        <f>+M325+D325-1</f>
        <v>41364</v>
      </c>
      <c r="O325" s="139">
        <v>41455</v>
      </c>
      <c r="P325" s="139">
        <v>41842</v>
      </c>
      <c r="Q325" s="190" t="s">
        <v>88</v>
      </c>
      <c r="R325" s="190" t="s">
        <v>25</v>
      </c>
      <c r="S325" s="248" t="s">
        <v>139</v>
      </c>
      <c r="T325" s="129">
        <v>26263</v>
      </c>
    </row>
    <row r="326" spans="1:20" x14ac:dyDescent="0.2">
      <c r="A326" s="106"/>
      <c r="B326" s="304" t="s">
        <v>334</v>
      </c>
      <c r="C326" s="181"/>
      <c r="D326" s="181">
        <v>91</v>
      </c>
      <c r="E326" s="182"/>
      <c r="F326" s="130"/>
      <c r="G326" s="195"/>
      <c r="H326" s="307">
        <v>457830</v>
      </c>
      <c r="I326" s="107"/>
      <c r="J326" s="183">
        <v>40326</v>
      </c>
      <c r="K326" s="315">
        <v>11393351.59</v>
      </c>
      <c r="L326" s="183">
        <v>40329</v>
      </c>
      <c r="M326" s="183"/>
      <c r="N326" s="183">
        <f>+N325+D326</f>
        <v>41455</v>
      </c>
      <c r="O326" s="183"/>
      <c r="P326" s="183"/>
      <c r="Q326" s="181"/>
      <c r="R326" s="181"/>
      <c r="S326" s="244" t="s">
        <v>335</v>
      </c>
      <c r="T326" s="273"/>
    </row>
    <row r="327" spans="1:20" x14ac:dyDescent="0.2">
      <c r="A327" s="241"/>
      <c r="B327" s="304" t="s">
        <v>336</v>
      </c>
      <c r="C327" s="181"/>
      <c r="D327" s="181"/>
      <c r="E327" s="181"/>
      <c r="F327" s="181"/>
      <c r="G327" s="181"/>
      <c r="H327" s="206"/>
      <c r="I327" s="114"/>
      <c r="J327" s="181"/>
      <c r="K327" s="71"/>
      <c r="L327" s="183"/>
      <c r="M327" s="183"/>
      <c r="N327" s="183"/>
      <c r="O327" s="183"/>
      <c r="P327" s="183"/>
      <c r="Q327" s="181"/>
      <c r="R327" s="181"/>
      <c r="S327" s="244" t="s">
        <v>337</v>
      </c>
      <c r="T327" s="273"/>
    </row>
    <row r="328" spans="1:20" x14ac:dyDescent="0.2">
      <c r="A328" s="219"/>
      <c r="B328" s="140" t="s">
        <v>338</v>
      </c>
      <c r="C328" s="186"/>
      <c r="D328" s="186"/>
      <c r="E328" s="186"/>
      <c r="F328" s="186"/>
      <c r="G328" s="186"/>
      <c r="H328" s="211"/>
      <c r="I328" s="140"/>
      <c r="J328" s="186"/>
      <c r="K328" s="70"/>
      <c r="L328" s="137"/>
      <c r="M328" s="137"/>
      <c r="N328" s="137"/>
      <c r="O328" s="137"/>
      <c r="P328" s="137"/>
      <c r="Q328" s="186"/>
      <c r="R328" s="186"/>
      <c r="S328" s="250"/>
      <c r="T328" s="274"/>
    </row>
    <row r="329" spans="1:20" x14ac:dyDescent="0.2">
      <c r="A329" s="106">
        <v>706666</v>
      </c>
      <c r="B329" s="304" t="s">
        <v>339</v>
      </c>
      <c r="C329" s="181" t="s">
        <v>270</v>
      </c>
      <c r="D329" s="181">
        <v>60</v>
      </c>
      <c r="E329" s="183">
        <v>40463</v>
      </c>
      <c r="F329" s="130">
        <v>800000</v>
      </c>
      <c r="G329" s="181">
        <v>1300</v>
      </c>
      <c r="H329" s="130" t="s">
        <v>27</v>
      </c>
      <c r="I329" s="107"/>
      <c r="J329" s="181">
        <v>1350</v>
      </c>
      <c r="K329" s="315">
        <v>725908.21</v>
      </c>
      <c r="L329" s="183">
        <v>40472</v>
      </c>
      <c r="M329" s="183">
        <v>40476</v>
      </c>
      <c r="N329" s="183">
        <f>+M329+D329-1</f>
        <v>40535</v>
      </c>
      <c r="O329" s="183">
        <v>40550</v>
      </c>
      <c r="P329" s="183">
        <v>40589</v>
      </c>
      <c r="Q329" s="181" t="s">
        <v>88</v>
      </c>
      <c r="R329" s="181" t="s">
        <v>43</v>
      </c>
      <c r="S329" s="244" t="s">
        <v>330</v>
      </c>
      <c r="T329" s="116" t="s">
        <v>27</v>
      </c>
    </row>
    <row r="330" spans="1:20" ht="16" thickBot="1" x14ac:dyDescent="0.25">
      <c r="A330" s="144"/>
      <c r="B330" s="308" t="s">
        <v>340</v>
      </c>
      <c r="C330" s="102"/>
      <c r="D330" s="102"/>
      <c r="E330" s="197">
        <v>0.41666666666666669</v>
      </c>
      <c r="F330" s="160"/>
      <c r="G330" s="149">
        <v>40445</v>
      </c>
      <c r="H330" s="316" t="s">
        <v>27</v>
      </c>
      <c r="I330" s="145"/>
      <c r="J330" s="149">
        <v>40469</v>
      </c>
      <c r="K330" s="64"/>
      <c r="L330" s="149"/>
      <c r="M330" s="149"/>
      <c r="N330" s="149"/>
      <c r="O330" s="149"/>
      <c r="P330" s="149"/>
      <c r="Q330" s="102"/>
      <c r="R330" s="102"/>
      <c r="S330" s="276"/>
      <c r="T330" s="277"/>
    </row>
    <row r="331" spans="1:20" ht="16" thickBot="1" x14ac:dyDescent="0.25">
      <c r="A331" s="14"/>
      <c r="B331" s="40"/>
      <c r="C331" s="17"/>
      <c r="D331" s="17"/>
      <c r="E331" s="17"/>
      <c r="F331" s="17"/>
      <c r="G331" s="17"/>
      <c r="H331" s="48"/>
      <c r="I331" s="17"/>
      <c r="J331" s="17"/>
      <c r="K331" s="72"/>
      <c r="L331" s="26"/>
      <c r="M331" s="26"/>
      <c r="N331" s="26"/>
      <c r="O331" s="26"/>
      <c r="P331" s="26"/>
      <c r="Q331" s="17"/>
      <c r="R331" s="17"/>
      <c r="S331" s="46"/>
      <c r="T331" s="52"/>
    </row>
    <row r="333" spans="1:20" ht="18" x14ac:dyDescent="0.2">
      <c r="A333" s="1" t="s">
        <v>513</v>
      </c>
      <c r="B333" s="2"/>
      <c r="C333" s="3"/>
      <c r="D333" s="3"/>
      <c r="E333" s="3"/>
      <c r="F333" s="3"/>
      <c r="G333" s="3"/>
      <c r="H333" s="3"/>
      <c r="I333" s="3"/>
      <c r="J333" s="3"/>
      <c r="K333" s="4"/>
      <c r="L333" s="3"/>
      <c r="M333" s="3"/>
      <c r="N333" s="3"/>
      <c r="O333" s="3"/>
      <c r="P333" s="3"/>
      <c r="Q333" s="3"/>
      <c r="R333" s="3"/>
      <c r="S333" s="67"/>
    </row>
    <row r="334" spans="1:20" ht="16" thickBot="1" x14ac:dyDescent="0.25">
      <c r="A334" s="5"/>
      <c r="B334" s="6"/>
      <c r="K334" s="68"/>
      <c r="S334" s="69"/>
    </row>
    <row r="335" spans="1:20" x14ac:dyDescent="0.2">
      <c r="A335" s="8" t="s">
        <v>0</v>
      </c>
      <c r="B335" s="11" t="s">
        <v>1</v>
      </c>
      <c r="C335" s="11" t="s">
        <v>2</v>
      </c>
      <c r="D335" s="11" t="s">
        <v>3</v>
      </c>
      <c r="E335" s="11" t="s">
        <v>4</v>
      </c>
      <c r="F335" s="11" t="s">
        <v>7</v>
      </c>
      <c r="G335" s="11" t="s">
        <v>5</v>
      </c>
      <c r="H335" s="11" t="s">
        <v>140</v>
      </c>
      <c r="I335" s="11"/>
      <c r="J335" s="9" t="s">
        <v>6</v>
      </c>
      <c r="K335" s="32" t="s">
        <v>7</v>
      </c>
      <c r="L335" s="11" t="s">
        <v>4</v>
      </c>
      <c r="M335" s="11" t="s">
        <v>8</v>
      </c>
      <c r="N335" s="11" t="s">
        <v>4</v>
      </c>
      <c r="O335" s="11" t="s">
        <v>8</v>
      </c>
      <c r="P335" s="11" t="s">
        <v>9</v>
      </c>
      <c r="Q335" s="11" t="s">
        <v>56</v>
      </c>
      <c r="R335" s="11" t="s">
        <v>10</v>
      </c>
      <c r="S335" s="33" t="s">
        <v>11</v>
      </c>
      <c r="T335" s="13" t="s">
        <v>12</v>
      </c>
    </row>
    <row r="336" spans="1:20" ht="16" thickBot="1" x14ac:dyDescent="0.25">
      <c r="A336" s="14" t="s">
        <v>1</v>
      </c>
      <c r="B336" s="17"/>
      <c r="C336" s="17"/>
      <c r="D336" s="17" t="s">
        <v>14</v>
      </c>
      <c r="E336" s="17" t="s">
        <v>15</v>
      </c>
      <c r="F336" s="17" t="s">
        <v>15</v>
      </c>
      <c r="G336" s="17" t="s">
        <v>16</v>
      </c>
      <c r="H336" s="17" t="s">
        <v>13</v>
      </c>
      <c r="I336" s="17"/>
      <c r="J336" s="15" t="s">
        <v>17</v>
      </c>
      <c r="K336" s="35" t="s">
        <v>18</v>
      </c>
      <c r="L336" s="17" t="s">
        <v>18</v>
      </c>
      <c r="M336" s="17" t="s">
        <v>19</v>
      </c>
      <c r="N336" s="17" t="s">
        <v>3</v>
      </c>
      <c r="O336" s="17" t="s">
        <v>20</v>
      </c>
      <c r="P336" s="17" t="s">
        <v>21</v>
      </c>
      <c r="Q336" s="17" t="s">
        <v>59</v>
      </c>
      <c r="R336" s="17"/>
      <c r="S336" s="30"/>
      <c r="T336" s="19" t="s">
        <v>22</v>
      </c>
    </row>
    <row r="337" spans="1:20" x14ac:dyDescent="0.2">
      <c r="A337" s="151">
        <v>711805</v>
      </c>
      <c r="B337" s="303" t="s">
        <v>341</v>
      </c>
      <c r="C337" s="97" t="s">
        <v>270</v>
      </c>
      <c r="D337" s="97" t="s">
        <v>27</v>
      </c>
      <c r="E337" s="179" t="s">
        <v>27</v>
      </c>
      <c r="F337" s="278" t="s">
        <v>27</v>
      </c>
      <c r="G337" s="97">
        <v>433</v>
      </c>
      <c r="H337" s="155">
        <v>0</v>
      </c>
      <c r="I337" s="152"/>
      <c r="J337" s="279" t="s">
        <v>27</v>
      </c>
      <c r="K337" s="73">
        <v>5733060</v>
      </c>
      <c r="L337" s="176">
        <v>40952</v>
      </c>
      <c r="M337" s="176">
        <v>40716</v>
      </c>
      <c r="N337" s="176" t="s">
        <v>27</v>
      </c>
      <c r="O337" s="176">
        <v>40757</v>
      </c>
      <c r="P337" s="176">
        <v>41842</v>
      </c>
      <c r="Q337" s="97" t="s">
        <v>88</v>
      </c>
      <c r="R337" s="97" t="s">
        <v>25</v>
      </c>
      <c r="S337" s="270" t="s">
        <v>139</v>
      </c>
      <c r="T337" s="113"/>
    </row>
    <row r="338" spans="1:20" x14ac:dyDescent="0.2">
      <c r="A338" s="106"/>
      <c r="B338" s="304" t="s">
        <v>342</v>
      </c>
      <c r="C338" s="181"/>
      <c r="D338" s="181"/>
      <c r="E338" s="317"/>
      <c r="F338" s="130"/>
      <c r="G338" s="183">
        <v>40716</v>
      </c>
      <c r="H338" s="307">
        <v>0</v>
      </c>
      <c r="I338" s="107"/>
      <c r="J338" s="226"/>
      <c r="K338" s="61"/>
      <c r="L338" s="183"/>
      <c r="M338" s="183"/>
      <c r="N338" s="183"/>
      <c r="O338" s="183"/>
      <c r="P338" s="183"/>
      <c r="Q338" s="181"/>
      <c r="R338" s="181" t="s">
        <v>343</v>
      </c>
      <c r="S338" s="244"/>
      <c r="T338" s="116"/>
    </row>
    <row r="339" spans="1:20" x14ac:dyDescent="0.2">
      <c r="A339" s="219"/>
      <c r="B339" s="140" t="s">
        <v>344</v>
      </c>
      <c r="C339" s="186"/>
      <c r="D339" s="186"/>
      <c r="E339" s="186"/>
      <c r="F339" s="186"/>
      <c r="G339" s="186"/>
      <c r="H339" s="211"/>
      <c r="I339" s="186"/>
      <c r="J339" s="120"/>
      <c r="K339" s="70"/>
      <c r="L339" s="137"/>
      <c r="M339" s="137"/>
      <c r="N339" s="137"/>
      <c r="O339" s="137"/>
      <c r="P339" s="137"/>
      <c r="Q339" s="186"/>
      <c r="R339" s="186" t="s">
        <v>345</v>
      </c>
      <c r="S339" s="250"/>
      <c r="T339" s="132"/>
    </row>
    <row r="340" spans="1:20" x14ac:dyDescent="0.2">
      <c r="A340" s="123">
        <v>713191</v>
      </c>
      <c r="B340" s="305" t="s">
        <v>346</v>
      </c>
      <c r="C340" s="190" t="s">
        <v>24</v>
      </c>
      <c r="D340" s="190" t="s">
        <v>27</v>
      </c>
      <c r="E340" s="193" t="s">
        <v>27</v>
      </c>
      <c r="F340" s="255" t="s">
        <v>27</v>
      </c>
      <c r="G340" s="190">
        <v>7</v>
      </c>
      <c r="H340" s="126">
        <v>0</v>
      </c>
      <c r="I340" s="107"/>
      <c r="J340" s="280" t="s">
        <v>27</v>
      </c>
      <c r="K340" s="63">
        <v>4562511.54</v>
      </c>
      <c r="L340" s="139">
        <v>40952</v>
      </c>
      <c r="M340" s="139">
        <v>40883</v>
      </c>
      <c r="N340" s="139" t="s">
        <v>27</v>
      </c>
      <c r="O340" s="139">
        <v>40912</v>
      </c>
      <c r="P340" s="139">
        <v>41842</v>
      </c>
      <c r="Q340" s="190" t="s">
        <v>88</v>
      </c>
      <c r="R340" s="190" t="s">
        <v>25</v>
      </c>
      <c r="S340" s="248" t="s">
        <v>139</v>
      </c>
      <c r="T340" s="116"/>
    </row>
    <row r="341" spans="1:20" x14ac:dyDescent="0.2">
      <c r="A341" s="106"/>
      <c r="B341" s="304"/>
      <c r="C341" s="181"/>
      <c r="D341" s="181"/>
      <c r="E341" s="317"/>
      <c r="F341" s="130"/>
      <c r="G341" s="183">
        <v>40913</v>
      </c>
      <c r="H341" s="307">
        <v>0</v>
      </c>
      <c r="I341" s="107"/>
      <c r="J341" s="226"/>
      <c r="K341" s="61"/>
      <c r="L341" s="183"/>
      <c r="M341" s="183"/>
      <c r="N341" s="183"/>
      <c r="O341" s="183"/>
      <c r="P341" s="183"/>
      <c r="Q341" s="181"/>
      <c r="R341" s="181" t="s">
        <v>343</v>
      </c>
      <c r="S341" s="244"/>
      <c r="T341" s="116"/>
    </row>
    <row r="342" spans="1:20" x14ac:dyDescent="0.2">
      <c r="A342" s="219"/>
      <c r="B342" s="140"/>
      <c r="C342" s="186"/>
      <c r="D342" s="186"/>
      <c r="E342" s="186"/>
      <c r="F342" s="186"/>
      <c r="G342" s="186"/>
      <c r="H342" s="211"/>
      <c r="I342" s="186"/>
      <c r="J342" s="120"/>
      <c r="K342" s="70"/>
      <c r="L342" s="137"/>
      <c r="M342" s="137"/>
      <c r="N342" s="137"/>
      <c r="O342" s="137"/>
      <c r="P342" s="137"/>
      <c r="Q342" s="186"/>
      <c r="R342" s="186" t="s">
        <v>345</v>
      </c>
      <c r="S342" s="250"/>
      <c r="T342" s="116"/>
    </row>
    <row r="343" spans="1:20" x14ac:dyDescent="0.2">
      <c r="A343" s="123">
        <v>715352</v>
      </c>
      <c r="B343" s="305" t="s">
        <v>347</v>
      </c>
      <c r="C343" s="190" t="s">
        <v>270</v>
      </c>
      <c r="D343" s="190" t="s">
        <v>27</v>
      </c>
      <c r="E343" s="193" t="s">
        <v>27</v>
      </c>
      <c r="F343" s="255" t="s">
        <v>27</v>
      </c>
      <c r="G343" s="190">
        <v>137</v>
      </c>
      <c r="H343" s="126">
        <v>0</v>
      </c>
      <c r="I343" s="107"/>
      <c r="J343" s="280" t="s">
        <v>27</v>
      </c>
      <c r="K343" s="63">
        <v>5407470.9900000002</v>
      </c>
      <c r="L343" s="139">
        <v>40952</v>
      </c>
      <c r="M343" s="139">
        <v>40910</v>
      </c>
      <c r="N343" s="139" t="s">
        <v>27</v>
      </c>
      <c r="O343" s="139">
        <v>41425</v>
      </c>
      <c r="P343" s="139">
        <v>41842</v>
      </c>
      <c r="Q343" s="190" t="s">
        <v>88</v>
      </c>
      <c r="R343" s="190" t="s">
        <v>25</v>
      </c>
      <c r="S343" s="248" t="s">
        <v>139</v>
      </c>
      <c r="T343" s="129" t="s">
        <v>27</v>
      </c>
    </row>
    <row r="344" spans="1:20" x14ac:dyDescent="0.2">
      <c r="A344" s="106"/>
      <c r="B344" s="304" t="s">
        <v>348</v>
      </c>
      <c r="C344" s="181"/>
      <c r="D344" s="181"/>
      <c r="E344" s="317"/>
      <c r="F344" s="130"/>
      <c r="G344" s="183">
        <v>40946</v>
      </c>
      <c r="H344" s="307">
        <v>0</v>
      </c>
      <c r="I344" s="107"/>
      <c r="J344" s="226"/>
      <c r="K344" s="61"/>
      <c r="L344" s="183"/>
      <c r="M344" s="183"/>
      <c r="N344" s="183"/>
      <c r="O344" s="183"/>
      <c r="P344" s="183"/>
      <c r="Q344" s="181"/>
      <c r="R344" s="181" t="s">
        <v>343</v>
      </c>
      <c r="S344" s="244"/>
      <c r="T344" s="116"/>
    </row>
    <row r="345" spans="1:20" x14ac:dyDescent="0.2">
      <c r="A345" s="241"/>
      <c r="B345" s="114" t="s">
        <v>349</v>
      </c>
      <c r="C345" s="181"/>
      <c r="D345" s="181"/>
      <c r="E345" s="181"/>
      <c r="F345" s="181"/>
      <c r="G345" s="181"/>
      <c r="H345" s="206"/>
      <c r="I345" s="181"/>
      <c r="J345" s="109"/>
      <c r="K345" s="71"/>
      <c r="L345" s="183"/>
      <c r="M345" s="183"/>
      <c r="N345" s="183"/>
      <c r="O345" s="183"/>
      <c r="P345" s="183"/>
      <c r="Q345" s="181"/>
      <c r="R345" s="181" t="s">
        <v>345</v>
      </c>
      <c r="S345" s="244"/>
      <c r="T345" s="132"/>
    </row>
    <row r="346" spans="1:20" x14ac:dyDescent="0.2">
      <c r="A346" s="123">
        <v>711930</v>
      </c>
      <c r="B346" s="305" t="s">
        <v>350</v>
      </c>
      <c r="C346" s="190" t="s">
        <v>24</v>
      </c>
      <c r="D346" s="190">
        <v>30</v>
      </c>
      <c r="E346" s="139">
        <v>40751</v>
      </c>
      <c r="F346" s="126">
        <v>231924.33</v>
      </c>
      <c r="G346" s="190">
        <v>543</v>
      </c>
      <c r="H346" s="126">
        <v>8075.67</v>
      </c>
      <c r="I346" s="124"/>
      <c r="J346" s="281">
        <v>697</v>
      </c>
      <c r="K346" s="63">
        <v>226900</v>
      </c>
      <c r="L346" s="139">
        <v>40752</v>
      </c>
      <c r="M346" s="139">
        <v>40752</v>
      </c>
      <c r="N346" s="139">
        <f>+M346+D346-1</f>
        <v>40781</v>
      </c>
      <c r="O346" s="139">
        <v>40783</v>
      </c>
      <c r="P346" s="139">
        <v>40844</v>
      </c>
      <c r="Q346" s="190" t="s">
        <v>88</v>
      </c>
      <c r="R346" s="190" t="s">
        <v>25</v>
      </c>
      <c r="S346" s="248" t="s">
        <v>351</v>
      </c>
      <c r="T346" s="116" t="s">
        <v>27</v>
      </c>
    </row>
    <row r="347" spans="1:20" ht="16" thickBot="1" x14ac:dyDescent="0.25">
      <c r="A347" s="144"/>
      <c r="B347" s="308" t="s">
        <v>352</v>
      </c>
      <c r="C347" s="102"/>
      <c r="D347" s="102"/>
      <c r="E347" s="318">
        <v>0.375</v>
      </c>
      <c r="F347" s="160"/>
      <c r="G347" s="149">
        <v>40746</v>
      </c>
      <c r="H347" s="316">
        <v>0</v>
      </c>
      <c r="I347" s="145"/>
      <c r="J347" s="147">
        <v>40801</v>
      </c>
      <c r="K347" s="64">
        <v>68080</v>
      </c>
      <c r="L347" s="149"/>
      <c r="M347" s="149"/>
      <c r="N347" s="149"/>
      <c r="O347" s="149">
        <v>40815</v>
      </c>
      <c r="P347" s="149"/>
      <c r="Q347" s="102"/>
      <c r="R347" s="102"/>
      <c r="S347" s="276" t="s">
        <v>353</v>
      </c>
      <c r="T347" s="277"/>
    </row>
    <row r="348" spans="1:20" ht="16" thickBot="1" x14ac:dyDescent="0.25">
      <c r="A348" s="14"/>
      <c r="B348" s="40"/>
      <c r="C348" s="17"/>
      <c r="D348" s="17"/>
      <c r="E348" s="17"/>
      <c r="F348" s="17"/>
      <c r="G348" s="17"/>
      <c r="H348" s="48"/>
      <c r="I348" s="17"/>
      <c r="J348" s="15"/>
      <c r="K348" s="35"/>
      <c r="L348" s="26"/>
      <c r="M348" s="26"/>
      <c r="N348" s="26"/>
      <c r="O348" s="26"/>
      <c r="P348" s="26"/>
      <c r="Q348" s="17"/>
      <c r="R348" s="17"/>
      <c r="S348" s="46"/>
      <c r="T348" s="52"/>
    </row>
    <row r="350" spans="1:20" ht="18" x14ac:dyDescent="0.2">
      <c r="A350" s="1" t="s">
        <v>514</v>
      </c>
      <c r="B350" s="2"/>
      <c r="C350" s="3"/>
      <c r="D350" s="3"/>
      <c r="E350" s="3"/>
      <c r="F350" s="3"/>
      <c r="G350" s="3"/>
      <c r="H350" s="3"/>
      <c r="I350" s="3"/>
      <c r="J350" s="3"/>
      <c r="K350" s="4"/>
      <c r="L350" s="3"/>
      <c r="M350" s="3"/>
      <c r="N350" s="3"/>
      <c r="O350" s="3"/>
      <c r="P350" s="3"/>
      <c r="Q350" s="3"/>
      <c r="R350" s="3"/>
      <c r="S350" s="67"/>
    </row>
    <row r="351" spans="1:20" ht="16" thickBot="1" x14ac:dyDescent="0.25">
      <c r="A351" s="5"/>
      <c r="B351" s="6"/>
      <c r="K351" s="68"/>
      <c r="S351" s="69"/>
    </row>
    <row r="352" spans="1:20" x14ac:dyDescent="0.2">
      <c r="A352" s="8" t="s">
        <v>0</v>
      </c>
      <c r="B352" s="11" t="s">
        <v>1</v>
      </c>
      <c r="C352" s="11" t="s">
        <v>2</v>
      </c>
      <c r="D352" s="11" t="s">
        <v>3</v>
      </c>
      <c r="E352" s="11" t="s">
        <v>4</v>
      </c>
      <c r="F352" s="11" t="s">
        <v>7</v>
      </c>
      <c r="G352" s="11" t="s">
        <v>5</v>
      </c>
      <c r="H352" s="11" t="s">
        <v>140</v>
      </c>
      <c r="I352" s="11"/>
      <c r="J352" s="11" t="s">
        <v>6</v>
      </c>
      <c r="K352" s="32" t="s">
        <v>7</v>
      </c>
      <c r="L352" s="11" t="s">
        <v>4</v>
      </c>
      <c r="M352" s="11" t="s">
        <v>8</v>
      </c>
      <c r="N352" s="11" t="s">
        <v>4</v>
      </c>
      <c r="O352" s="11" t="s">
        <v>8</v>
      </c>
      <c r="P352" s="11" t="s">
        <v>9</v>
      </c>
      <c r="Q352" s="11" t="s">
        <v>56</v>
      </c>
      <c r="R352" s="11" t="s">
        <v>10</v>
      </c>
      <c r="S352" s="33" t="s">
        <v>11</v>
      </c>
      <c r="T352" s="13" t="s">
        <v>12</v>
      </c>
    </row>
    <row r="353" spans="1:20" ht="16" thickBot="1" x14ac:dyDescent="0.25">
      <c r="A353" s="14" t="s">
        <v>1</v>
      </c>
      <c r="B353" s="17"/>
      <c r="C353" s="17"/>
      <c r="D353" s="17" t="s">
        <v>14</v>
      </c>
      <c r="E353" s="17" t="s">
        <v>15</v>
      </c>
      <c r="F353" s="17" t="s">
        <v>15</v>
      </c>
      <c r="G353" s="17" t="s">
        <v>16</v>
      </c>
      <c r="H353" s="17" t="s">
        <v>13</v>
      </c>
      <c r="I353" s="17"/>
      <c r="J353" s="17" t="s">
        <v>17</v>
      </c>
      <c r="K353" s="35" t="s">
        <v>18</v>
      </c>
      <c r="L353" s="17" t="s">
        <v>18</v>
      </c>
      <c r="M353" s="17" t="s">
        <v>19</v>
      </c>
      <c r="N353" s="17" t="s">
        <v>3</v>
      </c>
      <c r="O353" s="17" t="s">
        <v>20</v>
      </c>
      <c r="P353" s="17" t="s">
        <v>21</v>
      </c>
      <c r="Q353" s="17" t="s">
        <v>59</v>
      </c>
      <c r="R353" s="17"/>
      <c r="S353" s="30"/>
      <c r="T353" s="24" t="s">
        <v>22</v>
      </c>
    </row>
    <row r="354" spans="1:20" x14ac:dyDescent="0.2">
      <c r="A354" s="151">
        <v>717508</v>
      </c>
      <c r="B354" s="303" t="s">
        <v>354</v>
      </c>
      <c r="C354" s="97" t="s">
        <v>355</v>
      </c>
      <c r="D354" s="97">
        <v>45</v>
      </c>
      <c r="E354" s="176">
        <v>41085</v>
      </c>
      <c r="F354" s="155">
        <v>1141700</v>
      </c>
      <c r="G354" s="97">
        <v>648</v>
      </c>
      <c r="H354" s="155">
        <v>57085</v>
      </c>
      <c r="I354" s="152"/>
      <c r="J354" s="97">
        <v>761</v>
      </c>
      <c r="K354" s="73">
        <v>898656</v>
      </c>
      <c r="L354" s="176">
        <v>41108</v>
      </c>
      <c r="M354" s="176">
        <v>41097</v>
      </c>
      <c r="N354" s="176">
        <f>+M354+D354-1</f>
        <v>41141</v>
      </c>
      <c r="O354" s="176">
        <v>41163</v>
      </c>
      <c r="P354" s="176">
        <v>41200</v>
      </c>
      <c r="Q354" s="97" t="s">
        <v>72</v>
      </c>
      <c r="R354" s="97" t="s">
        <v>25</v>
      </c>
      <c r="S354" s="270" t="s">
        <v>356</v>
      </c>
      <c r="T354" s="113" t="s">
        <v>27</v>
      </c>
    </row>
    <row r="355" spans="1:20" x14ac:dyDescent="0.2">
      <c r="A355" s="106"/>
      <c r="B355" s="304" t="s">
        <v>357</v>
      </c>
      <c r="C355" s="181"/>
      <c r="D355" s="181">
        <v>22</v>
      </c>
      <c r="E355" s="317">
        <v>0.375</v>
      </c>
      <c r="F355" s="130"/>
      <c r="G355" s="183">
        <v>41057</v>
      </c>
      <c r="H355" s="130">
        <v>20000</v>
      </c>
      <c r="I355" s="107"/>
      <c r="J355" s="183">
        <v>41095</v>
      </c>
      <c r="K355" s="61">
        <v>52326</v>
      </c>
      <c r="L355" s="183"/>
      <c r="M355" s="183"/>
      <c r="N355" s="183">
        <f>+N354+D355</f>
        <v>41163</v>
      </c>
      <c r="O355" s="183"/>
      <c r="P355" s="183"/>
      <c r="Q355" s="181"/>
      <c r="R355" s="181"/>
      <c r="S355" s="244"/>
      <c r="T355" s="116"/>
    </row>
    <row r="356" spans="1:20" x14ac:dyDescent="0.2">
      <c r="A356" s="219"/>
      <c r="B356" s="140"/>
      <c r="C356" s="186"/>
      <c r="D356" s="186"/>
      <c r="E356" s="186"/>
      <c r="F356" s="186"/>
      <c r="G356" s="186"/>
      <c r="H356" s="211"/>
      <c r="I356" s="140"/>
      <c r="J356" s="186"/>
      <c r="K356" s="61">
        <v>-43402</v>
      </c>
      <c r="L356" s="137"/>
      <c r="M356" s="137"/>
      <c r="N356" s="137"/>
      <c r="O356" s="137"/>
      <c r="P356" s="137"/>
      <c r="Q356" s="186"/>
      <c r="R356" s="186"/>
      <c r="S356" s="250"/>
      <c r="T356" s="132"/>
    </row>
    <row r="357" spans="1:20" x14ac:dyDescent="0.2">
      <c r="A357" s="123">
        <v>717565</v>
      </c>
      <c r="B357" s="305" t="s">
        <v>358</v>
      </c>
      <c r="C357" s="190" t="s">
        <v>355</v>
      </c>
      <c r="D357" s="190">
        <v>30</v>
      </c>
      <c r="E357" s="193"/>
      <c r="F357" s="126">
        <v>295906.52</v>
      </c>
      <c r="G357" s="190">
        <v>648</v>
      </c>
      <c r="H357" s="126">
        <v>0</v>
      </c>
      <c r="I357" s="124"/>
      <c r="J357" s="190"/>
      <c r="K357" s="44"/>
      <c r="L357" s="139"/>
      <c r="M357" s="139"/>
      <c r="N357" s="139">
        <f>+M357+D357-1</f>
        <v>29</v>
      </c>
      <c r="O357" s="139"/>
      <c r="P357" s="139"/>
      <c r="Q357" s="190" t="s">
        <v>88</v>
      </c>
      <c r="R357" s="190"/>
      <c r="S357" s="248" t="s">
        <v>31</v>
      </c>
      <c r="T357" s="116" t="s">
        <v>27</v>
      </c>
    </row>
    <row r="358" spans="1:20" ht="16" thickBot="1" x14ac:dyDescent="0.25">
      <c r="A358" s="144"/>
      <c r="B358" s="308" t="s">
        <v>359</v>
      </c>
      <c r="C358" s="102"/>
      <c r="D358" s="102"/>
      <c r="E358" s="318"/>
      <c r="F358" s="160"/>
      <c r="G358" s="149">
        <v>41057</v>
      </c>
      <c r="H358" s="160">
        <v>0</v>
      </c>
      <c r="I358" s="145"/>
      <c r="J358" s="204"/>
      <c r="K358" s="50"/>
      <c r="L358" s="149"/>
      <c r="M358" s="149"/>
      <c r="N358" s="149"/>
      <c r="O358" s="149"/>
      <c r="P358" s="149"/>
      <c r="Q358" s="102"/>
      <c r="R358" s="102"/>
      <c r="S358" s="276"/>
      <c r="T358" s="150"/>
    </row>
    <row r="359" spans="1:20" ht="16" thickBot="1" x14ac:dyDescent="0.25">
      <c r="A359" s="14"/>
      <c r="B359" s="40"/>
      <c r="C359" s="17"/>
      <c r="D359" s="17"/>
      <c r="E359" s="17"/>
      <c r="F359" s="17"/>
      <c r="G359" s="17"/>
      <c r="H359" s="48"/>
      <c r="I359" s="40"/>
      <c r="J359" s="17"/>
      <c r="K359" s="35"/>
      <c r="L359" s="26"/>
      <c r="M359" s="26"/>
      <c r="N359" s="26"/>
      <c r="O359" s="26"/>
      <c r="P359" s="26"/>
      <c r="Q359" s="17"/>
      <c r="R359" s="17"/>
      <c r="S359" s="46"/>
      <c r="T359" s="24"/>
    </row>
    <row r="361" spans="1:20" ht="18" x14ac:dyDescent="0.2">
      <c r="A361" s="1" t="s">
        <v>515</v>
      </c>
      <c r="B361" s="2"/>
      <c r="C361" s="3"/>
      <c r="D361" s="3"/>
      <c r="E361" s="3"/>
      <c r="F361" s="3"/>
      <c r="G361" s="3"/>
      <c r="H361" s="3"/>
      <c r="I361" s="3"/>
      <c r="J361" s="3"/>
      <c r="K361" s="4"/>
      <c r="L361" s="3"/>
      <c r="M361" s="3"/>
      <c r="N361" s="3"/>
      <c r="O361" s="3"/>
      <c r="P361" s="3"/>
      <c r="Q361" s="3"/>
      <c r="R361" s="3"/>
      <c r="S361" s="67"/>
    </row>
    <row r="362" spans="1:20" ht="16" thickBot="1" x14ac:dyDescent="0.25">
      <c r="A362" s="5"/>
      <c r="B362" s="6"/>
      <c r="K362" s="68"/>
      <c r="S362" s="69"/>
    </row>
    <row r="363" spans="1:20" x14ac:dyDescent="0.2">
      <c r="A363" s="8" t="s">
        <v>0</v>
      </c>
      <c r="B363" s="11" t="s">
        <v>1</v>
      </c>
      <c r="C363" s="11" t="s">
        <v>2</v>
      </c>
      <c r="D363" s="11" t="s">
        <v>3</v>
      </c>
      <c r="E363" s="11" t="s">
        <v>4</v>
      </c>
      <c r="F363" s="11" t="s">
        <v>7</v>
      </c>
      <c r="G363" s="11" t="s">
        <v>5</v>
      </c>
      <c r="H363" s="11" t="s">
        <v>140</v>
      </c>
      <c r="I363" s="11"/>
      <c r="J363" s="11" t="s">
        <v>6</v>
      </c>
      <c r="K363" s="32" t="s">
        <v>7</v>
      </c>
      <c r="L363" s="11" t="s">
        <v>4</v>
      </c>
      <c r="M363" s="11" t="s">
        <v>8</v>
      </c>
      <c r="N363" s="11" t="s">
        <v>4</v>
      </c>
      <c r="O363" s="11" t="s">
        <v>8</v>
      </c>
      <c r="P363" s="11" t="s">
        <v>9</v>
      </c>
      <c r="Q363" s="11" t="s">
        <v>56</v>
      </c>
      <c r="R363" s="11" t="s">
        <v>10</v>
      </c>
      <c r="S363" s="33" t="s">
        <v>11</v>
      </c>
      <c r="T363" s="13" t="s">
        <v>12</v>
      </c>
    </row>
    <row r="364" spans="1:20" ht="16" thickBot="1" x14ac:dyDescent="0.25">
      <c r="A364" s="14" t="s">
        <v>1</v>
      </c>
      <c r="B364" s="17"/>
      <c r="C364" s="17"/>
      <c r="D364" s="17" t="s">
        <v>14</v>
      </c>
      <c r="E364" s="17" t="s">
        <v>15</v>
      </c>
      <c r="F364" s="17" t="s">
        <v>15</v>
      </c>
      <c r="G364" s="17" t="s">
        <v>16</v>
      </c>
      <c r="H364" s="17" t="s">
        <v>13</v>
      </c>
      <c r="I364" s="17"/>
      <c r="J364" s="17" t="s">
        <v>17</v>
      </c>
      <c r="K364" s="35" t="s">
        <v>18</v>
      </c>
      <c r="L364" s="17" t="s">
        <v>18</v>
      </c>
      <c r="M364" s="17" t="s">
        <v>19</v>
      </c>
      <c r="N364" s="17" t="s">
        <v>3</v>
      </c>
      <c r="O364" s="17" t="s">
        <v>20</v>
      </c>
      <c r="P364" s="17" t="s">
        <v>21</v>
      </c>
      <c r="Q364" s="17" t="s">
        <v>59</v>
      </c>
      <c r="R364" s="17"/>
      <c r="S364" s="30"/>
      <c r="T364" s="24" t="s">
        <v>22</v>
      </c>
    </row>
    <row r="365" spans="1:20" x14ac:dyDescent="0.2">
      <c r="A365" s="151">
        <v>724904</v>
      </c>
      <c r="B365" s="303" t="s">
        <v>372</v>
      </c>
      <c r="C365" s="97" t="s">
        <v>270</v>
      </c>
      <c r="D365" s="97">
        <v>50</v>
      </c>
      <c r="E365" s="176">
        <v>41388</v>
      </c>
      <c r="F365" s="155">
        <v>1197813</v>
      </c>
      <c r="G365" s="97">
        <v>227</v>
      </c>
      <c r="H365" s="155">
        <v>59890</v>
      </c>
      <c r="I365" s="152"/>
      <c r="J365" s="97">
        <v>384</v>
      </c>
      <c r="K365" s="73">
        <v>1043080</v>
      </c>
      <c r="L365" s="176">
        <v>41449</v>
      </c>
      <c r="M365" s="176">
        <v>41442</v>
      </c>
      <c r="N365" s="176">
        <f>+M365+D365-1</f>
        <v>41491</v>
      </c>
      <c r="O365" s="176">
        <v>41501</v>
      </c>
      <c r="P365" s="176">
        <v>41533</v>
      </c>
      <c r="Q365" s="97" t="s">
        <v>72</v>
      </c>
      <c r="R365" s="97" t="s">
        <v>25</v>
      </c>
      <c r="S365" s="270" t="s">
        <v>373</v>
      </c>
      <c r="T365" s="113" t="s">
        <v>27</v>
      </c>
    </row>
    <row r="366" spans="1:20" x14ac:dyDescent="0.2">
      <c r="A366" s="106"/>
      <c r="B366" s="304" t="s">
        <v>374</v>
      </c>
      <c r="C366" s="181" t="s">
        <v>362</v>
      </c>
      <c r="D366" s="181">
        <v>10</v>
      </c>
      <c r="E366" s="317">
        <v>0.375</v>
      </c>
      <c r="F366" s="130"/>
      <c r="G366" s="183">
        <v>41367</v>
      </c>
      <c r="H366" s="307">
        <v>20000</v>
      </c>
      <c r="I366" s="107"/>
      <c r="J366" s="183">
        <v>41422</v>
      </c>
      <c r="K366" s="61">
        <v>56688</v>
      </c>
      <c r="L366" s="183"/>
      <c r="M366" s="183"/>
      <c r="N366" s="183">
        <f>+N365+D366</f>
        <v>41501</v>
      </c>
      <c r="O366" s="183"/>
      <c r="P366" s="183"/>
      <c r="Q366" s="181"/>
      <c r="R366" s="181"/>
      <c r="S366" s="244"/>
      <c r="T366" s="116"/>
    </row>
    <row r="367" spans="1:20" x14ac:dyDescent="0.2">
      <c r="A367" s="219"/>
      <c r="B367" s="140" t="s">
        <v>375</v>
      </c>
      <c r="C367" s="186" t="s">
        <v>376</v>
      </c>
      <c r="D367" s="186"/>
      <c r="E367" s="186"/>
      <c r="F367" s="186"/>
      <c r="G367" s="186"/>
      <c r="H367" s="211"/>
      <c r="I367" s="140"/>
      <c r="J367" s="186"/>
      <c r="K367" s="62"/>
      <c r="L367" s="137"/>
      <c r="M367" s="137"/>
      <c r="N367" s="137"/>
      <c r="O367" s="137"/>
      <c r="P367" s="137"/>
      <c r="Q367" s="186"/>
      <c r="R367" s="186"/>
      <c r="S367" s="250"/>
      <c r="T367" s="132"/>
    </row>
    <row r="368" spans="1:20" x14ac:dyDescent="0.2">
      <c r="A368" s="123">
        <v>724242</v>
      </c>
      <c r="B368" s="305" t="s">
        <v>377</v>
      </c>
      <c r="C368" s="190" t="s">
        <v>270</v>
      </c>
      <c r="D368" s="190">
        <v>60</v>
      </c>
      <c r="E368" s="139">
        <v>41421</v>
      </c>
      <c r="F368" s="126">
        <v>1700000</v>
      </c>
      <c r="G368" s="190">
        <v>225</v>
      </c>
      <c r="H368" s="126">
        <v>85000</v>
      </c>
      <c r="I368" s="124"/>
      <c r="J368" s="190">
        <v>447</v>
      </c>
      <c r="K368" s="63">
        <v>1648967.19</v>
      </c>
      <c r="L368" s="139">
        <v>41450</v>
      </c>
      <c r="M368" s="139">
        <v>41443</v>
      </c>
      <c r="N368" s="139">
        <f>+M368+D368-1</f>
        <v>41502</v>
      </c>
      <c r="O368" s="139">
        <v>41532</v>
      </c>
      <c r="P368" s="139">
        <v>41534</v>
      </c>
      <c r="Q368" s="190" t="s">
        <v>88</v>
      </c>
      <c r="R368" s="190" t="s">
        <v>25</v>
      </c>
      <c r="S368" s="248" t="s">
        <v>378</v>
      </c>
      <c r="T368" s="282">
        <v>909.5</v>
      </c>
    </row>
    <row r="369" spans="1:20" x14ac:dyDescent="0.2">
      <c r="A369" s="106"/>
      <c r="B369" s="304" t="s">
        <v>379</v>
      </c>
      <c r="C369" s="181" t="s">
        <v>362</v>
      </c>
      <c r="D369" s="181">
        <v>30</v>
      </c>
      <c r="E369" s="317">
        <v>0.375</v>
      </c>
      <c r="F369" s="130"/>
      <c r="G369" s="183">
        <v>41367</v>
      </c>
      <c r="H369" s="307">
        <v>34000</v>
      </c>
      <c r="I369" s="107"/>
      <c r="J369" s="183">
        <v>41432</v>
      </c>
      <c r="K369" s="61"/>
      <c r="L369" s="183"/>
      <c r="M369" s="183"/>
      <c r="N369" s="183">
        <f>+N368+D369</f>
        <v>41532</v>
      </c>
      <c r="O369" s="183"/>
      <c r="P369" s="183"/>
      <c r="Q369" s="181"/>
      <c r="R369" s="181"/>
      <c r="S369" s="244"/>
      <c r="T369" s="116"/>
    </row>
    <row r="370" spans="1:20" x14ac:dyDescent="0.2">
      <c r="A370" s="219"/>
      <c r="B370" s="304" t="s">
        <v>380</v>
      </c>
      <c r="C370" s="186" t="s">
        <v>381</v>
      </c>
      <c r="D370" s="186"/>
      <c r="E370" s="186"/>
      <c r="F370" s="186"/>
      <c r="G370" s="186"/>
      <c r="H370" s="211"/>
      <c r="I370" s="140"/>
      <c r="J370" s="186"/>
      <c r="K370" s="70"/>
      <c r="L370" s="137"/>
      <c r="M370" s="137"/>
      <c r="N370" s="137"/>
      <c r="O370" s="137"/>
      <c r="P370" s="137"/>
      <c r="Q370" s="186"/>
      <c r="R370" s="186"/>
      <c r="S370" s="250"/>
      <c r="T370" s="132"/>
    </row>
    <row r="371" spans="1:20" x14ac:dyDescent="0.2">
      <c r="A371" s="123">
        <v>724192</v>
      </c>
      <c r="B371" s="305" t="s">
        <v>382</v>
      </c>
      <c r="C371" s="190" t="s">
        <v>24</v>
      </c>
      <c r="D371" s="190">
        <v>60</v>
      </c>
      <c r="E371" s="139">
        <v>41432</v>
      </c>
      <c r="F371" s="126">
        <v>1237553.99</v>
      </c>
      <c r="G371" s="190">
        <v>286</v>
      </c>
      <c r="H371" s="126">
        <v>12446.01</v>
      </c>
      <c r="I371" s="124"/>
      <c r="J371" s="190">
        <v>494</v>
      </c>
      <c r="K371" s="63">
        <v>1250005.3899999999</v>
      </c>
      <c r="L371" s="139">
        <v>41453</v>
      </c>
      <c r="M371" s="139">
        <v>41449</v>
      </c>
      <c r="N371" s="139">
        <f>+M371+D371-1</f>
        <v>41508</v>
      </c>
      <c r="O371" s="139">
        <v>41508</v>
      </c>
      <c r="P371" s="139">
        <v>41509</v>
      </c>
      <c r="Q371" s="190" t="s">
        <v>88</v>
      </c>
      <c r="R371" s="190" t="s">
        <v>25</v>
      </c>
      <c r="S371" s="248" t="s">
        <v>383</v>
      </c>
      <c r="T371" s="129">
        <v>844.82</v>
      </c>
    </row>
    <row r="372" spans="1:20" x14ac:dyDescent="0.2">
      <c r="A372" s="106"/>
      <c r="B372" s="304"/>
      <c r="C372" s="181" t="s">
        <v>367</v>
      </c>
      <c r="D372" s="181"/>
      <c r="E372" s="317">
        <v>0.4375</v>
      </c>
      <c r="F372" s="130"/>
      <c r="G372" s="183">
        <v>41386</v>
      </c>
      <c r="H372" s="307">
        <v>34000</v>
      </c>
      <c r="I372" s="107"/>
      <c r="J372" s="183">
        <v>41444</v>
      </c>
      <c r="K372" s="61"/>
      <c r="L372" s="183"/>
      <c r="M372" s="183"/>
      <c r="N372" s="183"/>
      <c r="O372" s="183"/>
      <c r="P372" s="183"/>
      <c r="Q372" s="181"/>
      <c r="R372" s="181"/>
      <c r="S372" s="244"/>
      <c r="T372" s="116"/>
    </row>
    <row r="373" spans="1:20" x14ac:dyDescent="0.2">
      <c r="A373" s="219"/>
      <c r="B373" s="140"/>
      <c r="C373" s="186" t="s">
        <v>384</v>
      </c>
      <c r="D373" s="186"/>
      <c r="E373" s="186"/>
      <c r="F373" s="186"/>
      <c r="G373" s="186"/>
      <c r="H373" s="211"/>
      <c r="I373" s="140"/>
      <c r="J373" s="186"/>
      <c r="K373" s="70"/>
      <c r="L373" s="137"/>
      <c r="M373" s="137"/>
      <c r="N373" s="137"/>
      <c r="O373" s="137"/>
      <c r="P373" s="137"/>
      <c r="Q373" s="186"/>
      <c r="R373" s="186"/>
      <c r="S373" s="250"/>
      <c r="T373" s="132"/>
    </row>
    <row r="374" spans="1:20" x14ac:dyDescent="0.2">
      <c r="A374" s="123">
        <v>725304</v>
      </c>
      <c r="B374" s="305" t="s">
        <v>385</v>
      </c>
      <c r="C374" s="190" t="s">
        <v>270</v>
      </c>
      <c r="D374" s="190">
        <v>60</v>
      </c>
      <c r="E374" s="139">
        <v>41409</v>
      </c>
      <c r="F374" s="126">
        <v>2110000</v>
      </c>
      <c r="G374" s="190">
        <v>290</v>
      </c>
      <c r="H374" s="126">
        <v>50000</v>
      </c>
      <c r="I374" s="124"/>
      <c r="J374" s="190">
        <v>431</v>
      </c>
      <c r="K374" s="63">
        <v>2075509.27</v>
      </c>
      <c r="L374" s="139">
        <v>41438</v>
      </c>
      <c r="M374" s="139">
        <v>41440</v>
      </c>
      <c r="N374" s="139">
        <f>+M374+D374-1</f>
        <v>41499</v>
      </c>
      <c r="O374" s="139">
        <v>41486</v>
      </c>
      <c r="P374" s="139">
        <v>41529</v>
      </c>
      <c r="Q374" s="190" t="s">
        <v>88</v>
      </c>
      <c r="R374" s="190" t="s">
        <v>25</v>
      </c>
      <c r="S374" s="248" t="s">
        <v>366</v>
      </c>
      <c r="T374" s="129">
        <v>1065</v>
      </c>
    </row>
    <row r="375" spans="1:20" x14ac:dyDescent="0.2">
      <c r="A375" s="106"/>
      <c r="B375" s="304"/>
      <c r="C375" s="181" t="s">
        <v>362</v>
      </c>
      <c r="D375" s="181"/>
      <c r="E375" s="317">
        <v>0.45833333333333331</v>
      </c>
      <c r="F375" s="130"/>
      <c r="G375" s="183">
        <v>41386</v>
      </c>
      <c r="H375" s="307">
        <v>34000</v>
      </c>
      <c r="I375" s="107"/>
      <c r="J375" s="183">
        <v>41428</v>
      </c>
      <c r="K375" s="61"/>
      <c r="L375" s="183"/>
      <c r="M375" s="183"/>
      <c r="N375" s="183"/>
      <c r="O375" s="183"/>
      <c r="P375" s="183"/>
      <c r="Q375" s="181"/>
      <c r="R375" s="181"/>
      <c r="S375" s="244" t="s">
        <v>368</v>
      </c>
      <c r="T375" s="116"/>
    </row>
    <row r="376" spans="1:20" x14ac:dyDescent="0.2">
      <c r="A376" s="219"/>
      <c r="B376" s="140"/>
      <c r="C376" s="186" t="s">
        <v>369</v>
      </c>
      <c r="D376" s="186"/>
      <c r="E376" s="186"/>
      <c r="F376" s="186"/>
      <c r="G376" s="186"/>
      <c r="H376" s="211"/>
      <c r="I376" s="140"/>
      <c r="J376" s="186"/>
      <c r="K376" s="70"/>
      <c r="L376" s="137"/>
      <c r="M376" s="137"/>
      <c r="N376" s="137"/>
      <c r="O376" s="137"/>
      <c r="P376" s="137"/>
      <c r="Q376" s="186"/>
      <c r="R376" s="186"/>
      <c r="S376" s="250"/>
      <c r="T376" s="132"/>
    </row>
    <row r="377" spans="1:20" x14ac:dyDescent="0.2">
      <c r="A377" s="123">
        <v>725510</v>
      </c>
      <c r="B377" s="305" t="s">
        <v>386</v>
      </c>
      <c r="C377" s="190" t="s">
        <v>270</v>
      </c>
      <c r="D377" s="190">
        <v>60</v>
      </c>
      <c r="E377" s="139">
        <v>41432</v>
      </c>
      <c r="F377" s="126">
        <v>880000</v>
      </c>
      <c r="G377" s="190">
        <v>285</v>
      </c>
      <c r="H377" s="126">
        <v>50000</v>
      </c>
      <c r="I377" s="124"/>
      <c r="J377" s="190">
        <v>495</v>
      </c>
      <c r="K377" s="63">
        <v>919152.15</v>
      </c>
      <c r="L377" s="139">
        <v>41453</v>
      </c>
      <c r="M377" s="139">
        <v>41449</v>
      </c>
      <c r="N377" s="139">
        <f>+M377+D377-1</f>
        <v>41508</v>
      </c>
      <c r="O377" s="139">
        <v>41508</v>
      </c>
      <c r="P377" s="139">
        <v>41508</v>
      </c>
      <c r="Q377" s="190" t="s">
        <v>88</v>
      </c>
      <c r="R377" s="190" t="s">
        <v>25</v>
      </c>
      <c r="S377" s="248" t="s">
        <v>383</v>
      </c>
      <c r="T377" s="129">
        <v>806</v>
      </c>
    </row>
    <row r="378" spans="1:20" x14ac:dyDescent="0.2">
      <c r="A378" s="106"/>
      <c r="B378" s="304" t="s">
        <v>340</v>
      </c>
      <c r="C378" s="181" t="s">
        <v>362</v>
      </c>
      <c r="D378" s="181"/>
      <c r="E378" s="317">
        <v>0.52083333333333337</v>
      </c>
      <c r="F378" s="130"/>
      <c r="G378" s="183">
        <v>41386</v>
      </c>
      <c r="H378" s="307">
        <v>20000</v>
      </c>
      <c r="I378" s="107"/>
      <c r="J378" s="183">
        <v>41444</v>
      </c>
      <c r="K378" s="61"/>
      <c r="L378" s="183"/>
      <c r="M378" s="183"/>
      <c r="N378" s="183"/>
      <c r="O378" s="183"/>
      <c r="P378" s="183"/>
      <c r="Q378" s="181"/>
      <c r="R378" s="181"/>
      <c r="S378" s="244"/>
      <c r="T378" s="116"/>
    </row>
    <row r="379" spans="1:20" x14ac:dyDescent="0.2">
      <c r="A379" s="219"/>
      <c r="B379" s="304" t="s">
        <v>387</v>
      </c>
      <c r="C379" s="186" t="s">
        <v>371</v>
      </c>
      <c r="D379" s="186"/>
      <c r="E379" s="186"/>
      <c r="F379" s="186"/>
      <c r="G379" s="186"/>
      <c r="H379" s="211"/>
      <c r="I379" s="140"/>
      <c r="J379" s="186"/>
      <c r="K379" s="70"/>
      <c r="L379" s="137"/>
      <c r="M379" s="137"/>
      <c r="N379" s="137"/>
      <c r="O379" s="137"/>
      <c r="P379" s="137"/>
      <c r="Q379" s="186"/>
      <c r="R379" s="186"/>
      <c r="S379" s="250"/>
      <c r="T379" s="132"/>
    </row>
    <row r="380" spans="1:20" x14ac:dyDescent="0.2">
      <c r="A380" s="123">
        <v>726009</v>
      </c>
      <c r="B380" s="305" t="s">
        <v>388</v>
      </c>
      <c r="C380" s="190" t="s">
        <v>270</v>
      </c>
      <c r="D380" s="190">
        <v>60</v>
      </c>
      <c r="E380" s="139">
        <v>41432</v>
      </c>
      <c r="F380" s="126">
        <v>2104781.44</v>
      </c>
      <c r="G380" s="190">
        <v>291</v>
      </c>
      <c r="H380" s="126">
        <v>15218.56</v>
      </c>
      <c r="I380" s="124"/>
      <c r="J380" s="190">
        <v>493</v>
      </c>
      <c r="K380" s="63">
        <v>2478893.33</v>
      </c>
      <c r="L380" s="139">
        <v>41451</v>
      </c>
      <c r="M380" s="139">
        <v>41449</v>
      </c>
      <c r="N380" s="139">
        <f>+M380+D380-1</f>
        <v>41508</v>
      </c>
      <c r="O380" s="139">
        <v>41508</v>
      </c>
      <c r="P380" s="139">
        <v>41539</v>
      </c>
      <c r="Q380" s="190" t="s">
        <v>72</v>
      </c>
      <c r="R380" s="190" t="s">
        <v>25</v>
      </c>
      <c r="S380" s="248" t="s">
        <v>389</v>
      </c>
      <c r="T380" s="129">
        <v>1605</v>
      </c>
    </row>
    <row r="381" spans="1:20" x14ac:dyDescent="0.2">
      <c r="A381" s="106"/>
      <c r="B381" s="304"/>
      <c r="C381" s="181" t="s">
        <v>362</v>
      </c>
      <c r="D381" s="181"/>
      <c r="E381" s="317">
        <v>0.35416666666666669</v>
      </c>
      <c r="F381" s="130"/>
      <c r="G381" s="183">
        <v>41386</v>
      </c>
      <c r="H381" s="307">
        <v>0</v>
      </c>
      <c r="I381" s="107"/>
      <c r="J381" s="183">
        <v>41444</v>
      </c>
      <c r="K381" s="61"/>
      <c r="L381" s="183"/>
      <c r="M381" s="183"/>
      <c r="N381" s="183"/>
      <c r="O381" s="183"/>
      <c r="P381" s="183"/>
      <c r="Q381" s="181"/>
      <c r="R381" s="181"/>
      <c r="S381" s="244"/>
      <c r="T381" s="116"/>
    </row>
    <row r="382" spans="1:20" x14ac:dyDescent="0.2">
      <c r="A382" s="219"/>
      <c r="B382" s="140"/>
      <c r="C382" s="186" t="s">
        <v>390</v>
      </c>
      <c r="D382" s="186"/>
      <c r="E382" s="186"/>
      <c r="F382" s="186"/>
      <c r="G382" s="186"/>
      <c r="H382" s="211"/>
      <c r="I382" s="140"/>
      <c r="J382" s="186"/>
      <c r="K382" s="70"/>
      <c r="L382" s="137"/>
      <c r="M382" s="137"/>
      <c r="N382" s="137"/>
      <c r="O382" s="137"/>
      <c r="P382" s="137"/>
      <c r="Q382" s="186"/>
      <c r="R382" s="186"/>
      <c r="S382" s="250"/>
      <c r="T382" s="132"/>
    </row>
    <row r="383" spans="1:20" x14ac:dyDescent="0.2">
      <c r="A383" s="123">
        <v>728097</v>
      </c>
      <c r="B383" s="305" t="s">
        <v>391</v>
      </c>
      <c r="C383" s="190" t="s">
        <v>270</v>
      </c>
      <c r="D383" s="190">
        <v>45</v>
      </c>
      <c r="E383" s="139">
        <v>41506</v>
      </c>
      <c r="F383" s="126">
        <v>150000</v>
      </c>
      <c r="G383" s="190">
        <v>674</v>
      </c>
      <c r="H383" s="126">
        <v>6000</v>
      </c>
      <c r="I383" s="124"/>
      <c r="J383" s="190">
        <v>733</v>
      </c>
      <c r="K383" s="63">
        <v>149500</v>
      </c>
      <c r="L383" s="139">
        <v>41528</v>
      </c>
      <c r="M383" s="139">
        <v>41516</v>
      </c>
      <c r="N383" s="139">
        <f>+M383+D383-1</f>
        <v>41560</v>
      </c>
      <c r="O383" s="139">
        <v>41560</v>
      </c>
      <c r="P383" s="139">
        <v>41591</v>
      </c>
      <c r="Q383" s="190" t="s">
        <v>88</v>
      </c>
      <c r="R383" s="190" t="s">
        <v>25</v>
      </c>
      <c r="S383" s="248" t="s">
        <v>246</v>
      </c>
      <c r="T383" s="129" t="s">
        <v>27</v>
      </c>
    </row>
    <row r="384" spans="1:20" ht="16" thickBot="1" x14ac:dyDescent="0.25">
      <c r="A384" s="144"/>
      <c r="B384" s="308"/>
      <c r="C384" s="102"/>
      <c r="D384" s="102"/>
      <c r="E384" s="318">
        <v>0.375</v>
      </c>
      <c r="F384" s="160"/>
      <c r="G384" s="149">
        <v>41491</v>
      </c>
      <c r="H384" s="316">
        <v>10000</v>
      </c>
      <c r="I384" s="145"/>
      <c r="J384" s="149">
        <v>41512</v>
      </c>
      <c r="K384" s="50"/>
      <c r="L384" s="149"/>
      <c r="M384" s="149"/>
      <c r="N384" s="149"/>
      <c r="O384" s="149"/>
      <c r="P384" s="149"/>
      <c r="Q384" s="102"/>
      <c r="R384" s="102"/>
      <c r="S384" s="276"/>
      <c r="T384" s="150"/>
    </row>
    <row r="385" spans="1:20" ht="16" thickBot="1" x14ac:dyDescent="0.25">
      <c r="A385" s="14"/>
      <c r="B385" s="40"/>
      <c r="C385" s="17"/>
      <c r="D385" s="17"/>
      <c r="E385" s="17"/>
      <c r="F385" s="17"/>
      <c r="G385" s="17"/>
      <c r="H385" s="48"/>
      <c r="I385" s="40"/>
      <c r="J385" s="17"/>
      <c r="K385" s="35"/>
      <c r="L385" s="26"/>
      <c r="M385" s="26"/>
      <c r="N385" s="26"/>
      <c r="O385" s="26"/>
      <c r="P385" s="26"/>
      <c r="Q385" s="17"/>
      <c r="R385" s="17"/>
      <c r="S385" s="46"/>
      <c r="T385" s="24"/>
    </row>
    <row r="387" spans="1:20" ht="18" x14ac:dyDescent="0.2">
      <c r="A387" s="1" t="s">
        <v>516</v>
      </c>
      <c r="B387" s="2"/>
      <c r="C387" s="3"/>
      <c r="D387" s="3"/>
      <c r="E387" s="3"/>
      <c r="F387" s="3"/>
      <c r="G387" s="3"/>
      <c r="H387" s="3"/>
      <c r="I387" s="3"/>
      <c r="J387" s="3"/>
      <c r="K387" s="4"/>
      <c r="L387" s="3"/>
      <c r="M387" s="3"/>
      <c r="N387" s="3"/>
      <c r="O387" s="3"/>
      <c r="P387" s="3"/>
      <c r="Q387" s="3"/>
      <c r="R387" s="3"/>
      <c r="S387" s="67"/>
    </row>
    <row r="388" spans="1:20" ht="16" thickBot="1" x14ac:dyDescent="0.25">
      <c r="A388" s="5"/>
      <c r="B388" s="6"/>
      <c r="K388" s="68"/>
      <c r="S388" s="69"/>
    </row>
    <row r="389" spans="1:20" x14ac:dyDescent="0.2">
      <c r="A389" s="8" t="s">
        <v>0</v>
      </c>
      <c r="B389" s="11" t="s">
        <v>1</v>
      </c>
      <c r="C389" s="11" t="s">
        <v>2</v>
      </c>
      <c r="D389" s="11" t="s">
        <v>3</v>
      </c>
      <c r="E389" s="11" t="s">
        <v>4</v>
      </c>
      <c r="F389" s="11" t="s">
        <v>7</v>
      </c>
      <c r="G389" s="11" t="s">
        <v>5</v>
      </c>
      <c r="H389" s="11" t="s">
        <v>140</v>
      </c>
      <c r="I389" s="11"/>
      <c r="J389" s="11" t="s">
        <v>6</v>
      </c>
      <c r="K389" s="32" t="s">
        <v>7</v>
      </c>
      <c r="L389" s="11" t="s">
        <v>4</v>
      </c>
      <c r="M389" s="11" t="s">
        <v>8</v>
      </c>
      <c r="N389" s="11" t="s">
        <v>4</v>
      </c>
      <c r="O389" s="11" t="s">
        <v>8</v>
      </c>
      <c r="P389" s="11" t="s">
        <v>9</v>
      </c>
      <c r="Q389" s="11" t="s">
        <v>56</v>
      </c>
      <c r="R389" s="11" t="s">
        <v>10</v>
      </c>
      <c r="S389" s="33" t="s">
        <v>11</v>
      </c>
      <c r="T389" s="13" t="s">
        <v>12</v>
      </c>
    </row>
    <row r="390" spans="1:20" ht="16" thickBot="1" x14ac:dyDescent="0.25">
      <c r="A390" s="14" t="s">
        <v>1</v>
      </c>
      <c r="B390" s="17"/>
      <c r="C390" s="17"/>
      <c r="D390" s="17" t="s">
        <v>14</v>
      </c>
      <c r="E390" s="17" t="s">
        <v>15</v>
      </c>
      <c r="F390" s="17" t="s">
        <v>15</v>
      </c>
      <c r="G390" s="17" t="s">
        <v>16</v>
      </c>
      <c r="H390" s="17" t="s">
        <v>13</v>
      </c>
      <c r="I390" s="17"/>
      <c r="J390" s="17" t="s">
        <v>17</v>
      </c>
      <c r="K390" s="35" t="s">
        <v>18</v>
      </c>
      <c r="L390" s="17" t="s">
        <v>18</v>
      </c>
      <c r="M390" s="17" t="s">
        <v>19</v>
      </c>
      <c r="N390" s="17" t="s">
        <v>3</v>
      </c>
      <c r="O390" s="17" t="s">
        <v>20</v>
      </c>
      <c r="P390" s="17" t="s">
        <v>21</v>
      </c>
      <c r="Q390" s="17" t="s">
        <v>59</v>
      </c>
      <c r="R390" s="17"/>
      <c r="S390" s="30"/>
      <c r="T390" s="24" t="s">
        <v>22</v>
      </c>
    </row>
    <row r="391" spans="1:20" x14ac:dyDescent="0.2">
      <c r="A391" s="151">
        <v>733398</v>
      </c>
      <c r="B391" s="303" t="s">
        <v>392</v>
      </c>
      <c r="C391" s="97" t="s">
        <v>24</v>
      </c>
      <c r="D391" s="97">
        <v>60</v>
      </c>
      <c r="E391" s="176">
        <v>41772</v>
      </c>
      <c r="F391" s="155">
        <v>2288245</v>
      </c>
      <c r="G391" s="97">
        <v>307</v>
      </c>
      <c r="H391" s="155">
        <v>0</v>
      </c>
      <c r="I391" s="152"/>
      <c r="J391" s="97">
        <v>411</v>
      </c>
      <c r="K391" s="73">
        <v>2378405.2000000002</v>
      </c>
      <c r="L391" s="176">
        <v>41789</v>
      </c>
      <c r="M391" s="176">
        <v>41792</v>
      </c>
      <c r="N391" s="176">
        <f>+M391+D391-1</f>
        <v>41851</v>
      </c>
      <c r="O391" s="176">
        <v>41866</v>
      </c>
      <c r="P391" s="176">
        <v>41897</v>
      </c>
      <c r="Q391" s="97" t="s">
        <v>88</v>
      </c>
      <c r="R391" s="97" t="s">
        <v>25</v>
      </c>
      <c r="S391" s="97" t="s">
        <v>330</v>
      </c>
      <c r="T391" s="113">
        <v>1600</v>
      </c>
    </row>
    <row r="392" spans="1:20" x14ac:dyDescent="0.2">
      <c r="A392" s="106"/>
      <c r="B392" s="304"/>
      <c r="C392" s="181"/>
      <c r="D392" s="181">
        <v>15</v>
      </c>
      <c r="E392" s="317">
        <v>0.45833333333333331</v>
      </c>
      <c r="F392" s="130"/>
      <c r="G392" s="183">
        <v>41744</v>
      </c>
      <c r="H392" s="307">
        <v>25000</v>
      </c>
      <c r="I392" s="107"/>
      <c r="J392" s="183">
        <v>41781</v>
      </c>
      <c r="K392" s="61">
        <v>108407.46</v>
      </c>
      <c r="L392" s="183"/>
      <c r="M392" s="183"/>
      <c r="N392" s="183">
        <f>+N391+D392</f>
        <v>41866</v>
      </c>
      <c r="O392" s="183"/>
      <c r="P392" s="183"/>
      <c r="Q392" s="181"/>
      <c r="R392" s="181"/>
      <c r="S392" s="244"/>
      <c r="T392" s="116"/>
    </row>
    <row r="393" spans="1:20" x14ac:dyDescent="0.2">
      <c r="A393" s="106"/>
      <c r="B393" s="304"/>
      <c r="C393" s="181"/>
      <c r="D393" s="181"/>
      <c r="E393" s="317"/>
      <c r="F393" s="130"/>
      <c r="G393" s="183"/>
      <c r="H393" s="130"/>
      <c r="I393" s="107"/>
      <c r="J393" s="183"/>
      <c r="K393" s="61"/>
      <c r="L393" s="183"/>
      <c r="M393" s="183"/>
      <c r="N393" s="183"/>
      <c r="O393" s="183"/>
      <c r="P393" s="183"/>
      <c r="Q393" s="181"/>
      <c r="R393" s="181"/>
      <c r="S393" s="244"/>
      <c r="T393" s="116"/>
    </row>
    <row r="394" spans="1:20" x14ac:dyDescent="0.2">
      <c r="A394" s="106"/>
      <c r="B394" s="304"/>
      <c r="C394" s="181"/>
      <c r="D394" s="181"/>
      <c r="E394" s="317"/>
      <c r="F394" s="130"/>
      <c r="G394" s="183"/>
      <c r="H394" s="130"/>
      <c r="I394" s="107"/>
      <c r="J394" s="183"/>
      <c r="K394" s="61"/>
      <c r="L394" s="183"/>
      <c r="M394" s="183"/>
      <c r="N394" s="183"/>
      <c r="O394" s="183"/>
      <c r="P394" s="183"/>
      <c r="Q394" s="181"/>
      <c r="R394" s="181"/>
      <c r="S394" s="244"/>
      <c r="T394" s="116"/>
    </row>
    <row r="395" spans="1:20" x14ac:dyDescent="0.2">
      <c r="A395" s="219"/>
      <c r="B395" s="304"/>
      <c r="C395" s="186"/>
      <c r="D395" s="186"/>
      <c r="E395" s="186"/>
      <c r="F395" s="186"/>
      <c r="G395" s="186"/>
      <c r="H395" s="211"/>
      <c r="I395" s="140"/>
      <c r="J395" s="186"/>
      <c r="K395" s="62"/>
      <c r="L395" s="137"/>
      <c r="M395" s="137"/>
      <c r="N395" s="137"/>
      <c r="O395" s="137"/>
      <c r="P395" s="137"/>
      <c r="Q395" s="186"/>
      <c r="R395" s="186"/>
      <c r="S395" s="250"/>
      <c r="T395" s="132"/>
    </row>
    <row r="396" spans="1:20" x14ac:dyDescent="0.2">
      <c r="A396" s="123">
        <v>735237</v>
      </c>
      <c r="B396" s="305" t="s">
        <v>160</v>
      </c>
      <c r="C396" s="190" t="s">
        <v>24</v>
      </c>
      <c r="D396" s="190">
        <v>45</v>
      </c>
      <c r="E396" s="139">
        <v>41823</v>
      </c>
      <c r="F396" s="126">
        <v>1206720</v>
      </c>
      <c r="G396" s="190">
        <v>453</v>
      </c>
      <c r="H396" s="126">
        <v>0</v>
      </c>
      <c r="I396" s="124"/>
      <c r="J396" s="190">
        <v>533</v>
      </c>
      <c r="K396" s="63">
        <v>1195758.2</v>
      </c>
      <c r="L396" s="139">
        <v>41841</v>
      </c>
      <c r="M396" s="139">
        <v>41852</v>
      </c>
      <c r="N396" s="139">
        <f>+M396+D396-1</f>
        <v>41896</v>
      </c>
      <c r="O396" s="139">
        <v>41896</v>
      </c>
      <c r="P396" s="139">
        <v>41975</v>
      </c>
      <c r="Q396" s="190" t="s">
        <v>88</v>
      </c>
      <c r="R396" s="190" t="s">
        <v>43</v>
      </c>
      <c r="S396" s="248" t="s">
        <v>239</v>
      </c>
      <c r="T396" s="283">
        <v>676</v>
      </c>
    </row>
    <row r="397" spans="1:20" ht="16" thickBot="1" x14ac:dyDescent="0.25">
      <c r="A397" s="144"/>
      <c r="B397" s="308"/>
      <c r="C397" s="102"/>
      <c r="D397" s="102"/>
      <c r="E397" s="318">
        <v>0.375</v>
      </c>
      <c r="F397" s="160"/>
      <c r="G397" s="149">
        <v>41803</v>
      </c>
      <c r="H397" s="160">
        <v>0</v>
      </c>
      <c r="I397" s="145"/>
      <c r="J397" s="149">
        <v>41834</v>
      </c>
      <c r="K397" s="50"/>
      <c r="L397" s="149"/>
      <c r="M397" s="149"/>
      <c r="N397" s="149"/>
      <c r="O397" s="149"/>
      <c r="P397" s="149"/>
      <c r="Q397" s="102"/>
      <c r="R397" s="102"/>
      <c r="S397" s="276" t="s">
        <v>393</v>
      </c>
      <c r="T397" s="150"/>
    </row>
    <row r="398" spans="1:20" ht="16" thickBot="1" x14ac:dyDescent="0.25">
      <c r="A398" s="14"/>
      <c r="B398" s="40"/>
      <c r="C398" s="17"/>
      <c r="D398" s="17"/>
      <c r="E398" s="17"/>
      <c r="F398" s="17"/>
      <c r="G398" s="17"/>
      <c r="H398" s="48"/>
      <c r="I398" s="40"/>
      <c r="J398" s="17"/>
      <c r="K398" s="35"/>
      <c r="L398" s="26"/>
      <c r="M398" s="26"/>
      <c r="N398" s="26"/>
      <c r="O398" s="26"/>
      <c r="P398" s="26"/>
      <c r="Q398" s="17"/>
      <c r="R398" s="17"/>
      <c r="S398" s="46"/>
      <c r="T398" s="24"/>
    </row>
    <row r="400" spans="1:20" ht="18" x14ac:dyDescent="0.2">
      <c r="A400" s="1" t="s">
        <v>517</v>
      </c>
      <c r="B400" s="2"/>
      <c r="C400" s="3"/>
      <c r="D400" s="3"/>
      <c r="E400" s="3"/>
      <c r="F400" s="3"/>
      <c r="G400" s="3"/>
      <c r="H400" s="3"/>
      <c r="I400" s="3"/>
      <c r="J400" s="3"/>
      <c r="K400" s="4"/>
      <c r="L400" s="3"/>
      <c r="M400" s="3"/>
      <c r="N400" s="3"/>
      <c r="O400" s="3"/>
      <c r="P400" s="3"/>
      <c r="Q400" s="3"/>
      <c r="R400" s="3"/>
      <c r="S400" s="67"/>
    </row>
    <row r="401" spans="1:20" ht="16" thickBot="1" x14ac:dyDescent="0.25">
      <c r="A401" s="5"/>
      <c r="B401" s="6"/>
      <c r="H401" s="65"/>
      <c r="K401" s="68"/>
      <c r="S401" s="69"/>
    </row>
    <row r="402" spans="1:20" x14ac:dyDescent="0.2">
      <c r="A402" s="96" t="s">
        <v>0</v>
      </c>
      <c r="B402" s="97" t="s">
        <v>1</v>
      </c>
      <c r="C402" s="97" t="s">
        <v>2</v>
      </c>
      <c r="D402" s="97" t="s">
        <v>3</v>
      </c>
      <c r="E402" s="97" t="s">
        <v>4</v>
      </c>
      <c r="F402" s="97" t="s">
        <v>7</v>
      </c>
      <c r="G402" s="97" t="s">
        <v>5</v>
      </c>
      <c r="H402" s="97" t="s">
        <v>13</v>
      </c>
      <c r="I402" s="97"/>
      <c r="J402" s="97" t="s">
        <v>6</v>
      </c>
      <c r="K402" s="32" t="s">
        <v>7</v>
      </c>
      <c r="L402" s="97" t="s">
        <v>4</v>
      </c>
      <c r="M402" s="97" t="s">
        <v>8</v>
      </c>
      <c r="N402" s="97" t="s">
        <v>4</v>
      </c>
      <c r="O402" s="97" t="s">
        <v>8</v>
      </c>
      <c r="P402" s="97" t="s">
        <v>9</v>
      </c>
      <c r="Q402" s="97" t="s">
        <v>56</v>
      </c>
      <c r="R402" s="97" t="s">
        <v>10</v>
      </c>
      <c r="S402" s="252" t="s">
        <v>11</v>
      </c>
      <c r="T402" s="100" t="s">
        <v>12</v>
      </c>
    </row>
    <row r="403" spans="1:20" ht="16" thickBot="1" x14ac:dyDescent="0.25">
      <c r="A403" s="101" t="s">
        <v>1</v>
      </c>
      <c r="B403" s="102"/>
      <c r="C403" s="102" t="s">
        <v>394</v>
      </c>
      <c r="D403" s="102" t="s">
        <v>14</v>
      </c>
      <c r="E403" s="102" t="s">
        <v>15</v>
      </c>
      <c r="F403" s="102" t="s">
        <v>15</v>
      </c>
      <c r="G403" s="102" t="s">
        <v>16</v>
      </c>
      <c r="H403" s="102" t="s">
        <v>400</v>
      </c>
      <c r="I403" s="102"/>
      <c r="J403" s="102" t="s">
        <v>17</v>
      </c>
      <c r="K403" s="35" t="s">
        <v>18</v>
      </c>
      <c r="L403" s="102" t="s">
        <v>18</v>
      </c>
      <c r="M403" s="102" t="s">
        <v>19</v>
      </c>
      <c r="N403" s="102" t="s">
        <v>3</v>
      </c>
      <c r="O403" s="102" t="s">
        <v>20</v>
      </c>
      <c r="P403" s="102" t="s">
        <v>21</v>
      </c>
      <c r="Q403" s="102" t="s">
        <v>59</v>
      </c>
      <c r="R403" s="102"/>
      <c r="S403" s="254"/>
      <c r="T403" s="150" t="s">
        <v>22</v>
      </c>
    </row>
    <row r="404" spans="1:20" x14ac:dyDescent="0.2">
      <c r="A404" s="151">
        <v>741955</v>
      </c>
      <c r="B404" s="303" t="s">
        <v>401</v>
      </c>
      <c r="C404" s="97" t="s">
        <v>24</v>
      </c>
      <c r="D404" s="97">
        <v>50</v>
      </c>
      <c r="E404" s="176">
        <v>42151</v>
      </c>
      <c r="F404" s="155">
        <v>743320</v>
      </c>
      <c r="G404" s="97">
        <v>388</v>
      </c>
      <c r="H404" s="307">
        <v>45000</v>
      </c>
      <c r="I404" s="152"/>
      <c r="J404" s="97">
        <v>594</v>
      </c>
      <c r="K404" s="74">
        <v>850000</v>
      </c>
      <c r="L404" s="176">
        <v>42187</v>
      </c>
      <c r="M404" s="176">
        <v>42184</v>
      </c>
      <c r="N404" s="176">
        <f>+M404+D404-1</f>
        <v>42233</v>
      </c>
      <c r="O404" s="176">
        <v>42263</v>
      </c>
      <c r="P404" s="176">
        <v>42294</v>
      </c>
      <c r="Q404" s="97" t="s">
        <v>72</v>
      </c>
      <c r="R404" s="190" t="s">
        <v>25</v>
      </c>
      <c r="S404" s="270" t="s">
        <v>402</v>
      </c>
      <c r="T404" s="113" t="s">
        <v>27</v>
      </c>
    </row>
    <row r="405" spans="1:20" x14ac:dyDescent="0.2">
      <c r="A405" s="106"/>
      <c r="B405" s="304" t="s">
        <v>403</v>
      </c>
      <c r="C405" s="181"/>
      <c r="D405" s="181">
        <v>30</v>
      </c>
      <c r="E405" s="317">
        <v>0.45833333333333331</v>
      </c>
      <c r="F405" s="130"/>
      <c r="G405" s="183">
        <v>42122</v>
      </c>
      <c r="H405" s="211"/>
      <c r="I405" s="107"/>
      <c r="J405" s="183">
        <v>42173</v>
      </c>
      <c r="K405" s="75"/>
      <c r="L405" s="183"/>
      <c r="M405" s="183"/>
      <c r="N405" s="183">
        <f>+N404+D405</f>
        <v>42263</v>
      </c>
      <c r="O405" s="183"/>
      <c r="P405" s="183"/>
      <c r="Q405" s="181"/>
      <c r="R405" s="181"/>
      <c r="S405" s="244" t="s">
        <v>404</v>
      </c>
      <c r="T405" s="116"/>
    </row>
    <row r="406" spans="1:20" x14ac:dyDescent="0.2">
      <c r="A406" s="241"/>
      <c r="B406" s="304"/>
      <c r="C406" s="181"/>
      <c r="D406" s="181"/>
      <c r="E406" s="181"/>
      <c r="F406" s="181"/>
      <c r="G406" s="181"/>
      <c r="H406" s="126"/>
      <c r="I406" s="114"/>
      <c r="J406" s="181"/>
      <c r="K406" s="75"/>
      <c r="L406" s="183"/>
      <c r="M406" s="183"/>
      <c r="N406" s="183"/>
      <c r="O406" s="183"/>
      <c r="P406" s="183"/>
      <c r="Q406" s="181"/>
      <c r="R406" s="181"/>
      <c r="S406" s="244"/>
      <c r="T406" s="116"/>
    </row>
    <row r="407" spans="1:20" x14ac:dyDescent="0.2">
      <c r="A407" s="123">
        <v>742201</v>
      </c>
      <c r="B407" s="305" t="s">
        <v>160</v>
      </c>
      <c r="C407" s="190">
        <v>7490</v>
      </c>
      <c r="D407" s="190">
        <v>75</v>
      </c>
      <c r="E407" s="139">
        <v>42164</v>
      </c>
      <c r="F407" s="126">
        <v>2000622.6</v>
      </c>
      <c r="G407" s="190">
        <v>491</v>
      </c>
      <c r="H407" s="339">
        <v>45000</v>
      </c>
      <c r="I407" s="124"/>
      <c r="J407" s="190">
        <v>579</v>
      </c>
      <c r="K407" s="76">
        <v>1900346.52</v>
      </c>
      <c r="L407" s="139">
        <v>42171</v>
      </c>
      <c r="M407" s="139">
        <v>42173</v>
      </c>
      <c r="N407" s="139">
        <f>+M407+D407-1</f>
        <v>42247</v>
      </c>
      <c r="O407" s="139">
        <v>42247</v>
      </c>
      <c r="P407" s="139">
        <v>42269</v>
      </c>
      <c r="Q407" s="190" t="s">
        <v>88</v>
      </c>
      <c r="R407" s="190" t="s">
        <v>25</v>
      </c>
      <c r="S407" s="248" t="s">
        <v>239</v>
      </c>
      <c r="T407" s="283">
        <v>799</v>
      </c>
    </row>
    <row r="408" spans="1:20" x14ac:dyDescent="0.2">
      <c r="A408" s="106"/>
      <c r="B408" s="304"/>
      <c r="C408" s="181" t="s">
        <v>270</v>
      </c>
      <c r="D408" s="181"/>
      <c r="E408" s="317">
        <v>0.41666666666666669</v>
      </c>
      <c r="F408" s="130"/>
      <c r="G408" s="183">
        <v>42139</v>
      </c>
      <c r="H408" s="211"/>
      <c r="I408" s="107"/>
      <c r="J408" s="183">
        <v>42167</v>
      </c>
      <c r="K408" s="75"/>
      <c r="L408" s="183"/>
      <c r="M408" s="183"/>
      <c r="N408" s="183"/>
      <c r="O408" s="183"/>
      <c r="P408" s="183"/>
      <c r="Q408" s="181"/>
      <c r="R408" s="181"/>
      <c r="S408" s="244" t="s">
        <v>393</v>
      </c>
      <c r="T408" s="116"/>
    </row>
    <row r="409" spans="1:20" x14ac:dyDescent="0.2">
      <c r="A409" s="219"/>
      <c r="B409" s="140"/>
      <c r="C409" s="186"/>
      <c r="D409" s="186"/>
      <c r="E409" s="186"/>
      <c r="F409" s="186"/>
      <c r="G409" s="186"/>
      <c r="H409" s="126"/>
      <c r="I409" s="140"/>
      <c r="J409" s="186"/>
      <c r="K409" s="77"/>
      <c r="L409" s="137"/>
      <c r="M409" s="137"/>
      <c r="N409" s="137"/>
      <c r="O409" s="137"/>
      <c r="P409" s="137"/>
      <c r="Q409" s="186"/>
      <c r="R409" s="186"/>
      <c r="S409" s="250"/>
      <c r="T409" s="132"/>
    </row>
    <row r="410" spans="1:20" x14ac:dyDescent="0.2">
      <c r="A410" s="123">
        <v>738407</v>
      </c>
      <c r="B410" s="305" t="s">
        <v>405</v>
      </c>
      <c r="C410" s="190">
        <v>8152</v>
      </c>
      <c r="D410" s="190">
        <v>90</v>
      </c>
      <c r="E410" s="139">
        <v>42094</v>
      </c>
      <c r="F410" s="126">
        <v>19104000</v>
      </c>
      <c r="G410" s="190">
        <v>132</v>
      </c>
      <c r="H410" s="307">
        <v>188100</v>
      </c>
      <c r="I410" s="124"/>
      <c r="J410" s="190">
        <v>808</v>
      </c>
      <c r="K410" s="76">
        <v>15497821.91</v>
      </c>
      <c r="L410" s="139">
        <v>42236</v>
      </c>
      <c r="M410" s="139">
        <v>42269</v>
      </c>
      <c r="N410" s="139">
        <f>+M410+D410-1</f>
        <v>42358</v>
      </c>
      <c r="O410" s="139">
        <v>42398</v>
      </c>
      <c r="P410" s="139">
        <v>42544</v>
      </c>
      <c r="Q410" s="190" t="s">
        <v>72</v>
      </c>
      <c r="R410" s="190" t="s">
        <v>25</v>
      </c>
      <c r="S410" s="248" t="s">
        <v>406</v>
      </c>
      <c r="T410" s="283" t="s">
        <v>27</v>
      </c>
    </row>
    <row r="411" spans="1:20" x14ac:dyDescent="0.2">
      <c r="A411" s="106"/>
      <c r="B411" s="304" t="s">
        <v>407</v>
      </c>
      <c r="C411" s="181" t="s">
        <v>408</v>
      </c>
      <c r="D411" s="181">
        <v>40</v>
      </c>
      <c r="E411" s="317">
        <v>0.45833333333333331</v>
      </c>
      <c r="F411" s="130"/>
      <c r="G411" s="183">
        <v>42047</v>
      </c>
      <c r="H411" s="206">
        <v>1875200</v>
      </c>
      <c r="I411" s="107"/>
      <c r="J411" s="183">
        <v>42228</v>
      </c>
      <c r="K411" s="75">
        <v>320000</v>
      </c>
      <c r="L411" s="183"/>
      <c r="M411" s="183"/>
      <c r="N411" s="183">
        <f>+N410+D411</f>
        <v>42398</v>
      </c>
      <c r="O411" s="183">
        <v>42544</v>
      </c>
      <c r="P411" s="183"/>
      <c r="Q411" s="181"/>
      <c r="R411" s="114"/>
      <c r="S411" s="244"/>
      <c r="T411" s="116"/>
    </row>
    <row r="412" spans="1:20" ht="16" thickBot="1" x14ac:dyDescent="0.25">
      <c r="A412" s="101"/>
      <c r="B412" s="174"/>
      <c r="C412" s="102"/>
      <c r="D412" s="102">
        <v>30</v>
      </c>
      <c r="E412" s="102"/>
      <c r="F412" s="102"/>
      <c r="G412" s="102"/>
      <c r="H412" s="216"/>
      <c r="I412" s="174"/>
      <c r="J412" s="102"/>
      <c r="K412" s="35"/>
      <c r="L412" s="149"/>
      <c r="M412" s="149">
        <v>42410</v>
      </c>
      <c r="N412" s="149">
        <f>+M412+D412-1</f>
        <v>42439</v>
      </c>
      <c r="O412" s="149"/>
      <c r="P412" s="149"/>
      <c r="Q412" s="102"/>
      <c r="R412" s="174"/>
      <c r="S412" s="276"/>
      <c r="T412" s="150"/>
    </row>
    <row r="414" spans="1:20" ht="18" x14ac:dyDescent="0.2">
      <c r="A414" s="1" t="s">
        <v>518</v>
      </c>
      <c r="B414" s="2"/>
      <c r="C414" s="3"/>
      <c r="D414" s="3"/>
      <c r="E414" s="3"/>
      <c r="F414" s="3"/>
      <c r="G414" s="3"/>
      <c r="H414" s="3"/>
      <c r="I414" s="3"/>
      <c r="J414" s="3"/>
      <c r="K414" s="4"/>
      <c r="L414" s="3"/>
      <c r="M414" s="3"/>
      <c r="N414" s="3"/>
      <c r="O414" s="3"/>
      <c r="P414" s="3"/>
      <c r="Q414" s="3"/>
      <c r="R414" s="3"/>
      <c r="S414" s="67"/>
    </row>
    <row r="415" spans="1:20" ht="16" thickBot="1" x14ac:dyDescent="0.25">
      <c r="A415" s="5"/>
      <c r="B415" s="6"/>
      <c r="K415" s="68"/>
      <c r="S415" s="69"/>
    </row>
    <row r="416" spans="1:20" x14ac:dyDescent="0.2">
      <c r="A416" s="96" t="s">
        <v>0</v>
      </c>
      <c r="B416" s="97" t="s">
        <v>1</v>
      </c>
      <c r="C416" s="97" t="s">
        <v>2</v>
      </c>
      <c r="D416" s="97" t="s">
        <v>3</v>
      </c>
      <c r="E416" s="97" t="s">
        <v>4</v>
      </c>
      <c r="F416" s="97" t="s">
        <v>7</v>
      </c>
      <c r="G416" s="97" t="s">
        <v>5</v>
      </c>
      <c r="H416" s="97" t="s">
        <v>140</v>
      </c>
      <c r="I416" s="97"/>
      <c r="J416" s="97" t="s">
        <v>6</v>
      </c>
      <c r="K416" s="32" t="s">
        <v>7</v>
      </c>
      <c r="L416" s="97" t="s">
        <v>4</v>
      </c>
      <c r="M416" s="97" t="s">
        <v>8</v>
      </c>
      <c r="N416" s="97" t="s">
        <v>4</v>
      </c>
      <c r="O416" s="97" t="s">
        <v>8</v>
      </c>
      <c r="P416" s="97" t="s">
        <v>9</v>
      </c>
      <c r="Q416" s="97" t="s">
        <v>56</v>
      </c>
      <c r="R416" s="97" t="s">
        <v>10</v>
      </c>
      <c r="S416" s="252" t="s">
        <v>11</v>
      </c>
      <c r="T416" s="100" t="s">
        <v>12</v>
      </c>
    </row>
    <row r="417" spans="1:20" ht="16" thickBot="1" x14ac:dyDescent="0.25">
      <c r="A417" s="101" t="s">
        <v>1</v>
      </c>
      <c r="B417" s="102"/>
      <c r="C417" s="102" t="s">
        <v>394</v>
      </c>
      <c r="D417" s="102" t="s">
        <v>14</v>
      </c>
      <c r="E417" s="102" t="s">
        <v>15</v>
      </c>
      <c r="F417" s="102" t="s">
        <v>15</v>
      </c>
      <c r="G417" s="102" t="s">
        <v>16</v>
      </c>
      <c r="H417" s="102" t="s">
        <v>13</v>
      </c>
      <c r="I417" s="102"/>
      <c r="J417" s="102" t="s">
        <v>17</v>
      </c>
      <c r="K417" s="35" t="s">
        <v>18</v>
      </c>
      <c r="L417" s="102" t="s">
        <v>18</v>
      </c>
      <c r="M417" s="102" t="s">
        <v>19</v>
      </c>
      <c r="N417" s="102" t="s">
        <v>3</v>
      </c>
      <c r="O417" s="102" t="s">
        <v>20</v>
      </c>
      <c r="P417" s="102" t="s">
        <v>21</v>
      </c>
      <c r="Q417" s="102" t="s">
        <v>59</v>
      </c>
      <c r="R417" s="102"/>
      <c r="S417" s="254"/>
      <c r="T417" s="150" t="s">
        <v>22</v>
      </c>
    </row>
    <row r="418" spans="1:20" x14ac:dyDescent="0.2">
      <c r="A418" s="151">
        <v>748381</v>
      </c>
      <c r="B418" s="303" t="s">
        <v>410</v>
      </c>
      <c r="C418" s="97" t="s">
        <v>270</v>
      </c>
      <c r="D418" s="97">
        <v>50</v>
      </c>
      <c r="E418" s="176">
        <v>42465</v>
      </c>
      <c r="F418" s="155">
        <v>1634300</v>
      </c>
      <c r="G418" s="97">
        <v>217</v>
      </c>
      <c r="H418" s="155"/>
      <c r="I418" s="152"/>
      <c r="J418" s="97">
        <v>510</v>
      </c>
      <c r="K418" s="73">
        <v>1528000</v>
      </c>
      <c r="L418" s="176">
        <v>42502</v>
      </c>
      <c r="M418" s="176">
        <v>42503</v>
      </c>
      <c r="N418" s="176">
        <f>+M418+D418-1</f>
        <v>42552</v>
      </c>
      <c r="O418" s="176">
        <v>42552</v>
      </c>
      <c r="P418" s="176">
        <v>42592</v>
      </c>
      <c r="Q418" s="97" t="s">
        <v>72</v>
      </c>
      <c r="R418" s="97" t="s">
        <v>25</v>
      </c>
      <c r="S418" s="270" t="s">
        <v>411</v>
      </c>
      <c r="T418" s="113" t="s">
        <v>27</v>
      </c>
    </row>
    <row r="419" spans="1:20" ht="16" thickBot="1" x14ac:dyDescent="0.25">
      <c r="A419" s="144"/>
      <c r="B419" s="308" t="s">
        <v>412</v>
      </c>
      <c r="C419" s="102"/>
      <c r="D419" s="102"/>
      <c r="E419" s="318">
        <v>0.375</v>
      </c>
      <c r="F419" s="160"/>
      <c r="G419" s="149">
        <v>42423</v>
      </c>
      <c r="H419" s="316">
        <v>36000</v>
      </c>
      <c r="I419" s="145"/>
      <c r="J419" s="149">
        <v>42492</v>
      </c>
      <c r="K419" s="64">
        <v>-30561</v>
      </c>
      <c r="L419" s="149"/>
      <c r="M419" s="149"/>
      <c r="N419" s="149"/>
      <c r="O419" s="149"/>
      <c r="P419" s="149"/>
      <c r="Q419" s="102"/>
      <c r="R419" s="102"/>
      <c r="S419" s="276"/>
      <c r="T419" s="150"/>
    </row>
    <row r="420" spans="1:20" ht="16" thickBot="1" x14ac:dyDescent="0.25">
      <c r="A420" s="14"/>
      <c r="B420" s="40" t="s">
        <v>413</v>
      </c>
      <c r="C420" s="17"/>
      <c r="D420" s="17"/>
      <c r="E420" s="17"/>
      <c r="F420" s="17"/>
      <c r="G420" s="17"/>
      <c r="H420" s="48"/>
      <c r="I420" s="40"/>
      <c r="J420" s="17"/>
      <c r="K420" s="35"/>
      <c r="L420" s="26"/>
      <c r="M420" s="26"/>
      <c r="N420" s="26"/>
      <c r="O420" s="26"/>
      <c r="P420" s="26"/>
      <c r="Q420" s="17"/>
      <c r="R420" s="17"/>
      <c r="S420" s="46"/>
      <c r="T420" s="24"/>
    </row>
    <row r="422" spans="1:20" ht="18" x14ac:dyDescent="0.2">
      <c r="A422" s="1" t="s">
        <v>519</v>
      </c>
      <c r="B422" s="2"/>
      <c r="C422" s="3"/>
      <c r="D422" s="3"/>
      <c r="E422" s="3"/>
      <c r="F422" s="3"/>
      <c r="G422" s="3"/>
      <c r="H422" s="3"/>
      <c r="I422" s="3"/>
      <c r="J422" s="3"/>
      <c r="K422" s="4"/>
      <c r="L422" s="3"/>
      <c r="M422" s="3"/>
      <c r="N422" s="3"/>
      <c r="O422" s="3"/>
      <c r="P422" s="3"/>
      <c r="Q422" s="3"/>
      <c r="R422" s="3"/>
      <c r="S422" s="67"/>
    </row>
    <row r="423" spans="1:20" ht="16" thickBot="1" x14ac:dyDescent="0.25">
      <c r="A423" s="5"/>
      <c r="B423" s="6"/>
      <c r="K423" s="68"/>
      <c r="S423" s="69"/>
    </row>
    <row r="424" spans="1:20" x14ac:dyDescent="0.2">
      <c r="A424" s="8" t="s">
        <v>0</v>
      </c>
      <c r="B424" s="11" t="s">
        <v>1</v>
      </c>
      <c r="C424" s="11" t="s">
        <v>2</v>
      </c>
      <c r="D424" s="11" t="s">
        <v>3</v>
      </c>
      <c r="E424" s="11" t="s">
        <v>4</v>
      </c>
      <c r="F424" s="11" t="s">
        <v>7</v>
      </c>
      <c r="G424" s="11" t="s">
        <v>5</v>
      </c>
      <c r="H424" s="11" t="s">
        <v>140</v>
      </c>
      <c r="I424" s="11"/>
      <c r="J424" s="11" t="s">
        <v>6</v>
      </c>
      <c r="K424" s="32" t="s">
        <v>7</v>
      </c>
      <c r="L424" s="11" t="s">
        <v>4</v>
      </c>
      <c r="M424" s="11" t="s">
        <v>8</v>
      </c>
      <c r="N424" s="11" t="s">
        <v>4</v>
      </c>
      <c r="O424" s="11" t="s">
        <v>8</v>
      </c>
      <c r="P424" s="11" t="s">
        <v>9</v>
      </c>
      <c r="Q424" s="11" t="s">
        <v>56</v>
      </c>
      <c r="R424" s="11" t="s">
        <v>10</v>
      </c>
      <c r="S424" s="33" t="s">
        <v>11</v>
      </c>
      <c r="T424" s="13" t="s">
        <v>12</v>
      </c>
    </row>
    <row r="425" spans="1:20" ht="16" thickBot="1" x14ac:dyDescent="0.25">
      <c r="A425" s="14" t="s">
        <v>1</v>
      </c>
      <c r="B425" s="17"/>
      <c r="C425" s="17" t="s">
        <v>394</v>
      </c>
      <c r="D425" s="17" t="s">
        <v>14</v>
      </c>
      <c r="E425" s="17" t="s">
        <v>15</v>
      </c>
      <c r="F425" s="17" t="s">
        <v>15</v>
      </c>
      <c r="G425" s="17" t="s">
        <v>16</v>
      </c>
      <c r="H425" s="17" t="s">
        <v>13</v>
      </c>
      <c r="I425" s="17"/>
      <c r="J425" s="17" t="s">
        <v>17</v>
      </c>
      <c r="K425" s="35" t="s">
        <v>18</v>
      </c>
      <c r="L425" s="17" t="s">
        <v>18</v>
      </c>
      <c r="M425" s="17" t="s">
        <v>19</v>
      </c>
      <c r="N425" s="17" t="s">
        <v>3</v>
      </c>
      <c r="O425" s="17" t="s">
        <v>20</v>
      </c>
      <c r="P425" s="17" t="s">
        <v>21</v>
      </c>
      <c r="Q425" s="17" t="s">
        <v>59</v>
      </c>
      <c r="R425" s="17"/>
      <c r="S425" s="30"/>
      <c r="T425" s="24" t="s">
        <v>22</v>
      </c>
    </row>
    <row r="426" spans="1:20" x14ac:dyDescent="0.2">
      <c r="A426" s="151">
        <v>751489</v>
      </c>
      <c r="B426" s="303" t="s">
        <v>418</v>
      </c>
      <c r="C426" s="97" t="s">
        <v>419</v>
      </c>
      <c r="D426" s="97">
        <v>90</v>
      </c>
      <c r="E426" s="176">
        <v>42671</v>
      </c>
      <c r="F426" s="155">
        <v>1079317.76</v>
      </c>
      <c r="G426" s="97">
        <v>1208</v>
      </c>
      <c r="H426" s="155">
        <v>80948.84</v>
      </c>
      <c r="I426" s="152"/>
      <c r="J426" s="97">
        <v>435</v>
      </c>
      <c r="K426" s="73">
        <v>1043054.8</v>
      </c>
      <c r="L426" s="176">
        <v>42844</v>
      </c>
      <c r="M426" s="176">
        <v>42878</v>
      </c>
      <c r="N426" s="176">
        <f>+M426+D426-1</f>
        <v>42967</v>
      </c>
      <c r="O426" s="176">
        <v>42973</v>
      </c>
      <c r="P426" s="176">
        <v>42996</v>
      </c>
      <c r="Q426" s="97" t="s">
        <v>72</v>
      </c>
      <c r="R426" s="97" t="s">
        <v>43</v>
      </c>
      <c r="S426" s="270" t="s">
        <v>420</v>
      </c>
      <c r="T426" s="113" t="s">
        <v>27</v>
      </c>
    </row>
    <row r="427" spans="1:20" x14ac:dyDescent="0.2">
      <c r="A427" s="106"/>
      <c r="B427" s="304" t="s">
        <v>421</v>
      </c>
      <c r="C427" s="181"/>
      <c r="D427" s="181">
        <v>18</v>
      </c>
      <c r="E427" s="317">
        <v>0.41666666666666669</v>
      </c>
      <c r="F427" s="130"/>
      <c r="G427" s="183">
        <v>42640</v>
      </c>
      <c r="H427" s="307">
        <v>45000</v>
      </c>
      <c r="I427" s="107"/>
      <c r="J427" s="183">
        <v>42832</v>
      </c>
      <c r="K427" s="61">
        <v>385653.41</v>
      </c>
      <c r="L427" s="183"/>
      <c r="M427" s="183"/>
      <c r="N427" s="183">
        <f>+N426+D427</f>
        <v>42985</v>
      </c>
      <c r="O427" s="183"/>
      <c r="P427" s="183"/>
      <c r="Q427" s="181"/>
      <c r="R427" s="181"/>
      <c r="S427" s="244" t="s">
        <v>422</v>
      </c>
      <c r="T427" s="116"/>
    </row>
    <row r="428" spans="1:20" x14ac:dyDescent="0.2">
      <c r="A428" s="219"/>
      <c r="B428" s="140" t="s">
        <v>423</v>
      </c>
      <c r="C428" s="186"/>
      <c r="D428" s="186"/>
      <c r="E428" s="186"/>
      <c r="F428" s="186"/>
      <c r="G428" s="186"/>
      <c r="H428" s="211"/>
      <c r="I428" s="140"/>
      <c r="J428" s="186"/>
      <c r="K428" s="36"/>
      <c r="L428" s="137"/>
      <c r="M428" s="137"/>
      <c r="N428" s="137"/>
      <c r="O428" s="137"/>
      <c r="P428" s="137"/>
      <c r="Q428" s="186"/>
      <c r="R428" s="186"/>
      <c r="S428" s="250"/>
      <c r="T428" s="132"/>
    </row>
    <row r="429" spans="1:20" x14ac:dyDescent="0.2">
      <c r="A429" s="123">
        <v>757760</v>
      </c>
      <c r="B429" s="305" t="s">
        <v>424</v>
      </c>
      <c r="C429" s="190">
        <v>7490</v>
      </c>
      <c r="D429" s="190">
        <v>45</v>
      </c>
      <c r="E429" s="139">
        <v>42887</v>
      </c>
      <c r="F429" s="126">
        <v>1430739.91</v>
      </c>
      <c r="G429" s="190">
        <v>571</v>
      </c>
      <c r="H429" s="126"/>
      <c r="I429" s="124"/>
      <c r="J429" s="190">
        <v>736</v>
      </c>
      <c r="K429" s="63">
        <v>1250000</v>
      </c>
      <c r="L429" s="139">
        <v>42901</v>
      </c>
      <c r="M429" s="139">
        <v>42901</v>
      </c>
      <c r="N429" s="139">
        <f>+M429+D429-1</f>
        <v>42945</v>
      </c>
      <c r="O429" s="139">
        <v>42965</v>
      </c>
      <c r="P429" s="139">
        <v>43031</v>
      </c>
      <c r="Q429" s="190" t="s">
        <v>72</v>
      </c>
      <c r="R429" s="190" t="s">
        <v>25</v>
      </c>
      <c r="S429" s="248" t="s">
        <v>425</v>
      </c>
      <c r="T429" s="129" t="s">
        <v>27</v>
      </c>
    </row>
    <row r="430" spans="1:20" x14ac:dyDescent="0.2">
      <c r="A430" s="106"/>
      <c r="B430" s="304"/>
      <c r="C430" s="181" t="s">
        <v>270</v>
      </c>
      <c r="D430" s="181">
        <v>20</v>
      </c>
      <c r="E430" s="317">
        <v>0.375</v>
      </c>
      <c r="F430" s="130"/>
      <c r="G430" s="183">
        <v>42865</v>
      </c>
      <c r="H430" s="307">
        <v>50000</v>
      </c>
      <c r="I430" s="107"/>
      <c r="J430" s="183">
        <v>42895</v>
      </c>
      <c r="K430" s="61"/>
      <c r="L430" s="183"/>
      <c r="M430" s="183"/>
      <c r="N430" s="183">
        <f>+N429+20</f>
        <v>42965</v>
      </c>
      <c r="O430" s="183"/>
      <c r="P430" s="183"/>
      <c r="Q430" s="181"/>
      <c r="R430" s="181"/>
      <c r="S430" s="244"/>
      <c r="T430" s="116"/>
    </row>
    <row r="431" spans="1:20" x14ac:dyDescent="0.2">
      <c r="A431" s="219"/>
      <c r="B431" s="140"/>
      <c r="C431" s="186"/>
      <c r="D431" s="186"/>
      <c r="E431" s="186"/>
      <c r="F431" s="186"/>
      <c r="G431" s="186"/>
      <c r="H431" s="211"/>
      <c r="I431" s="140"/>
      <c r="J431" s="186"/>
      <c r="K431" s="36"/>
      <c r="L431" s="137"/>
      <c r="M431" s="137"/>
      <c r="N431" s="137"/>
      <c r="O431" s="137"/>
      <c r="P431" s="137"/>
      <c r="Q431" s="186"/>
      <c r="R431" s="186"/>
      <c r="S431" s="250"/>
      <c r="T431" s="132"/>
    </row>
    <row r="432" spans="1:20" x14ac:dyDescent="0.2">
      <c r="A432" s="123">
        <v>757783</v>
      </c>
      <c r="B432" s="305" t="s">
        <v>426</v>
      </c>
      <c r="C432" s="190">
        <v>7490</v>
      </c>
      <c r="D432" s="190">
        <v>45</v>
      </c>
      <c r="E432" s="139">
        <v>42887</v>
      </c>
      <c r="F432" s="126">
        <v>755213.34</v>
      </c>
      <c r="G432" s="190">
        <v>572</v>
      </c>
      <c r="H432" s="126">
        <v>37760.67</v>
      </c>
      <c r="I432" s="124"/>
      <c r="J432" s="190">
        <v>735</v>
      </c>
      <c r="K432" s="63">
        <v>745000</v>
      </c>
      <c r="L432" s="139">
        <v>42901</v>
      </c>
      <c r="M432" s="139">
        <v>42901</v>
      </c>
      <c r="N432" s="139">
        <f>+M432+D432-1</f>
        <v>42945</v>
      </c>
      <c r="O432" s="139">
        <v>42965</v>
      </c>
      <c r="P432" s="139"/>
      <c r="Q432" s="190" t="s">
        <v>72</v>
      </c>
      <c r="R432" s="190" t="s">
        <v>30</v>
      </c>
      <c r="S432" s="248" t="s">
        <v>425</v>
      </c>
      <c r="T432" s="129" t="s">
        <v>27</v>
      </c>
    </row>
    <row r="433" spans="1:20" x14ac:dyDescent="0.2">
      <c r="A433" s="106"/>
      <c r="B433" s="304" t="s">
        <v>352</v>
      </c>
      <c r="C433" s="181" t="s">
        <v>270</v>
      </c>
      <c r="D433" s="181"/>
      <c r="E433" s="317">
        <v>0.45833333333333331</v>
      </c>
      <c r="F433" s="130"/>
      <c r="G433" s="183">
        <v>42865</v>
      </c>
      <c r="H433" s="307">
        <v>50000</v>
      </c>
      <c r="I433" s="107"/>
      <c r="J433" s="183">
        <v>42895</v>
      </c>
      <c r="K433" s="61"/>
      <c r="L433" s="183"/>
      <c r="M433" s="183"/>
      <c r="N433" s="183"/>
      <c r="O433" s="183"/>
      <c r="P433" s="183"/>
      <c r="Q433" s="181"/>
      <c r="R433" s="181"/>
      <c r="S433" s="319"/>
      <c r="T433" s="116"/>
    </row>
    <row r="434" spans="1:20" x14ac:dyDescent="0.2">
      <c r="A434" s="106"/>
      <c r="B434" s="306" t="s">
        <v>427</v>
      </c>
      <c r="C434" s="186"/>
      <c r="D434" s="186"/>
      <c r="E434" s="320"/>
      <c r="F434" s="131"/>
      <c r="G434" s="137"/>
      <c r="H434" s="321"/>
      <c r="I434" s="118"/>
      <c r="J434" s="137"/>
      <c r="K434" s="62"/>
      <c r="L434" s="137"/>
      <c r="M434" s="137"/>
      <c r="N434" s="137"/>
      <c r="O434" s="137"/>
      <c r="P434" s="137"/>
      <c r="Q434" s="186"/>
      <c r="R434" s="186"/>
      <c r="S434" s="322"/>
      <c r="T434" s="116"/>
    </row>
    <row r="435" spans="1:20" ht="16" thickBot="1" x14ac:dyDescent="0.25">
      <c r="A435" s="144"/>
      <c r="B435" s="310" t="s">
        <v>428</v>
      </c>
      <c r="C435" s="258"/>
      <c r="D435" s="258">
        <v>45</v>
      </c>
      <c r="E435" s="323" t="s">
        <v>27</v>
      </c>
      <c r="F435" s="324" t="s">
        <v>27</v>
      </c>
      <c r="G435" s="325" t="s">
        <v>27</v>
      </c>
      <c r="H435" s="326" t="s">
        <v>27</v>
      </c>
      <c r="I435" s="262"/>
      <c r="J435" s="271"/>
      <c r="K435" s="89">
        <v>83299.95</v>
      </c>
      <c r="L435" s="271">
        <v>43707</v>
      </c>
      <c r="M435" s="271">
        <v>43707</v>
      </c>
      <c r="N435" s="271">
        <f>+M435+D435-1</f>
        <v>43751</v>
      </c>
      <c r="O435" s="271">
        <v>43741</v>
      </c>
      <c r="P435" s="271"/>
      <c r="Q435" s="258"/>
      <c r="R435" s="258" t="s">
        <v>30</v>
      </c>
      <c r="S435" s="327" t="s">
        <v>429</v>
      </c>
      <c r="T435" s="266" t="s">
        <v>27</v>
      </c>
    </row>
    <row r="436" spans="1:20" ht="16" thickBot="1" x14ac:dyDescent="0.25">
      <c r="A436" s="14"/>
      <c r="B436" s="78" t="s">
        <v>430</v>
      </c>
      <c r="C436" s="17"/>
      <c r="D436" s="17"/>
      <c r="E436" s="42"/>
      <c r="F436" s="42"/>
      <c r="G436" s="42"/>
      <c r="H436" s="79"/>
      <c r="I436" s="40"/>
      <c r="J436" s="17"/>
      <c r="K436" s="35"/>
      <c r="L436" s="26"/>
      <c r="M436" s="26"/>
      <c r="N436" s="26"/>
      <c r="O436" s="26"/>
      <c r="P436" s="26"/>
      <c r="Q436" s="17"/>
      <c r="R436" s="17"/>
      <c r="S436" s="46"/>
      <c r="T436" s="24"/>
    </row>
    <row r="438" spans="1:20" ht="18" x14ac:dyDescent="0.2">
      <c r="A438" s="1" t="s">
        <v>520</v>
      </c>
      <c r="B438" s="2"/>
      <c r="C438" s="3"/>
      <c r="D438" s="3"/>
      <c r="E438" s="3"/>
      <c r="F438" s="3"/>
      <c r="G438" s="3"/>
      <c r="H438" s="3"/>
      <c r="I438" s="3"/>
      <c r="J438" s="3"/>
      <c r="K438" s="4"/>
      <c r="L438" s="3"/>
      <c r="M438" s="3"/>
      <c r="N438" s="3"/>
      <c r="O438" s="3"/>
      <c r="P438" s="3"/>
      <c r="Q438" s="3"/>
      <c r="R438" s="3"/>
      <c r="S438" s="67"/>
    </row>
    <row r="439" spans="1:20" ht="16" thickBot="1" x14ac:dyDescent="0.25">
      <c r="A439" s="5"/>
      <c r="B439" s="6"/>
      <c r="K439" s="68"/>
      <c r="S439" s="69"/>
    </row>
    <row r="440" spans="1:20" x14ac:dyDescent="0.2">
      <c r="A440" s="8" t="s">
        <v>0</v>
      </c>
      <c r="B440" s="11" t="s">
        <v>1</v>
      </c>
      <c r="C440" s="11" t="s">
        <v>2</v>
      </c>
      <c r="D440" s="11" t="s">
        <v>3</v>
      </c>
      <c r="E440" s="11" t="s">
        <v>4</v>
      </c>
      <c r="F440" s="11" t="s">
        <v>7</v>
      </c>
      <c r="G440" s="11" t="s">
        <v>5</v>
      </c>
      <c r="H440" s="11" t="s">
        <v>140</v>
      </c>
      <c r="I440" s="11"/>
      <c r="J440" s="11" t="s">
        <v>6</v>
      </c>
      <c r="K440" s="32" t="s">
        <v>7</v>
      </c>
      <c r="L440" s="11" t="s">
        <v>4</v>
      </c>
      <c r="M440" s="11" t="s">
        <v>8</v>
      </c>
      <c r="N440" s="11" t="s">
        <v>4</v>
      </c>
      <c r="O440" s="11" t="s">
        <v>8</v>
      </c>
      <c r="P440" s="11" t="s">
        <v>9</v>
      </c>
      <c r="Q440" s="11" t="s">
        <v>56</v>
      </c>
      <c r="R440" s="11" t="s">
        <v>10</v>
      </c>
      <c r="S440" s="33" t="s">
        <v>11</v>
      </c>
      <c r="T440" s="13" t="s">
        <v>12</v>
      </c>
    </row>
    <row r="441" spans="1:20" ht="16" thickBot="1" x14ac:dyDescent="0.25">
      <c r="A441" s="14" t="s">
        <v>1</v>
      </c>
      <c r="B441" s="17"/>
      <c r="C441" s="17" t="s">
        <v>394</v>
      </c>
      <c r="D441" s="17" t="s">
        <v>14</v>
      </c>
      <c r="E441" s="17" t="s">
        <v>15</v>
      </c>
      <c r="F441" s="17" t="s">
        <v>15</v>
      </c>
      <c r="G441" s="17" t="s">
        <v>16</v>
      </c>
      <c r="H441" s="17" t="s">
        <v>13</v>
      </c>
      <c r="I441" s="17"/>
      <c r="J441" s="17" t="s">
        <v>17</v>
      </c>
      <c r="K441" s="35" t="s">
        <v>18</v>
      </c>
      <c r="L441" s="17" t="s">
        <v>18</v>
      </c>
      <c r="M441" s="17" t="s">
        <v>19</v>
      </c>
      <c r="N441" s="17" t="s">
        <v>3</v>
      </c>
      <c r="O441" s="17" t="s">
        <v>20</v>
      </c>
      <c r="P441" s="17" t="s">
        <v>21</v>
      </c>
      <c r="Q441" s="17" t="s">
        <v>59</v>
      </c>
      <c r="R441" s="17"/>
      <c r="S441" s="30"/>
      <c r="T441" s="24" t="s">
        <v>22</v>
      </c>
    </row>
    <row r="442" spans="1:20" x14ac:dyDescent="0.2">
      <c r="A442" s="151">
        <v>763252</v>
      </c>
      <c r="B442" s="303" t="s">
        <v>433</v>
      </c>
      <c r="C442" s="97" t="s">
        <v>270</v>
      </c>
      <c r="D442" s="97">
        <v>60</v>
      </c>
      <c r="E442" s="176">
        <v>43229</v>
      </c>
      <c r="F442" s="155">
        <v>9559700</v>
      </c>
      <c r="G442" s="97">
        <v>325</v>
      </c>
      <c r="H442" s="155"/>
      <c r="I442" s="152"/>
      <c r="J442" s="97">
        <v>506</v>
      </c>
      <c r="K442" s="73">
        <v>9559700</v>
      </c>
      <c r="L442" s="176">
        <v>43258</v>
      </c>
      <c r="M442" s="176">
        <v>43256</v>
      </c>
      <c r="N442" s="176">
        <f>+M442+D442-1</f>
        <v>43315</v>
      </c>
      <c r="O442" s="176">
        <v>43315</v>
      </c>
      <c r="P442" s="176">
        <v>43346</v>
      </c>
      <c r="Q442" s="97" t="s">
        <v>88</v>
      </c>
      <c r="R442" s="97" t="s">
        <v>25</v>
      </c>
      <c r="S442" s="270" t="s">
        <v>434</v>
      </c>
      <c r="T442" s="284">
        <v>2365</v>
      </c>
    </row>
    <row r="443" spans="1:20" x14ac:dyDescent="0.2">
      <c r="A443" s="106"/>
      <c r="B443" s="304" t="s">
        <v>435</v>
      </c>
      <c r="C443" s="181"/>
      <c r="D443" s="181"/>
      <c r="E443" s="317">
        <v>0.41666666666666669</v>
      </c>
      <c r="F443" s="130"/>
      <c r="G443" s="183">
        <v>43199</v>
      </c>
      <c r="H443" s="91">
        <v>120000</v>
      </c>
      <c r="I443" s="107"/>
      <c r="J443" s="183">
        <v>43248</v>
      </c>
      <c r="K443" s="61"/>
      <c r="L443" s="183"/>
      <c r="M443" s="183"/>
      <c r="N443" s="183"/>
      <c r="O443" s="183"/>
      <c r="P443" s="183"/>
      <c r="Q443" s="181"/>
      <c r="R443" s="181"/>
      <c r="S443" s="244" t="s">
        <v>436</v>
      </c>
      <c r="T443" s="285"/>
    </row>
    <row r="444" spans="1:20" x14ac:dyDescent="0.2">
      <c r="A444" s="219"/>
      <c r="B444" s="140"/>
      <c r="C444" s="186"/>
      <c r="D444" s="186"/>
      <c r="E444" s="186"/>
      <c r="F444" s="186"/>
      <c r="G444" s="186"/>
      <c r="H444" s="211"/>
      <c r="I444" s="140"/>
      <c r="J444" s="186"/>
      <c r="K444" s="36"/>
      <c r="L444" s="137"/>
      <c r="M444" s="137"/>
      <c r="N444" s="137"/>
      <c r="O444" s="137"/>
      <c r="P444" s="137"/>
      <c r="Q444" s="186"/>
      <c r="R444" s="186"/>
      <c r="S444" s="244" t="s">
        <v>437</v>
      </c>
      <c r="T444" s="286"/>
    </row>
    <row r="445" spans="1:20" x14ac:dyDescent="0.2">
      <c r="A445" s="123">
        <v>764030</v>
      </c>
      <c r="B445" s="305" t="s">
        <v>438</v>
      </c>
      <c r="C445" s="190" t="s">
        <v>24</v>
      </c>
      <c r="D445" s="190">
        <v>60</v>
      </c>
      <c r="E445" s="139">
        <v>43230</v>
      </c>
      <c r="F445" s="126">
        <v>6331038</v>
      </c>
      <c r="G445" s="190">
        <v>338</v>
      </c>
      <c r="H445" s="126"/>
      <c r="I445" s="124"/>
      <c r="J445" s="190">
        <v>507</v>
      </c>
      <c r="K445" s="63">
        <v>6331038</v>
      </c>
      <c r="L445" s="139">
        <v>43258</v>
      </c>
      <c r="M445" s="139">
        <v>43256</v>
      </c>
      <c r="N445" s="139">
        <f>+M445+D445-1</f>
        <v>43315</v>
      </c>
      <c r="O445" s="139">
        <v>43315</v>
      </c>
      <c r="P445" s="139">
        <v>43334</v>
      </c>
      <c r="Q445" s="190" t="s">
        <v>88</v>
      </c>
      <c r="R445" s="190" t="s">
        <v>25</v>
      </c>
      <c r="S445" s="248" t="s">
        <v>434</v>
      </c>
      <c r="T445" s="282">
        <v>1310</v>
      </c>
    </row>
    <row r="446" spans="1:20" x14ac:dyDescent="0.2">
      <c r="A446" s="106"/>
      <c r="B446" s="304"/>
      <c r="C446" s="181"/>
      <c r="D446" s="181"/>
      <c r="E446" s="317">
        <v>0.45833333333333331</v>
      </c>
      <c r="F446" s="130"/>
      <c r="G446" s="183">
        <v>43206</v>
      </c>
      <c r="H446" s="91">
        <v>120000</v>
      </c>
      <c r="I446" s="298"/>
      <c r="J446" s="183">
        <v>43248</v>
      </c>
      <c r="K446" s="61"/>
      <c r="L446" s="183"/>
      <c r="M446" s="183"/>
      <c r="N446" s="183"/>
      <c r="O446" s="183"/>
      <c r="P446" s="183"/>
      <c r="Q446" s="181"/>
      <c r="R446" s="181"/>
      <c r="S446" s="244" t="s">
        <v>436</v>
      </c>
      <c r="T446" s="116"/>
    </row>
    <row r="447" spans="1:20" x14ac:dyDescent="0.2">
      <c r="A447" s="219"/>
      <c r="B447" s="140"/>
      <c r="C447" s="186"/>
      <c r="D447" s="186"/>
      <c r="E447" s="186"/>
      <c r="F447" s="186"/>
      <c r="G447" s="186"/>
      <c r="H447" s="211"/>
      <c r="I447" s="140"/>
      <c r="J447" s="186"/>
      <c r="K447" s="36"/>
      <c r="L447" s="137"/>
      <c r="M447" s="137"/>
      <c r="N447" s="137"/>
      <c r="O447" s="137"/>
      <c r="P447" s="137"/>
      <c r="Q447" s="186"/>
      <c r="R447" s="186"/>
      <c r="S447" s="250" t="s">
        <v>437</v>
      </c>
      <c r="T447" s="132"/>
    </row>
    <row r="448" spans="1:20" x14ac:dyDescent="0.2">
      <c r="A448" s="123">
        <v>764210</v>
      </c>
      <c r="B448" s="305" t="s">
        <v>439</v>
      </c>
      <c r="C448" s="190" t="s">
        <v>24</v>
      </c>
      <c r="D448" s="190">
        <v>60</v>
      </c>
      <c r="E448" s="139">
        <v>43243</v>
      </c>
      <c r="F448" s="126">
        <v>1437400</v>
      </c>
      <c r="G448" s="190">
        <v>379</v>
      </c>
      <c r="H448" s="126"/>
      <c r="I448" s="124"/>
      <c r="J448" s="190">
        <v>552</v>
      </c>
      <c r="K448" s="63">
        <v>1590328</v>
      </c>
      <c r="L448" s="139">
        <v>43263</v>
      </c>
      <c r="M448" s="139">
        <v>43263</v>
      </c>
      <c r="N448" s="139">
        <f>+M448+D448-1</f>
        <v>43322</v>
      </c>
      <c r="O448" s="139">
        <v>43322</v>
      </c>
      <c r="P448" s="139">
        <v>43363</v>
      </c>
      <c r="Q448" s="190" t="s">
        <v>72</v>
      </c>
      <c r="R448" s="190" t="s">
        <v>43</v>
      </c>
      <c r="S448" s="248" t="s">
        <v>429</v>
      </c>
      <c r="T448" s="129" t="s">
        <v>27</v>
      </c>
    </row>
    <row r="449" spans="1:20" x14ac:dyDescent="0.2">
      <c r="A449" s="106"/>
      <c r="B449" s="304"/>
      <c r="C449" s="181"/>
      <c r="D449" s="181"/>
      <c r="E449" s="317">
        <v>0.375</v>
      </c>
      <c r="F449" s="130"/>
      <c r="G449" s="183">
        <v>43215</v>
      </c>
      <c r="H449" s="91">
        <v>60000</v>
      </c>
      <c r="I449" s="107"/>
      <c r="J449" s="183">
        <v>43256</v>
      </c>
      <c r="K449" s="61">
        <v>76960</v>
      </c>
      <c r="L449" s="183"/>
      <c r="M449" s="183"/>
      <c r="N449" s="183"/>
      <c r="O449" s="183"/>
      <c r="P449" s="183"/>
      <c r="Q449" s="181"/>
      <c r="R449" s="300"/>
      <c r="S449" s="244"/>
      <c r="T449" s="116"/>
    </row>
    <row r="450" spans="1:20" x14ac:dyDescent="0.2">
      <c r="A450" s="241"/>
      <c r="B450" s="114"/>
      <c r="C450" s="186"/>
      <c r="D450" s="181"/>
      <c r="E450" s="181"/>
      <c r="F450" s="181"/>
      <c r="G450" s="181"/>
      <c r="H450" s="206"/>
      <c r="I450" s="114"/>
      <c r="J450" s="181"/>
      <c r="K450" s="61">
        <v>-81280</v>
      </c>
      <c r="L450" s="183"/>
      <c r="M450" s="183"/>
      <c r="N450" s="183"/>
      <c r="O450" s="183"/>
      <c r="P450" s="183"/>
      <c r="Q450" s="181"/>
      <c r="R450" s="300"/>
      <c r="S450" s="244"/>
      <c r="T450" s="116"/>
    </row>
    <row r="451" spans="1:20" x14ac:dyDescent="0.2">
      <c r="A451" s="123">
        <v>763480</v>
      </c>
      <c r="B451" s="305" t="s">
        <v>440</v>
      </c>
      <c r="C451" s="190" t="s">
        <v>270</v>
      </c>
      <c r="D451" s="190">
        <v>60</v>
      </c>
      <c r="E451" s="328">
        <v>43248</v>
      </c>
      <c r="F451" s="329">
        <v>2430375</v>
      </c>
      <c r="G451" s="190">
        <v>324</v>
      </c>
      <c r="H451" s="126"/>
      <c r="I451" s="124"/>
      <c r="J451" s="190">
        <v>554</v>
      </c>
      <c r="K451" s="63">
        <v>2890644.33</v>
      </c>
      <c r="L451" s="139">
        <v>43259</v>
      </c>
      <c r="M451" s="139">
        <v>43259</v>
      </c>
      <c r="N451" s="139">
        <f>+M451+D451-1</f>
        <v>43318</v>
      </c>
      <c r="O451" s="139">
        <v>43318</v>
      </c>
      <c r="P451" s="139">
        <v>43341</v>
      </c>
      <c r="Q451" s="190" t="s">
        <v>88</v>
      </c>
      <c r="R451" s="330" t="s">
        <v>25</v>
      </c>
      <c r="S451" s="248" t="s">
        <v>434</v>
      </c>
      <c r="T451" s="282">
        <v>605</v>
      </c>
    </row>
    <row r="452" spans="1:20" x14ac:dyDescent="0.2">
      <c r="A452" s="106"/>
      <c r="B452" s="304"/>
      <c r="C452" s="181"/>
      <c r="D452" s="181"/>
      <c r="E452" s="317">
        <v>0.375</v>
      </c>
      <c r="F452" s="307"/>
      <c r="G452" s="183">
        <v>43199</v>
      </c>
      <c r="H452" s="91">
        <v>70000</v>
      </c>
      <c r="I452" s="107"/>
      <c r="J452" s="183">
        <v>43256</v>
      </c>
      <c r="K452" s="61"/>
      <c r="L452" s="183"/>
      <c r="M452" s="183"/>
      <c r="N452" s="183"/>
      <c r="O452" s="183"/>
      <c r="P452" s="183"/>
      <c r="Q452" s="181"/>
      <c r="R452" s="181"/>
      <c r="S452" s="244" t="s">
        <v>436</v>
      </c>
      <c r="T452" s="116"/>
    </row>
    <row r="453" spans="1:20" ht="16" thickBot="1" x14ac:dyDescent="0.25">
      <c r="A453" s="101"/>
      <c r="B453" s="174"/>
      <c r="C453" s="102"/>
      <c r="D453" s="102"/>
      <c r="E453" s="102"/>
      <c r="F453" s="102"/>
      <c r="G453" s="102"/>
      <c r="H453" s="216"/>
      <c r="I453" s="174"/>
      <c r="J453" s="102"/>
      <c r="K453" s="35"/>
      <c r="L453" s="149"/>
      <c r="M453" s="149"/>
      <c r="N453" s="149"/>
      <c r="O453" s="149"/>
      <c r="P453" s="149"/>
      <c r="Q453" s="102"/>
      <c r="R453" s="102"/>
      <c r="S453" s="276" t="s">
        <v>437</v>
      </c>
      <c r="T453" s="150"/>
    </row>
    <row r="455" spans="1:20" ht="18" x14ac:dyDescent="0.2">
      <c r="A455" s="1" t="s">
        <v>521</v>
      </c>
      <c r="B455" s="2"/>
      <c r="C455" s="3"/>
      <c r="D455" s="3"/>
      <c r="E455" s="3"/>
      <c r="F455" s="3"/>
      <c r="G455" s="3"/>
      <c r="H455" s="3"/>
      <c r="I455" s="3"/>
      <c r="J455" s="3"/>
      <c r="K455" s="4"/>
      <c r="L455" s="3"/>
      <c r="M455" s="3"/>
      <c r="N455" s="3"/>
      <c r="O455" s="3"/>
      <c r="P455" s="3"/>
      <c r="Q455" s="3"/>
      <c r="R455" s="3"/>
      <c r="S455" s="67"/>
    </row>
    <row r="456" spans="1:20" ht="16" thickBot="1" x14ac:dyDescent="0.25">
      <c r="A456" s="5"/>
      <c r="B456" s="6"/>
      <c r="K456" s="68"/>
      <c r="S456" s="69"/>
    </row>
    <row r="457" spans="1:20" x14ac:dyDescent="0.2">
      <c r="A457" s="8" t="s">
        <v>0</v>
      </c>
      <c r="B457" s="11" t="s">
        <v>1</v>
      </c>
      <c r="C457" s="11" t="s">
        <v>2</v>
      </c>
      <c r="D457" s="11" t="s">
        <v>3</v>
      </c>
      <c r="E457" s="11" t="s">
        <v>4</v>
      </c>
      <c r="F457" s="11" t="s">
        <v>7</v>
      </c>
      <c r="G457" s="11" t="s">
        <v>5</v>
      </c>
      <c r="H457" s="11" t="s">
        <v>140</v>
      </c>
      <c r="I457" s="11"/>
      <c r="J457" s="11" t="s">
        <v>6</v>
      </c>
      <c r="K457" s="32" t="s">
        <v>7</v>
      </c>
      <c r="L457" s="11" t="s">
        <v>4</v>
      </c>
      <c r="M457" s="11" t="s">
        <v>8</v>
      </c>
      <c r="N457" s="11" t="s">
        <v>4</v>
      </c>
      <c r="O457" s="11" t="s">
        <v>8</v>
      </c>
      <c r="P457" s="11" t="s">
        <v>9</v>
      </c>
      <c r="Q457" s="11" t="s">
        <v>56</v>
      </c>
      <c r="R457" s="11" t="s">
        <v>10</v>
      </c>
      <c r="S457" s="33" t="s">
        <v>11</v>
      </c>
      <c r="T457" s="13" t="s">
        <v>12</v>
      </c>
    </row>
    <row r="458" spans="1:20" ht="16" thickBot="1" x14ac:dyDescent="0.25">
      <c r="A458" s="14" t="s">
        <v>1</v>
      </c>
      <c r="B458" s="17"/>
      <c r="C458" s="17" t="s">
        <v>394</v>
      </c>
      <c r="D458" s="17" t="s">
        <v>14</v>
      </c>
      <c r="E458" s="17" t="s">
        <v>15</v>
      </c>
      <c r="F458" s="17" t="s">
        <v>15</v>
      </c>
      <c r="G458" s="17" t="s">
        <v>16</v>
      </c>
      <c r="H458" s="17" t="s">
        <v>13</v>
      </c>
      <c r="I458" s="17"/>
      <c r="J458" s="17" t="s">
        <v>17</v>
      </c>
      <c r="K458" s="35" t="s">
        <v>18</v>
      </c>
      <c r="L458" s="17" t="s">
        <v>18</v>
      </c>
      <c r="M458" s="17" t="s">
        <v>19</v>
      </c>
      <c r="N458" s="17" t="s">
        <v>3</v>
      </c>
      <c r="O458" s="17" t="s">
        <v>20</v>
      </c>
      <c r="P458" s="17" t="s">
        <v>21</v>
      </c>
      <c r="Q458" s="17" t="s">
        <v>59</v>
      </c>
      <c r="R458" s="17"/>
      <c r="S458" s="30"/>
      <c r="T458" s="24" t="s">
        <v>22</v>
      </c>
    </row>
    <row r="459" spans="1:20" x14ac:dyDescent="0.2">
      <c r="A459" s="151">
        <v>772534</v>
      </c>
      <c r="B459" s="331" t="s">
        <v>451</v>
      </c>
      <c r="C459" s="332" t="s">
        <v>270</v>
      </c>
      <c r="D459" s="97">
        <v>60</v>
      </c>
      <c r="E459" s="176">
        <v>43619</v>
      </c>
      <c r="F459" s="287">
        <v>2828000</v>
      </c>
      <c r="G459" s="97">
        <v>470</v>
      </c>
      <c r="H459" s="287"/>
      <c r="I459" s="152"/>
      <c r="J459" s="97">
        <v>675</v>
      </c>
      <c r="K459" s="80">
        <v>2587626.16</v>
      </c>
      <c r="L459" s="176">
        <v>43637</v>
      </c>
      <c r="M459" s="176">
        <v>43637</v>
      </c>
      <c r="N459" s="176">
        <f>+M459+D459-1</f>
        <v>43696</v>
      </c>
      <c r="O459" s="176">
        <v>43696</v>
      </c>
      <c r="P459" s="176">
        <v>43731</v>
      </c>
      <c r="Q459" s="332" t="s">
        <v>72</v>
      </c>
      <c r="R459" s="332" t="s">
        <v>43</v>
      </c>
      <c r="S459" s="333" t="s">
        <v>429</v>
      </c>
      <c r="T459" s="334" t="s">
        <v>27</v>
      </c>
    </row>
    <row r="460" spans="1:20" x14ac:dyDescent="0.2">
      <c r="A460" s="106"/>
      <c r="B460" s="335"/>
      <c r="C460" s="181"/>
      <c r="D460" s="181"/>
      <c r="E460" s="317">
        <v>0.5</v>
      </c>
      <c r="F460" s="288"/>
      <c r="G460" s="183">
        <v>43598</v>
      </c>
      <c r="H460" s="336">
        <v>72000</v>
      </c>
      <c r="I460" s="107"/>
      <c r="J460" s="183">
        <v>43629</v>
      </c>
      <c r="K460" s="81">
        <v>-85130.82</v>
      </c>
      <c r="L460" s="183"/>
      <c r="M460" s="183"/>
      <c r="N460" s="183"/>
      <c r="O460" s="183"/>
      <c r="P460" s="183"/>
      <c r="Q460" s="181"/>
      <c r="R460" s="181"/>
      <c r="S460" s="244"/>
      <c r="T460" s="116"/>
    </row>
    <row r="461" spans="1:20" x14ac:dyDescent="0.2">
      <c r="A461" s="219"/>
      <c r="B461" s="140"/>
      <c r="C461" s="186"/>
      <c r="D461" s="186"/>
      <c r="E461" s="186"/>
      <c r="F461" s="289"/>
      <c r="G461" s="186"/>
      <c r="H461" s="290"/>
      <c r="I461" s="140"/>
      <c r="J461" s="186"/>
      <c r="K461" s="82"/>
      <c r="L461" s="137"/>
      <c r="M461" s="137"/>
      <c r="N461" s="137"/>
      <c r="O461" s="137"/>
      <c r="P461" s="137"/>
      <c r="Q461" s="186"/>
      <c r="R461" s="181"/>
      <c r="S461" s="244"/>
      <c r="T461" s="132"/>
    </row>
    <row r="462" spans="1:20" x14ac:dyDescent="0.2">
      <c r="A462" s="123">
        <v>772790</v>
      </c>
      <c r="B462" s="305" t="s">
        <v>452</v>
      </c>
      <c r="C462" s="330" t="s">
        <v>24</v>
      </c>
      <c r="D462" s="190">
        <v>60</v>
      </c>
      <c r="E462" s="139">
        <v>43635</v>
      </c>
      <c r="F462" s="291">
        <v>5190000</v>
      </c>
      <c r="G462" s="190">
        <v>553</v>
      </c>
      <c r="H462" s="291"/>
      <c r="I462" s="124"/>
      <c r="J462" s="190">
        <v>744</v>
      </c>
      <c r="K462" s="291">
        <v>5190000</v>
      </c>
      <c r="L462" s="139">
        <v>43661</v>
      </c>
      <c r="M462" s="139">
        <v>43658</v>
      </c>
      <c r="N462" s="139">
        <f>+M462+D462-1</f>
        <v>43717</v>
      </c>
      <c r="O462" s="139">
        <v>43706</v>
      </c>
      <c r="P462" s="139">
        <v>43714</v>
      </c>
      <c r="Q462" s="330" t="s">
        <v>88</v>
      </c>
      <c r="R462" s="330" t="s">
        <v>43</v>
      </c>
      <c r="S462" s="337" t="s">
        <v>453</v>
      </c>
      <c r="T462" s="129">
        <v>615</v>
      </c>
    </row>
    <row r="463" spans="1:20" x14ac:dyDescent="0.2">
      <c r="A463" s="106"/>
      <c r="B463" s="304"/>
      <c r="C463" s="181"/>
      <c r="D463" s="181"/>
      <c r="E463" s="317">
        <v>0.47916666666666669</v>
      </c>
      <c r="F463" s="288"/>
      <c r="G463" s="183">
        <v>43613</v>
      </c>
      <c r="H463" s="336">
        <v>84000</v>
      </c>
      <c r="I463" s="298"/>
      <c r="J463" s="183">
        <v>43651</v>
      </c>
      <c r="K463" s="81">
        <v>1020006</v>
      </c>
      <c r="L463" s="183"/>
      <c r="M463" s="183"/>
      <c r="N463" s="183"/>
      <c r="O463" s="183"/>
      <c r="P463" s="183"/>
      <c r="Q463" s="181"/>
      <c r="R463" s="181"/>
      <c r="S463" s="319" t="s">
        <v>159</v>
      </c>
      <c r="T463" s="116">
        <v>132</v>
      </c>
    </row>
    <row r="464" spans="1:20" x14ac:dyDescent="0.2">
      <c r="A464" s="219"/>
      <c r="B464" s="140"/>
      <c r="C464" s="186"/>
      <c r="D464" s="186"/>
      <c r="E464" s="186"/>
      <c r="F464" s="289"/>
      <c r="G464" s="186"/>
      <c r="H464" s="290"/>
      <c r="I464" s="140"/>
      <c r="J464" s="186"/>
      <c r="K464" s="82"/>
      <c r="L464" s="137"/>
      <c r="M464" s="137"/>
      <c r="N464" s="137"/>
      <c r="O464" s="137"/>
      <c r="P464" s="137"/>
      <c r="Q464" s="186"/>
      <c r="R464" s="181"/>
      <c r="S464" s="322" t="s">
        <v>454</v>
      </c>
      <c r="T464" s="132"/>
    </row>
    <row r="465" spans="1:20" x14ac:dyDescent="0.2">
      <c r="A465" s="123">
        <v>772515</v>
      </c>
      <c r="B465" s="305" t="s">
        <v>455</v>
      </c>
      <c r="C465" s="330" t="s">
        <v>24</v>
      </c>
      <c r="D465" s="190">
        <v>60</v>
      </c>
      <c r="E465" s="139">
        <v>43644</v>
      </c>
      <c r="F465" s="291">
        <v>3700000</v>
      </c>
      <c r="G465" s="190">
        <v>653</v>
      </c>
      <c r="H465" s="291"/>
      <c r="I465" s="124"/>
      <c r="J465" s="190">
        <v>783</v>
      </c>
      <c r="K465" s="83">
        <v>3700000</v>
      </c>
      <c r="L465" s="139">
        <v>43664</v>
      </c>
      <c r="M465" s="139">
        <v>43666</v>
      </c>
      <c r="N465" s="139">
        <f>+M465+D465-1</f>
        <v>43725</v>
      </c>
      <c r="O465" s="139">
        <v>43706</v>
      </c>
      <c r="P465" s="139">
        <v>43714</v>
      </c>
      <c r="Q465" s="330" t="s">
        <v>88</v>
      </c>
      <c r="R465" s="330" t="s">
        <v>43</v>
      </c>
      <c r="S465" s="337" t="s">
        <v>453</v>
      </c>
      <c r="T465" s="129">
        <v>395</v>
      </c>
    </row>
    <row r="466" spans="1:20" x14ac:dyDescent="0.2">
      <c r="A466" s="106"/>
      <c r="B466" s="304"/>
      <c r="C466" s="181"/>
      <c r="D466" s="181"/>
      <c r="E466" s="317">
        <v>0.39583333333333331</v>
      </c>
      <c r="F466" s="288"/>
      <c r="G466" s="183">
        <v>43626</v>
      </c>
      <c r="H466" s="336">
        <v>84000</v>
      </c>
      <c r="I466" s="107"/>
      <c r="J466" s="183">
        <v>43663</v>
      </c>
      <c r="K466" s="81"/>
      <c r="L466" s="183"/>
      <c r="M466" s="183"/>
      <c r="N466" s="183"/>
      <c r="O466" s="183"/>
      <c r="P466" s="183"/>
      <c r="Q466" s="181"/>
      <c r="R466" s="181"/>
      <c r="S466" s="319" t="s">
        <v>159</v>
      </c>
      <c r="T466" s="116"/>
    </row>
    <row r="467" spans="1:20" ht="16" thickBot="1" x14ac:dyDescent="0.25">
      <c r="A467" s="101"/>
      <c r="B467" s="174"/>
      <c r="C467" s="102"/>
      <c r="D467" s="102"/>
      <c r="E467" s="102"/>
      <c r="F467" s="292"/>
      <c r="G467" s="102"/>
      <c r="H467" s="293"/>
      <c r="I467" s="174"/>
      <c r="J467" s="102"/>
      <c r="K467" s="84"/>
      <c r="L467" s="149"/>
      <c r="M467" s="149"/>
      <c r="N467" s="149"/>
      <c r="O467" s="149"/>
      <c r="P467" s="149"/>
      <c r="Q467" s="102"/>
      <c r="R467" s="102"/>
      <c r="S467" s="338" t="s">
        <v>454</v>
      </c>
      <c r="T467" s="150"/>
    </row>
  </sheetData>
  <printOptions horizontalCentered="1"/>
  <pageMargins left="0" right="0" top="0.39370078740157483" bottom="0.39370078740157483" header="0" footer="0"/>
  <pageSetup paperSize="9" scale="70" orientation="landscape" r:id="rId1"/>
  <rowBreaks count="6" manualBreakCount="6">
    <brk id="59" max="16383" man="1"/>
    <brk id="110" max="16383" man="1"/>
    <brk id="181" max="16383" man="1"/>
    <brk id="233" max="16383" man="1"/>
    <brk id="285" max="16383" man="1"/>
    <brk id="3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Superior</vt:lpstr>
      <vt:lpstr>Inferior</vt:lpstr>
      <vt:lpstr>Superior!Print_Area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</dc:creator>
  <cp:lastModifiedBy>Sebastian Riera</cp:lastModifiedBy>
  <cp:lastPrinted>2020-07-30T16:09:43Z</cp:lastPrinted>
  <dcterms:created xsi:type="dcterms:W3CDTF">2020-07-29T13:42:36Z</dcterms:created>
  <dcterms:modified xsi:type="dcterms:W3CDTF">2020-09-24T19:31:45Z</dcterms:modified>
</cp:coreProperties>
</file>