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ebastianRiera/Google Drive/Laboro/ResearchProposals/UNCuyo/UNCuyoIrrigacion/FcaIrrigacion/FcaIrrigacion/DgiData/EfConduccion/TunuyanSuperior/"/>
    </mc:Choice>
  </mc:AlternateContent>
  <xr:revisionPtr revIDLastSave="0" documentId="13_ncr:1_{9515AEE7-6BB8-294B-9AAE-905EFA0F374B}" xr6:coauthVersionLast="45" xr6:coauthVersionMax="45" xr10:uidLastSave="{00000000-0000-0000-0000-000000000000}"/>
  <bookViews>
    <workbookView xWindow="2980" yWindow="460" windowWidth="18460" windowHeight="16000" tabRatio="866" firstSheet="12" activeTab="15" xr2:uid="{00000000-000D-0000-FFFF-FFFF00000000}"/>
  </bookViews>
  <sheets>
    <sheet name="General" sheetId="18" r:id="rId1"/>
    <sheet name="Ef-Mz Este unifi" sheetId="8" r:id="rId2"/>
    <sheet name="El Peral Unificado" sheetId="10" r:id="rId3"/>
    <sheet name="Hij. Gualtallary" sheetId="11" r:id="rId4"/>
    <sheet name="Ef-Cº Esquina unif" sheetId="9" r:id="rId5"/>
    <sheet name="A° Río de La Pampa " sheetId="13" r:id="rId6"/>
    <sheet name="HªLa Pampa" sheetId="12" r:id="rId7"/>
    <sheet name="Arroyo Villegas" sheetId="14" r:id="rId8"/>
    <sheet name="La Quebrada" sheetId="15" r:id="rId9"/>
    <sheet name="Arroyo Grande" sheetId="16" r:id="rId10"/>
    <sheet name="Canal Vista Flores" sheetId="20" r:id="rId11"/>
    <sheet name="Canal Manzano" sheetId="22" r:id="rId12"/>
    <sheet name="Canal Rincón" sheetId="21" r:id="rId13"/>
    <sheet name="Ef-Mz valle Uco" sheetId="7" r:id="rId14"/>
    <sheet name="Yaucha- Aguanda" sheetId="19" r:id="rId15"/>
    <sheet name="Canal Capacho" sheetId="17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8" i="19" l="1"/>
  <c r="V8" i="19"/>
  <c r="W8" i="19"/>
  <c r="X8" i="19"/>
  <c r="Y8" i="19"/>
  <c r="Z8" i="19"/>
  <c r="AA8" i="19"/>
  <c r="AB8" i="19"/>
  <c r="AC8" i="19"/>
  <c r="T8" i="19"/>
  <c r="F8" i="19"/>
  <c r="E8" i="19"/>
  <c r="C8" i="19"/>
  <c r="B8" i="19"/>
  <c r="L8" i="7"/>
  <c r="M8" i="7"/>
  <c r="N8" i="7"/>
  <c r="K8" i="7"/>
  <c r="D8" i="7"/>
  <c r="E8" i="7"/>
  <c r="F8" i="7"/>
  <c r="G8" i="7"/>
  <c r="C8" i="7"/>
  <c r="B8" i="7"/>
  <c r="D23" i="21"/>
  <c r="D23" i="22"/>
  <c r="B29" i="20"/>
  <c r="C27" i="20" s="1"/>
  <c r="D22" i="20"/>
  <c r="C11" i="22"/>
  <c r="C14" i="22" s="1"/>
  <c r="B11" i="22"/>
  <c r="B14" i="22" s="1"/>
  <c r="C11" i="21"/>
  <c r="C14" i="21" s="1"/>
  <c r="B11" i="21"/>
  <c r="B14" i="21" s="1"/>
  <c r="C10" i="20"/>
  <c r="C13" i="20" s="1"/>
  <c r="B10" i="20"/>
  <c r="B13" i="20" s="1"/>
  <c r="B11" i="20" l="1"/>
  <c r="B12" i="20" s="1"/>
  <c r="B14" i="20" s="1"/>
  <c r="B15" i="20" s="1"/>
  <c r="B16" i="20" s="1"/>
  <c r="B18" i="20" s="1"/>
  <c r="B19" i="20" s="1"/>
  <c r="B21" i="20" s="1"/>
  <c r="B23" i="20" s="1"/>
  <c r="C12" i="22"/>
  <c r="C13" i="22" s="1"/>
  <c r="C15" i="22" s="1"/>
  <c r="C16" i="22" s="1"/>
  <c r="C17" i="22" s="1"/>
  <c r="C19" i="22" s="1"/>
  <c r="C20" i="22" s="1"/>
  <c r="C22" i="22" s="1"/>
  <c r="C24" i="22" s="1"/>
  <c r="B12" i="22"/>
  <c r="B13" i="22" s="1"/>
  <c r="B15" i="22" s="1"/>
  <c r="B16" i="22" s="1"/>
  <c r="B17" i="22" s="1"/>
  <c r="B19" i="22" s="1"/>
  <c r="B20" i="22" s="1"/>
  <c r="B22" i="22" s="1"/>
  <c r="B24" i="22" s="1"/>
  <c r="B12" i="21"/>
  <c r="B13" i="21" s="1"/>
  <c r="B15" i="21" s="1"/>
  <c r="B16" i="21" s="1"/>
  <c r="B17" i="21" s="1"/>
  <c r="B19" i="21" s="1"/>
  <c r="B20" i="21" s="1"/>
  <c r="B22" i="21" s="1"/>
  <c r="B24" i="21" s="1"/>
  <c r="C12" i="21"/>
  <c r="C13" i="21" s="1"/>
  <c r="C15" i="21" s="1"/>
  <c r="C16" i="21" s="1"/>
  <c r="C17" i="21" s="1"/>
  <c r="C19" i="21" s="1"/>
  <c r="C20" i="21" s="1"/>
  <c r="C22" i="21" s="1"/>
  <c r="C24" i="21" s="1"/>
  <c r="C11" i="20"/>
  <c r="C12" i="20" s="1"/>
  <c r="C14" i="20" s="1"/>
  <c r="C15" i="20" s="1"/>
  <c r="C16" i="20" s="1"/>
  <c r="C18" i="20" s="1"/>
  <c r="C19" i="20" s="1"/>
  <c r="C21" i="20" s="1"/>
  <c r="C23" i="20" s="1"/>
  <c r="D24" i="22" l="1"/>
  <c r="B25" i="22" s="1"/>
  <c r="J12" i="18" s="1"/>
  <c r="D24" i="21"/>
  <c r="B25" i="21" s="1"/>
  <c r="J13" i="18" s="1"/>
  <c r="D23" i="20"/>
  <c r="B24" i="20" s="1"/>
  <c r="J11" i="18" s="1"/>
  <c r="K11" i="18" l="1"/>
  <c r="K12" i="18"/>
  <c r="K13" i="18"/>
  <c r="AD24" i="19"/>
  <c r="AC12" i="19"/>
  <c r="AC15" i="19" s="1"/>
  <c r="AA12" i="19"/>
  <c r="AA15" i="19" s="1"/>
  <c r="Y12" i="19"/>
  <c r="Y15" i="19" s="1"/>
  <c r="W12" i="19"/>
  <c r="W15" i="19" s="1"/>
  <c r="U12" i="19"/>
  <c r="U15" i="19" s="1"/>
  <c r="I12" i="19"/>
  <c r="I15" i="19" s="1"/>
  <c r="F12" i="19"/>
  <c r="F15" i="19" s="1"/>
  <c r="C12" i="19"/>
  <c r="C15" i="19" s="1"/>
  <c r="AC13" i="19" l="1"/>
  <c r="AC14" i="19" s="1"/>
  <c r="AC16" i="19" s="1"/>
  <c r="AC17" i="19" s="1"/>
  <c r="AC18" i="19" s="1"/>
  <c r="AC20" i="19" s="1"/>
  <c r="AC21" i="19" s="1"/>
  <c r="AC23" i="19" s="1"/>
  <c r="AC25" i="19" s="1"/>
  <c r="AA13" i="19"/>
  <c r="AA14" i="19" s="1"/>
  <c r="AA16" i="19" s="1"/>
  <c r="AA17" i="19" s="1"/>
  <c r="AA18" i="19" s="1"/>
  <c r="AA20" i="19" s="1"/>
  <c r="AA21" i="19" s="1"/>
  <c r="AA23" i="19" s="1"/>
  <c r="AA25" i="19" s="1"/>
  <c r="Y13" i="19"/>
  <c r="Y14" i="19" s="1"/>
  <c r="Y16" i="19" s="1"/>
  <c r="Y17" i="19" s="1"/>
  <c r="Y18" i="19" s="1"/>
  <c r="Y20" i="19" s="1"/>
  <c r="Y21" i="19" s="1"/>
  <c r="Y23" i="19" s="1"/>
  <c r="Y25" i="19" s="1"/>
  <c r="W13" i="19"/>
  <c r="W14" i="19" s="1"/>
  <c r="W16" i="19" s="1"/>
  <c r="W17" i="19" s="1"/>
  <c r="W18" i="19" s="1"/>
  <c r="W20" i="19" s="1"/>
  <c r="W21" i="19" s="1"/>
  <c r="W23" i="19" s="1"/>
  <c r="W25" i="19" s="1"/>
  <c r="U13" i="19"/>
  <c r="U14" i="19" s="1"/>
  <c r="U16" i="19" s="1"/>
  <c r="U17" i="19" s="1"/>
  <c r="U18" i="19" s="1"/>
  <c r="U20" i="19" s="1"/>
  <c r="U21" i="19" s="1"/>
  <c r="U23" i="19" s="1"/>
  <c r="U25" i="19" s="1"/>
  <c r="I13" i="19"/>
  <c r="I14" i="19" s="1"/>
  <c r="I16" i="19" s="1"/>
  <c r="I17" i="19" s="1"/>
  <c r="I18" i="19" s="1"/>
  <c r="I20" i="19" s="1"/>
  <c r="I21" i="19" s="1"/>
  <c r="I23" i="19" s="1"/>
  <c r="I25" i="19" s="1"/>
  <c r="F13" i="19"/>
  <c r="F14" i="19" s="1"/>
  <c r="F16" i="19" s="1"/>
  <c r="F17" i="19" s="1"/>
  <c r="F18" i="19" s="1"/>
  <c r="F20" i="19" s="1"/>
  <c r="F21" i="19" s="1"/>
  <c r="F23" i="19" s="1"/>
  <c r="F25" i="19" s="1"/>
  <c r="C13" i="19"/>
  <c r="C14" i="19" s="1"/>
  <c r="C16" i="19" s="1"/>
  <c r="C17" i="19" s="1"/>
  <c r="C18" i="19" s="1"/>
  <c r="C20" i="19" s="1"/>
  <c r="C21" i="19" s="1"/>
  <c r="C23" i="19" s="1"/>
  <c r="C25" i="19" s="1"/>
  <c r="AB12" i="19" l="1"/>
  <c r="AB15" i="19" s="1"/>
  <c r="Z12" i="19"/>
  <c r="Z15" i="19" s="1"/>
  <c r="X12" i="19"/>
  <c r="X15" i="19" s="1"/>
  <c r="V12" i="19"/>
  <c r="V15" i="19" s="1"/>
  <c r="T12" i="19"/>
  <c r="T15" i="19" s="1"/>
  <c r="S12" i="19"/>
  <c r="S15" i="19" s="1"/>
  <c r="R12" i="19"/>
  <c r="R15" i="19" s="1"/>
  <c r="Q12" i="19"/>
  <c r="Q15" i="19" s="1"/>
  <c r="P12" i="19"/>
  <c r="P15" i="19" s="1"/>
  <c r="O12" i="19"/>
  <c r="O15" i="19" s="1"/>
  <c r="N12" i="19"/>
  <c r="N15" i="19" s="1"/>
  <c r="M12" i="19"/>
  <c r="M15" i="19" s="1"/>
  <c r="L12" i="19"/>
  <c r="L15" i="19" s="1"/>
  <c r="K12" i="19"/>
  <c r="K15" i="19" s="1"/>
  <c r="J12" i="19"/>
  <c r="J15" i="19" s="1"/>
  <c r="H12" i="19"/>
  <c r="H15" i="19" s="1"/>
  <c r="G12" i="19"/>
  <c r="G15" i="19" s="1"/>
  <c r="E12" i="19"/>
  <c r="E15" i="19" s="1"/>
  <c r="D12" i="19"/>
  <c r="D15" i="19" s="1"/>
  <c r="B12" i="19"/>
  <c r="B15" i="19" s="1"/>
  <c r="D22" i="17"/>
  <c r="C10" i="17"/>
  <c r="C13" i="17" s="1"/>
  <c r="D23" i="16"/>
  <c r="D22" i="15"/>
  <c r="D23" i="14"/>
  <c r="D22" i="13"/>
  <c r="Z13" i="19" l="1"/>
  <c r="Z14" i="19" s="1"/>
  <c r="Z16" i="19" s="1"/>
  <c r="Z17" i="19" s="1"/>
  <c r="Z18" i="19" s="1"/>
  <c r="Z20" i="19" s="1"/>
  <c r="Z21" i="19" s="1"/>
  <c r="Z23" i="19" s="1"/>
  <c r="Z25" i="19" s="1"/>
  <c r="AB13" i="19"/>
  <c r="AB14" i="19" s="1"/>
  <c r="AB16" i="19" s="1"/>
  <c r="AB17" i="19" s="1"/>
  <c r="AB18" i="19" s="1"/>
  <c r="AB20" i="19" s="1"/>
  <c r="AB21" i="19" s="1"/>
  <c r="AB23" i="19" s="1"/>
  <c r="AB25" i="19" s="1"/>
  <c r="V13" i="19"/>
  <c r="V14" i="19" s="1"/>
  <c r="V16" i="19" s="1"/>
  <c r="V17" i="19" s="1"/>
  <c r="V18" i="19" s="1"/>
  <c r="V20" i="19" s="1"/>
  <c r="V21" i="19" s="1"/>
  <c r="V23" i="19" s="1"/>
  <c r="V25" i="19" s="1"/>
  <c r="X13" i="19"/>
  <c r="X14" i="19" s="1"/>
  <c r="X16" i="19" s="1"/>
  <c r="X17" i="19" s="1"/>
  <c r="X18" i="19" s="1"/>
  <c r="X20" i="19" s="1"/>
  <c r="X21" i="19" s="1"/>
  <c r="X23" i="19" s="1"/>
  <c r="X25" i="19" s="1"/>
  <c r="S13" i="19"/>
  <c r="S14" i="19" s="1"/>
  <c r="S16" i="19" s="1"/>
  <c r="S17" i="19" s="1"/>
  <c r="S18" i="19" s="1"/>
  <c r="S20" i="19" s="1"/>
  <c r="S21" i="19" s="1"/>
  <c r="S23" i="19" s="1"/>
  <c r="S25" i="19" s="1"/>
  <c r="T13" i="19"/>
  <c r="T14" i="19" s="1"/>
  <c r="T16" i="19" s="1"/>
  <c r="D13" i="19"/>
  <c r="D14" i="19" s="1"/>
  <c r="D16" i="19" s="1"/>
  <c r="D17" i="19" s="1"/>
  <c r="D18" i="19" s="1"/>
  <c r="D20" i="19" s="1"/>
  <c r="D21" i="19" s="1"/>
  <c r="D23" i="19" s="1"/>
  <c r="D25" i="19" s="1"/>
  <c r="G13" i="19"/>
  <c r="G14" i="19" s="1"/>
  <c r="G16" i="19" s="1"/>
  <c r="G17" i="19" s="1"/>
  <c r="G18" i="19" s="1"/>
  <c r="G20" i="19" s="1"/>
  <c r="G21" i="19" s="1"/>
  <c r="G23" i="19" s="1"/>
  <c r="G25" i="19" s="1"/>
  <c r="J13" i="19"/>
  <c r="J14" i="19" s="1"/>
  <c r="J16" i="19" s="1"/>
  <c r="J17" i="19" s="1"/>
  <c r="J18" i="19" s="1"/>
  <c r="J20" i="19" s="1"/>
  <c r="J21" i="19" s="1"/>
  <c r="J23" i="19" s="1"/>
  <c r="J25" i="19" s="1"/>
  <c r="L13" i="19"/>
  <c r="L14" i="19" s="1"/>
  <c r="L16" i="19" s="1"/>
  <c r="L17" i="19" s="1"/>
  <c r="L18" i="19" s="1"/>
  <c r="L20" i="19" s="1"/>
  <c r="L21" i="19" s="1"/>
  <c r="L23" i="19" s="1"/>
  <c r="L25" i="19" s="1"/>
  <c r="N13" i="19"/>
  <c r="N14" i="19" s="1"/>
  <c r="N16" i="19" s="1"/>
  <c r="N17" i="19" s="1"/>
  <c r="N18" i="19" s="1"/>
  <c r="N20" i="19" s="1"/>
  <c r="N21" i="19" s="1"/>
  <c r="N23" i="19" s="1"/>
  <c r="N25" i="19" s="1"/>
  <c r="P13" i="19"/>
  <c r="P14" i="19" s="1"/>
  <c r="P16" i="19" s="1"/>
  <c r="P17" i="19" s="1"/>
  <c r="P18" i="19" s="1"/>
  <c r="P20" i="19" s="1"/>
  <c r="P21" i="19" s="1"/>
  <c r="P23" i="19" s="1"/>
  <c r="P25" i="19" s="1"/>
  <c r="R13" i="19"/>
  <c r="R14" i="19" s="1"/>
  <c r="R16" i="19" s="1"/>
  <c r="R17" i="19" s="1"/>
  <c r="R18" i="19" s="1"/>
  <c r="R20" i="19" s="1"/>
  <c r="R21" i="19" s="1"/>
  <c r="R23" i="19" s="1"/>
  <c r="R25" i="19" s="1"/>
  <c r="B13" i="19"/>
  <c r="B14" i="19" s="1"/>
  <c r="B16" i="19" s="1"/>
  <c r="B17" i="19" s="1"/>
  <c r="B18" i="19" s="1"/>
  <c r="B20" i="19" s="1"/>
  <c r="B21" i="19" s="1"/>
  <c r="B23" i="19" s="1"/>
  <c r="B25" i="19" s="1"/>
  <c r="E13" i="19"/>
  <c r="E14" i="19" s="1"/>
  <c r="E16" i="19" s="1"/>
  <c r="E17" i="19" s="1"/>
  <c r="E18" i="19" s="1"/>
  <c r="E20" i="19" s="1"/>
  <c r="E21" i="19" s="1"/>
  <c r="E23" i="19" s="1"/>
  <c r="E25" i="19" s="1"/>
  <c r="H13" i="19"/>
  <c r="H14" i="19" s="1"/>
  <c r="H16" i="19" s="1"/>
  <c r="H17" i="19" s="1"/>
  <c r="H18" i="19" s="1"/>
  <c r="H20" i="19" s="1"/>
  <c r="H21" i="19" s="1"/>
  <c r="H23" i="19" s="1"/>
  <c r="H25" i="19" s="1"/>
  <c r="K13" i="19"/>
  <c r="K14" i="19" s="1"/>
  <c r="K16" i="19" s="1"/>
  <c r="K17" i="19" s="1"/>
  <c r="K18" i="19" s="1"/>
  <c r="K20" i="19" s="1"/>
  <c r="K21" i="19" s="1"/>
  <c r="K23" i="19" s="1"/>
  <c r="K25" i="19" s="1"/>
  <c r="M13" i="19"/>
  <c r="M14" i="19" s="1"/>
  <c r="M16" i="19" s="1"/>
  <c r="M17" i="19" s="1"/>
  <c r="M18" i="19" s="1"/>
  <c r="M20" i="19" s="1"/>
  <c r="M21" i="19" s="1"/>
  <c r="M23" i="19" s="1"/>
  <c r="M25" i="19" s="1"/>
  <c r="O13" i="19"/>
  <c r="O14" i="19" s="1"/>
  <c r="O16" i="19" s="1"/>
  <c r="O17" i="19" s="1"/>
  <c r="O18" i="19" s="1"/>
  <c r="O20" i="19" s="1"/>
  <c r="O21" i="19" s="1"/>
  <c r="O23" i="19" s="1"/>
  <c r="O25" i="19" s="1"/>
  <c r="Q13" i="19"/>
  <c r="Q14" i="19" s="1"/>
  <c r="Q16" i="19" s="1"/>
  <c r="Q17" i="19" s="1"/>
  <c r="Q18" i="19" s="1"/>
  <c r="Q20" i="19" s="1"/>
  <c r="Q21" i="19" s="1"/>
  <c r="Q23" i="19" s="1"/>
  <c r="Q25" i="19" s="1"/>
  <c r="C11" i="17"/>
  <c r="C12" i="17" s="1"/>
  <c r="C14" i="17" s="1"/>
  <c r="C15" i="17" s="1"/>
  <c r="C16" i="17" s="1"/>
  <c r="C18" i="17" s="1"/>
  <c r="C19" i="17" s="1"/>
  <c r="C21" i="17" s="1"/>
  <c r="C23" i="17" s="1"/>
  <c r="B10" i="17" l="1"/>
  <c r="B13" i="17" s="1"/>
  <c r="C11" i="16"/>
  <c r="C14" i="16" s="1"/>
  <c r="B11" i="16"/>
  <c r="B14" i="16" s="1"/>
  <c r="C10" i="15"/>
  <c r="C13" i="15" s="1"/>
  <c r="B10" i="15"/>
  <c r="B13" i="15" s="1"/>
  <c r="C11" i="14"/>
  <c r="C14" i="14" s="1"/>
  <c r="B11" i="14"/>
  <c r="B14" i="14" s="1"/>
  <c r="C10" i="13"/>
  <c r="C13" i="13" s="1"/>
  <c r="B10" i="13"/>
  <c r="B13" i="13" s="1"/>
  <c r="C10" i="12"/>
  <c r="C13" i="12" s="1"/>
  <c r="B10" i="12"/>
  <c r="B13" i="12" s="1"/>
  <c r="B10" i="11"/>
  <c r="B13" i="11" s="1"/>
  <c r="C11" i="10"/>
  <c r="C14" i="10" s="1"/>
  <c r="B11" i="10"/>
  <c r="B14" i="10" s="1"/>
  <c r="B11" i="17" l="1"/>
  <c r="B12" i="17" s="1"/>
  <c r="B14" i="17" s="1"/>
  <c r="B15" i="17" s="1"/>
  <c r="B16" i="17" s="1"/>
  <c r="B18" i="17" s="1"/>
  <c r="B19" i="17" s="1"/>
  <c r="B21" i="17" s="1"/>
  <c r="B23" i="17" s="1"/>
  <c r="D23" i="17" s="1"/>
  <c r="B24" i="17" s="1"/>
  <c r="J16" i="18" s="1"/>
  <c r="K16" i="18" s="1"/>
  <c r="C12" i="16"/>
  <c r="C13" i="16" s="1"/>
  <c r="C15" i="16" s="1"/>
  <c r="C16" i="16" s="1"/>
  <c r="C17" i="16" s="1"/>
  <c r="C19" i="16" s="1"/>
  <c r="C20" i="16" s="1"/>
  <c r="C22" i="16" s="1"/>
  <c r="C24" i="16" s="1"/>
  <c r="B12" i="16"/>
  <c r="B13" i="16" s="1"/>
  <c r="B15" i="16" s="1"/>
  <c r="B16" i="16" s="1"/>
  <c r="B17" i="16" s="1"/>
  <c r="B19" i="16" s="1"/>
  <c r="B20" i="16" s="1"/>
  <c r="B22" i="16" s="1"/>
  <c r="B24" i="16" s="1"/>
  <c r="C11" i="15"/>
  <c r="C12" i="15" s="1"/>
  <c r="C14" i="15" s="1"/>
  <c r="C15" i="15" s="1"/>
  <c r="C16" i="15" s="1"/>
  <c r="C18" i="15" s="1"/>
  <c r="C19" i="15" s="1"/>
  <c r="C21" i="15" s="1"/>
  <c r="C23" i="15" s="1"/>
  <c r="B11" i="15"/>
  <c r="B12" i="15" s="1"/>
  <c r="B14" i="15" s="1"/>
  <c r="B15" i="15" s="1"/>
  <c r="B16" i="15" s="1"/>
  <c r="B18" i="15" s="1"/>
  <c r="B19" i="15" s="1"/>
  <c r="B21" i="15" s="1"/>
  <c r="B23" i="15" s="1"/>
  <c r="C12" i="14"/>
  <c r="C13" i="14" s="1"/>
  <c r="C15" i="14" s="1"/>
  <c r="C16" i="14" s="1"/>
  <c r="C17" i="14" s="1"/>
  <c r="C19" i="14" s="1"/>
  <c r="C20" i="14" s="1"/>
  <c r="C22" i="14" s="1"/>
  <c r="C24" i="14" s="1"/>
  <c r="B12" i="14"/>
  <c r="B13" i="14" s="1"/>
  <c r="B15" i="14" s="1"/>
  <c r="B16" i="14" s="1"/>
  <c r="B17" i="14" s="1"/>
  <c r="B19" i="14" s="1"/>
  <c r="B20" i="14" s="1"/>
  <c r="B22" i="14" s="1"/>
  <c r="B24" i="14" s="1"/>
  <c r="C11" i="13"/>
  <c r="C12" i="13" s="1"/>
  <c r="C14" i="13" s="1"/>
  <c r="C15" i="13" s="1"/>
  <c r="C16" i="13" s="1"/>
  <c r="B11" i="13"/>
  <c r="B12" i="13" s="1"/>
  <c r="B14" i="13" s="1"/>
  <c r="B15" i="13" s="1"/>
  <c r="B16" i="13" s="1"/>
  <c r="B18" i="13" s="1"/>
  <c r="B19" i="13" s="1"/>
  <c r="B21" i="13" s="1"/>
  <c r="B23" i="13" s="1"/>
  <c r="C11" i="12"/>
  <c r="C12" i="12" s="1"/>
  <c r="C14" i="12" s="1"/>
  <c r="C15" i="12" s="1"/>
  <c r="C16" i="12" s="1"/>
  <c r="C18" i="12" s="1"/>
  <c r="C19" i="12" s="1"/>
  <c r="C21" i="12" s="1"/>
  <c r="C23" i="12" s="1"/>
  <c r="B11" i="12"/>
  <c r="B12" i="12" s="1"/>
  <c r="B14" i="12" s="1"/>
  <c r="B15" i="12" s="1"/>
  <c r="B16" i="12" s="1"/>
  <c r="B18" i="12" s="1"/>
  <c r="B19" i="12" s="1"/>
  <c r="B21" i="12" s="1"/>
  <c r="B23" i="12" s="1"/>
  <c r="B11" i="11"/>
  <c r="B12" i="11" s="1"/>
  <c r="B14" i="11" s="1"/>
  <c r="B15" i="11" s="1"/>
  <c r="B16" i="11" s="1"/>
  <c r="B18" i="11" s="1"/>
  <c r="B19" i="11" s="1"/>
  <c r="B21" i="11" s="1"/>
  <c r="B23" i="11" s="1"/>
  <c r="B24" i="11" s="1"/>
  <c r="J4" i="18" s="1"/>
  <c r="K4" i="18" s="1"/>
  <c r="C12" i="10"/>
  <c r="C13" i="10" s="1"/>
  <c r="C15" i="10" s="1"/>
  <c r="C16" i="10" s="1"/>
  <c r="C17" i="10" s="1"/>
  <c r="C19" i="10" s="1"/>
  <c r="C20" i="10" s="1"/>
  <c r="C22" i="10" s="1"/>
  <c r="C24" i="10" s="1"/>
  <c r="B12" i="10"/>
  <c r="B13" i="10" s="1"/>
  <c r="B15" i="10" s="1"/>
  <c r="B16" i="10" s="1"/>
  <c r="B17" i="10" s="1"/>
  <c r="B19" i="10" s="1"/>
  <c r="B20" i="10" s="1"/>
  <c r="B22" i="10" s="1"/>
  <c r="B24" i="10" s="1"/>
  <c r="D24" i="16" l="1"/>
  <c r="B25" i="16" s="1"/>
  <c r="J10" i="18" s="1"/>
  <c r="K10" i="18" s="1"/>
  <c r="D23" i="12"/>
  <c r="B24" i="12" s="1"/>
  <c r="J7" i="18" s="1"/>
  <c r="K7" i="18" s="1"/>
  <c r="D23" i="15"/>
  <c r="B24" i="15" s="1"/>
  <c r="J9" i="18" s="1"/>
  <c r="K9" i="18" s="1"/>
  <c r="D24" i="14"/>
  <c r="B25" i="14" s="1"/>
  <c r="J8" i="18" s="1"/>
  <c r="K8" i="18" s="1"/>
  <c r="C18" i="13"/>
  <c r="C19" i="13" s="1"/>
  <c r="C21" i="13" s="1"/>
  <c r="C23" i="13" s="1"/>
  <c r="D23" i="13" s="1"/>
  <c r="B24" i="13" s="1"/>
  <c r="J6" i="18" s="1"/>
  <c r="K6" i="18" s="1"/>
  <c r="D24" i="10"/>
  <c r="B25" i="10" s="1"/>
  <c r="J3" i="18" s="1"/>
  <c r="K3" i="18" s="1"/>
  <c r="P24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C15" i="9" s="1"/>
  <c r="B12" i="9"/>
  <c r="R12" i="8"/>
  <c r="R15" i="8" s="1"/>
  <c r="Q12" i="8"/>
  <c r="Q15" i="8" s="1"/>
  <c r="P12" i="8"/>
  <c r="P15" i="8" s="1"/>
  <c r="O12" i="8"/>
  <c r="O15" i="8" s="1"/>
  <c r="N12" i="8"/>
  <c r="N15" i="8" s="1"/>
  <c r="M12" i="8"/>
  <c r="M15" i="8" s="1"/>
  <c r="L12" i="8"/>
  <c r="L15" i="8" s="1"/>
  <c r="K12" i="8"/>
  <c r="K15" i="8" s="1"/>
  <c r="J12" i="8"/>
  <c r="J15" i="8" s="1"/>
  <c r="I12" i="8"/>
  <c r="I15" i="8" s="1"/>
  <c r="H12" i="8"/>
  <c r="H15" i="8" s="1"/>
  <c r="E12" i="8"/>
  <c r="E15" i="8" s="1"/>
  <c r="I12" i="7"/>
  <c r="I15" i="7" s="1"/>
  <c r="H12" i="7"/>
  <c r="H15" i="7" s="1"/>
  <c r="F12" i="8"/>
  <c r="F15" i="8" s="1"/>
  <c r="S24" i="8"/>
  <c r="G12" i="8"/>
  <c r="G15" i="8" s="1"/>
  <c r="D12" i="8"/>
  <c r="D15" i="8" s="1"/>
  <c r="C12" i="8"/>
  <c r="C15" i="8" s="1"/>
  <c r="B12" i="8"/>
  <c r="B15" i="8" s="1"/>
  <c r="O24" i="7"/>
  <c r="N12" i="7"/>
  <c r="N15" i="7" s="1"/>
  <c r="M12" i="7"/>
  <c r="M15" i="7" s="1"/>
  <c r="L12" i="7"/>
  <c r="L15" i="7" s="1"/>
  <c r="J12" i="7"/>
  <c r="J15" i="7" s="1"/>
  <c r="K12" i="7"/>
  <c r="K15" i="7" s="1"/>
  <c r="E15" i="9" l="1"/>
  <c r="E13" i="9"/>
  <c r="E14" i="9" s="1"/>
  <c r="E16" i="9" s="1"/>
  <c r="E17" i="9" s="1"/>
  <c r="E18" i="9" s="1"/>
  <c r="E20" i="9" s="1"/>
  <c r="E21" i="9" s="1"/>
  <c r="E23" i="9" s="1"/>
  <c r="E25" i="9" s="1"/>
  <c r="G15" i="9"/>
  <c r="G13" i="9"/>
  <c r="G14" i="9" s="1"/>
  <c r="G16" i="9" s="1"/>
  <c r="G17" i="9" s="1"/>
  <c r="G18" i="9" s="1"/>
  <c r="G20" i="9" s="1"/>
  <c r="G21" i="9" s="1"/>
  <c r="G23" i="9" s="1"/>
  <c r="G25" i="9" s="1"/>
  <c r="I15" i="9"/>
  <c r="I13" i="9"/>
  <c r="I14" i="9" s="1"/>
  <c r="I16" i="9" s="1"/>
  <c r="I17" i="9" s="1"/>
  <c r="I18" i="9" s="1"/>
  <c r="I20" i="9" s="1"/>
  <c r="I21" i="9" s="1"/>
  <c r="I23" i="9" s="1"/>
  <c r="I25" i="9" s="1"/>
  <c r="K15" i="9"/>
  <c r="K13" i="9"/>
  <c r="K14" i="9" s="1"/>
  <c r="K16" i="9" s="1"/>
  <c r="K17" i="9" s="1"/>
  <c r="K18" i="9" s="1"/>
  <c r="K20" i="9" s="1"/>
  <c r="K21" i="9" s="1"/>
  <c r="K23" i="9" s="1"/>
  <c r="K25" i="9" s="1"/>
  <c r="M15" i="9"/>
  <c r="M13" i="9"/>
  <c r="M14" i="9" s="1"/>
  <c r="M16" i="9" s="1"/>
  <c r="M17" i="9" s="1"/>
  <c r="M18" i="9" s="1"/>
  <c r="M20" i="9" s="1"/>
  <c r="M21" i="9" s="1"/>
  <c r="M23" i="9" s="1"/>
  <c r="M25" i="9" s="1"/>
  <c r="O15" i="9"/>
  <c r="O13" i="9"/>
  <c r="O14" i="9" s="1"/>
  <c r="O16" i="9" s="1"/>
  <c r="O17" i="9" s="1"/>
  <c r="O18" i="9" s="1"/>
  <c r="O20" i="9" s="1"/>
  <c r="O21" i="9" s="1"/>
  <c r="O23" i="9" s="1"/>
  <c r="O25" i="9" s="1"/>
  <c r="C13" i="9"/>
  <c r="C14" i="9" s="1"/>
  <c r="C16" i="9" s="1"/>
  <c r="C17" i="9" s="1"/>
  <c r="C18" i="9" s="1"/>
  <c r="C20" i="9" s="1"/>
  <c r="C21" i="9" s="1"/>
  <c r="C23" i="9" s="1"/>
  <c r="C25" i="9" s="1"/>
  <c r="B15" i="9"/>
  <c r="B13" i="9"/>
  <c r="B14" i="9" s="1"/>
  <c r="D15" i="9"/>
  <c r="D13" i="9"/>
  <c r="D14" i="9" s="1"/>
  <c r="F15" i="9"/>
  <c r="F13" i="9"/>
  <c r="F14" i="9" s="1"/>
  <c r="H15" i="9"/>
  <c r="H13" i="9"/>
  <c r="H14" i="9" s="1"/>
  <c r="J15" i="9"/>
  <c r="J13" i="9"/>
  <c r="J14" i="9" s="1"/>
  <c r="L15" i="9"/>
  <c r="L13" i="9"/>
  <c r="L14" i="9" s="1"/>
  <c r="N15" i="9"/>
  <c r="N13" i="9"/>
  <c r="N14" i="9" s="1"/>
  <c r="N13" i="8"/>
  <c r="N14" i="8" s="1"/>
  <c r="N16" i="8" s="1"/>
  <c r="N17" i="8" s="1"/>
  <c r="N18" i="8" s="1"/>
  <c r="N20" i="8" s="1"/>
  <c r="N21" i="8" s="1"/>
  <c r="N23" i="8" s="1"/>
  <c r="N25" i="8" s="1"/>
  <c r="R13" i="8"/>
  <c r="R14" i="8" s="1"/>
  <c r="R16" i="8" s="1"/>
  <c r="R17" i="8" s="1"/>
  <c r="R18" i="8" s="1"/>
  <c r="R20" i="8" s="1"/>
  <c r="R21" i="8" s="1"/>
  <c r="R23" i="8" s="1"/>
  <c r="R25" i="8" s="1"/>
  <c r="Q13" i="8"/>
  <c r="Q14" i="8" s="1"/>
  <c r="Q16" i="8" s="1"/>
  <c r="Q17" i="8" s="1"/>
  <c r="Q18" i="8" s="1"/>
  <c r="Q20" i="8" s="1"/>
  <c r="Q21" i="8" s="1"/>
  <c r="Q23" i="8" s="1"/>
  <c r="Q25" i="8" s="1"/>
  <c r="P13" i="8"/>
  <c r="P14" i="8" s="1"/>
  <c r="P16" i="8" s="1"/>
  <c r="P17" i="8" s="1"/>
  <c r="P18" i="8" s="1"/>
  <c r="P20" i="8" s="1"/>
  <c r="P21" i="8" s="1"/>
  <c r="P23" i="8" s="1"/>
  <c r="P25" i="8" s="1"/>
  <c r="O13" i="8"/>
  <c r="O14" i="8" s="1"/>
  <c r="O16" i="8" s="1"/>
  <c r="O17" i="8" s="1"/>
  <c r="O18" i="8" s="1"/>
  <c r="O20" i="8" s="1"/>
  <c r="O21" i="8" s="1"/>
  <c r="O23" i="8" s="1"/>
  <c r="O25" i="8" s="1"/>
  <c r="M13" i="8"/>
  <c r="M14" i="8" s="1"/>
  <c r="M16" i="8" s="1"/>
  <c r="M17" i="8" s="1"/>
  <c r="M18" i="8" s="1"/>
  <c r="M20" i="8" s="1"/>
  <c r="M21" i="8" s="1"/>
  <c r="M23" i="8" s="1"/>
  <c r="M25" i="8" s="1"/>
  <c r="L13" i="8"/>
  <c r="L14" i="8" s="1"/>
  <c r="L16" i="8" s="1"/>
  <c r="L17" i="8" s="1"/>
  <c r="L18" i="8" s="1"/>
  <c r="L20" i="8" s="1"/>
  <c r="L21" i="8" s="1"/>
  <c r="L23" i="8" s="1"/>
  <c r="L25" i="8" s="1"/>
  <c r="K13" i="8"/>
  <c r="K14" i="8" s="1"/>
  <c r="K16" i="8" s="1"/>
  <c r="K17" i="8" s="1"/>
  <c r="K18" i="8" s="1"/>
  <c r="K20" i="8" s="1"/>
  <c r="K21" i="8" s="1"/>
  <c r="K23" i="8" s="1"/>
  <c r="K25" i="8" s="1"/>
  <c r="H13" i="8"/>
  <c r="H14" i="8" s="1"/>
  <c r="H16" i="8" s="1"/>
  <c r="H17" i="8" s="1"/>
  <c r="H18" i="8" s="1"/>
  <c r="H20" i="8" s="1"/>
  <c r="H21" i="8" s="1"/>
  <c r="H23" i="8" s="1"/>
  <c r="H25" i="8" s="1"/>
  <c r="J13" i="8"/>
  <c r="J14" i="8" s="1"/>
  <c r="J16" i="8" s="1"/>
  <c r="J17" i="8" s="1"/>
  <c r="J18" i="8" s="1"/>
  <c r="J20" i="8" s="1"/>
  <c r="J21" i="8" s="1"/>
  <c r="J23" i="8" s="1"/>
  <c r="J25" i="8" s="1"/>
  <c r="I13" i="8"/>
  <c r="I14" i="8" s="1"/>
  <c r="I16" i="8" s="1"/>
  <c r="I17" i="8" s="1"/>
  <c r="I18" i="8" s="1"/>
  <c r="I20" i="8" s="1"/>
  <c r="I21" i="8" s="1"/>
  <c r="I23" i="8" s="1"/>
  <c r="I25" i="8" s="1"/>
  <c r="B13" i="8"/>
  <c r="B14" i="8" s="1"/>
  <c r="B16" i="8" s="1"/>
  <c r="B17" i="8" s="1"/>
  <c r="B18" i="8" s="1"/>
  <c r="B20" i="8" s="1"/>
  <c r="B21" i="8" s="1"/>
  <c r="B23" i="8" s="1"/>
  <c r="C13" i="8"/>
  <c r="C14" i="8" s="1"/>
  <c r="C16" i="8" s="1"/>
  <c r="C17" i="8" s="1"/>
  <c r="C18" i="8" s="1"/>
  <c r="C20" i="8" s="1"/>
  <c r="C21" i="8" s="1"/>
  <c r="D13" i="8"/>
  <c r="D14" i="8" s="1"/>
  <c r="D16" i="8" s="1"/>
  <c r="D17" i="8" s="1"/>
  <c r="D18" i="8" s="1"/>
  <c r="D20" i="8" s="1"/>
  <c r="D21" i="8" s="1"/>
  <c r="D23" i="8" s="1"/>
  <c r="F13" i="8"/>
  <c r="F14" i="8" s="1"/>
  <c r="F16" i="8" s="1"/>
  <c r="E13" i="8"/>
  <c r="E14" i="8" s="1"/>
  <c r="E16" i="8" s="1"/>
  <c r="G13" i="8"/>
  <c r="G14" i="8" s="1"/>
  <c r="G16" i="8" s="1"/>
  <c r="G17" i="8" s="1"/>
  <c r="G18" i="8" s="1"/>
  <c r="G20" i="8" s="1"/>
  <c r="G21" i="8" s="1"/>
  <c r="G23" i="8" s="1"/>
  <c r="G25" i="8" s="1"/>
  <c r="J13" i="7"/>
  <c r="J14" i="7" s="1"/>
  <c r="J16" i="7" s="1"/>
  <c r="J17" i="7" s="1"/>
  <c r="J18" i="7" s="1"/>
  <c r="N13" i="7"/>
  <c r="N14" i="7" s="1"/>
  <c r="N16" i="7" s="1"/>
  <c r="N17" i="7" s="1"/>
  <c r="N18" i="7" s="1"/>
  <c r="N20" i="7" s="1"/>
  <c r="N21" i="7" s="1"/>
  <c r="N23" i="7" s="1"/>
  <c r="N25" i="7" s="1"/>
  <c r="M13" i="7"/>
  <c r="M14" i="7" s="1"/>
  <c r="M16" i="7" s="1"/>
  <c r="M17" i="7" s="1"/>
  <c r="M18" i="7" s="1"/>
  <c r="M20" i="7" s="1"/>
  <c r="M21" i="7" s="1"/>
  <c r="M23" i="7" s="1"/>
  <c r="L13" i="7"/>
  <c r="L14" i="7" s="1"/>
  <c r="L16" i="7" s="1"/>
  <c r="L17" i="7" s="1"/>
  <c r="L18" i="7" s="1"/>
  <c r="L20" i="7" s="1"/>
  <c r="L21" i="7" s="1"/>
  <c r="L23" i="7" s="1"/>
  <c r="L25" i="7" s="1"/>
  <c r="J20" i="7"/>
  <c r="J21" i="7" s="1"/>
  <c r="J23" i="7" s="1"/>
  <c r="J25" i="7" s="1"/>
  <c r="I13" i="7"/>
  <c r="I14" i="7" s="1"/>
  <c r="I16" i="7" s="1"/>
  <c r="I17" i="7" s="1"/>
  <c r="I18" i="7" s="1"/>
  <c r="I20" i="7" s="1"/>
  <c r="I21" i="7" s="1"/>
  <c r="I23" i="7" s="1"/>
  <c r="I25" i="7" s="1"/>
  <c r="K13" i="7"/>
  <c r="K14" i="7" s="1"/>
  <c r="K16" i="7" s="1"/>
  <c r="K17" i="7" s="1"/>
  <c r="K18" i="7" s="1"/>
  <c r="K20" i="7" s="1"/>
  <c r="K21" i="7" s="1"/>
  <c r="H13" i="7"/>
  <c r="H14" i="7" s="1"/>
  <c r="H16" i="7" s="1"/>
  <c r="H17" i="7" s="1"/>
  <c r="H18" i="7" s="1"/>
  <c r="H20" i="7" s="1"/>
  <c r="H21" i="7" s="1"/>
  <c r="H23" i="7" s="1"/>
  <c r="H25" i="7" s="1"/>
  <c r="K23" i="7" l="1"/>
  <c r="K25" i="7" s="1"/>
  <c r="N16" i="9"/>
  <c r="N17" i="9" s="1"/>
  <c r="N18" i="9" s="1"/>
  <c r="N20" i="9" s="1"/>
  <c r="N21" i="9" s="1"/>
  <c r="N23" i="9" s="1"/>
  <c r="N25" i="9" s="1"/>
  <c r="L16" i="9"/>
  <c r="L17" i="9" s="1"/>
  <c r="L18" i="9" s="1"/>
  <c r="L20" i="9" s="1"/>
  <c r="L21" i="9" s="1"/>
  <c r="L23" i="9" s="1"/>
  <c r="L25" i="9" s="1"/>
  <c r="J16" i="9"/>
  <c r="J17" i="9" s="1"/>
  <c r="J18" i="9" s="1"/>
  <c r="J20" i="9" s="1"/>
  <c r="J21" i="9" s="1"/>
  <c r="J23" i="9" s="1"/>
  <c r="J25" i="9" s="1"/>
  <c r="H16" i="9"/>
  <c r="H17" i="9" s="1"/>
  <c r="H18" i="9" s="1"/>
  <c r="H20" i="9" s="1"/>
  <c r="H21" i="9" s="1"/>
  <c r="H23" i="9" s="1"/>
  <c r="H25" i="9" s="1"/>
  <c r="F16" i="9"/>
  <c r="F17" i="9" s="1"/>
  <c r="F18" i="9" s="1"/>
  <c r="F20" i="9" s="1"/>
  <c r="F21" i="9" s="1"/>
  <c r="F23" i="9" s="1"/>
  <c r="F25" i="9" s="1"/>
  <c r="D16" i="9"/>
  <c r="D17" i="9" s="1"/>
  <c r="D18" i="9" s="1"/>
  <c r="D20" i="9" s="1"/>
  <c r="D21" i="9" s="1"/>
  <c r="D23" i="9" s="1"/>
  <c r="D25" i="9" s="1"/>
  <c r="B16" i="9"/>
  <c r="B17" i="9" s="1"/>
  <c r="B18" i="9" s="1"/>
  <c r="B20" i="9" s="1"/>
  <c r="B21" i="9" s="1"/>
  <c r="B23" i="9" s="1"/>
  <c r="B25" i="9" s="1"/>
  <c r="E17" i="8"/>
  <c r="E18" i="8" s="1"/>
  <c r="E20" i="8" s="1"/>
  <c r="E21" i="8" s="1"/>
  <c r="E23" i="8" s="1"/>
  <c r="E25" i="8" s="1"/>
  <c r="F17" i="8"/>
  <c r="F18" i="8" s="1"/>
  <c r="F20" i="8" s="1"/>
  <c r="F21" i="8" s="1"/>
  <c r="F23" i="8" s="1"/>
  <c r="F25" i="8" s="1"/>
  <c r="C23" i="8"/>
  <c r="C25" i="8" s="1"/>
  <c r="B25" i="8"/>
  <c r="D25" i="8"/>
  <c r="M25" i="7"/>
  <c r="P25" i="9" l="1"/>
  <c r="B26" i="9" s="1"/>
  <c r="J5" i="18" s="1"/>
  <c r="K5" i="18" s="1"/>
  <c r="S25" i="8"/>
  <c r="B26" i="8" s="1"/>
  <c r="J2" i="18" s="1"/>
  <c r="K2" i="18" s="1"/>
  <c r="C12" i="7" l="1"/>
  <c r="C15" i="7" s="1"/>
  <c r="B54" i="7"/>
  <c r="B53" i="7"/>
  <c r="D50" i="7"/>
  <c r="B50" i="7"/>
  <c r="G12" i="7"/>
  <c r="G15" i="7" s="1"/>
  <c r="F12" i="7"/>
  <c r="F15" i="7" s="1"/>
  <c r="E12" i="7"/>
  <c r="E15" i="7" s="1"/>
  <c r="D12" i="7"/>
  <c r="D15" i="7" s="1"/>
  <c r="B12" i="7"/>
  <c r="B15" i="7" s="1"/>
  <c r="C13" i="7" l="1"/>
  <c r="C14" i="7" s="1"/>
  <c r="C16" i="7" s="1"/>
  <c r="C17" i="7" s="1"/>
  <c r="C18" i="7" s="1"/>
  <c r="C20" i="7" s="1"/>
  <c r="C21" i="7" s="1"/>
  <c r="C23" i="7" s="1"/>
  <c r="C25" i="7" s="1"/>
  <c r="B56" i="7"/>
  <c r="B59" i="7" s="1"/>
  <c r="B13" i="7"/>
  <c r="B14" i="7" s="1"/>
  <c r="B16" i="7" s="1"/>
  <c r="B17" i="7" s="1"/>
  <c r="B18" i="7" s="1"/>
  <c r="B20" i="7" s="1"/>
  <c r="B21" i="7" s="1"/>
  <c r="E13" i="7"/>
  <c r="E14" i="7" s="1"/>
  <c r="E16" i="7" s="1"/>
  <c r="E17" i="7" s="1"/>
  <c r="E18" i="7" s="1"/>
  <c r="E20" i="7" s="1"/>
  <c r="E21" i="7" s="1"/>
  <c r="E23" i="7" s="1"/>
  <c r="E25" i="7" s="1"/>
  <c r="G13" i="7"/>
  <c r="G14" i="7" s="1"/>
  <c r="G16" i="7" s="1"/>
  <c r="G17" i="7" s="1"/>
  <c r="G18" i="7" s="1"/>
  <c r="G20" i="7" s="1"/>
  <c r="G21" i="7" s="1"/>
  <c r="G23" i="7" s="1"/>
  <c r="G25" i="7" s="1"/>
  <c r="D13" i="7"/>
  <c r="D14" i="7" s="1"/>
  <c r="D16" i="7" s="1"/>
  <c r="D17" i="7" s="1"/>
  <c r="D18" i="7" s="1"/>
  <c r="D20" i="7" s="1"/>
  <c r="D21" i="7" s="1"/>
  <c r="F13" i="7"/>
  <c r="F14" i="7" s="1"/>
  <c r="F16" i="7" s="1"/>
  <c r="F17" i="7" s="1"/>
  <c r="F18" i="7" s="1"/>
  <c r="F20" i="7" s="1"/>
  <c r="F21" i="7" s="1"/>
  <c r="D23" i="7" l="1"/>
  <c r="D25" i="7" s="1"/>
  <c r="F23" i="7"/>
  <c r="F25" i="7" s="1"/>
  <c r="B23" i="7"/>
  <c r="B25" i="7" s="1"/>
  <c r="O25" i="7" l="1"/>
  <c r="B26" i="7" s="1"/>
  <c r="J14" i="18" s="1"/>
  <c r="K14" i="18" s="1"/>
  <c r="T17" i="19"/>
  <c r="T18" i="19" s="1"/>
  <c r="T20" i="19" s="1"/>
  <c r="T21" i="19" s="1"/>
  <c r="T23" i="19" s="1"/>
  <c r="T25" i="19" s="1"/>
  <c r="AD25" i="19" s="1"/>
  <c r="B26" i="19" s="1"/>
  <c r="J15" i="18" s="1"/>
  <c r="K15" i="18" s="1"/>
</calcChain>
</file>

<file path=xl/sharedStrings.xml><?xml version="1.0" encoding="utf-8"?>
<sst xmlns="http://schemas.openxmlformats.org/spreadsheetml/2006/main" count="577" uniqueCount="143">
  <si>
    <t xml:space="preserve">Elemento de la red </t>
  </si>
  <si>
    <t>canal</t>
  </si>
  <si>
    <t>tierra</t>
  </si>
  <si>
    <t>hijuela</t>
  </si>
  <si>
    <t>H. CEJAS</t>
  </si>
  <si>
    <t>H. SILVA</t>
  </si>
  <si>
    <t>Longitud (km)</t>
  </si>
  <si>
    <t>material</t>
  </si>
  <si>
    <t>Q</t>
  </si>
  <si>
    <t>V m/s</t>
  </si>
  <si>
    <r>
      <t>Q</t>
    </r>
    <r>
      <rPr>
        <vertAlign val="superscript"/>
        <sz val="11"/>
        <color theme="1"/>
        <rFont val="Calibri"/>
        <family val="2"/>
        <scheme val="minor"/>
      </rPr>
      <t>m</t>
    </r>
  </si>
  <si>
    <t>Bureau of reclamation (Moritz)</t>
  </si>
  <si>
    <t>Tipo de suelo</t>
  </si>
  <si>
    <t>Franco-Arenoso</t>
  </si>
  <si>
    <r>
      <t xml:space="preserve">A </t>
    </r>
    <r>
      <rPr>
        <sz val="9"/>
        <color theme="1"/>
        <rFont val="Calibri"/>
        <family val="2"/>
        <scheme val="minor"/>
      </rPr>
      <t>cte depende suelo tabla</t>
    </r>
  </si>
  <si>
    <r>
      <t xml:space="preserve">m </t>
    </r>
    <r>
      <rPr>
        <sz val="9"/>
        <color theme="1"/>
        <rFont val="Calibri"/>
        <family val="2"/>
        <scheme val="minor"/>
      </rPr>
      <t>cte depende suelo tabla</t>
    </r>
  </si>
  <si>
    <r>
      <t>S =A/Q</t>
    </r>
    <r>
      <rPr>
        <vertAlign val="superscript"/>
        <sz val="11"/>
        <color theme="1"/>
        <rFont val="Calibri"/>
        <family val="2"/>
        <scheme val="minor"/>
      </rPr>
      <t xml:space="preserve">m </t>
    </r>
    <r>
      <rPr>
        <sz val="11"/>
        <color theme="1"/>
        <rFont val="Calibri"/>
        <family val="2"/>
        <scheme val="minor"/>
      </rPr>
      <t>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/s</t>
    </r>
  </si>
  <si>
    <t xml:space="preserve">s=100 S/Q L </t>
  </si>
  <si>
    <t>F 1</t>
  </si>
  <si>
    <t>F2</t>
  </si>
  <si>
    <t>F tramo</t>
  </si>
  <si>
    <t>porcentaje perdida</t>
  </si>
  <si>
    <t>Tiempo mojado (permanencia)</t>
  </si>
  <si>
    <t>Efc_d</t>
  </si>
  <si>
    <r>
      <t>Q 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/s</t>
    </r>
  </si>
  <si>
    <t>B ancho superficial (m)</t>
  </si>
  <si>
    <r>
      <t>A área=Q/V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</si>
  <si>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h altura (m)</t>
  </si>
  <si>
    <r>
      <t xml:space="preserve">F </t>
    </r>
    <r>
      <rPr>
        <sz val="9"/>
        <color theme="1"/>
        <rFont val="Calibri"/>
        <family val="2"/>
        <scheme val="minor"/>
      </rPr>
      <t>final</t>
    </r>
  </si>
  <si>
    <t>% pérdida por tiempo</t>
  </si>
  <si>
    <t>Moritz C.No Nomalizado</t>
  </si>
  <si>
    <t>longitud (km)</t>
  </si>
  <si>
    <t xml:space="preserve">H Bastías </t>
  </si>
  <si>
    <t>H Crespi</t>
  </si>
  <si>
    <t>H Gomina</t>
  </si>
  <si>
    <t>H Mario Zingaretti</t>
  </si>
  <si>
    <t>H Palleres</t>
  </si>
  <si>
    <t>H Quero</t>
  </si>
  <si>
    <t>H Rodriguez</t>
  </si>
  <si>
    <t>H Ruano</t>
  </si>
  <si>
    <t>C Cañada Las Rosas</t>
  </si>
  <si>
    <t>Consulta</t>
  </si>
  <si>
    <t xml:space="preserve"> c-tierra </t>
  </si>
  <si>
    <t xml:space="preserve">h-tierra </t>
  </si>
  <si>
    <t>C De Uco</t>
  </si>
  <si>
    <t>MZ VALLE DE UCO -10164 ha</t>
  </si>
  <si>
    <t>Elvira Bustos</t>
  </si>
  <si>
    <t>H Villanueva</t>
  </si>
  <si>
    <t>R Quiroga</t>
  </si>
  <si>
    <t>r-tierra</t>
  </si>
  <si>
    <t>h-tierra</t>
  </si>
  <si>
    <t>R Sur</t>
  </si>
  <si>
    <t>c-tierra</t>
  </si>
  <si>
    <t>Otoño</t>
  </si>
  <si>
    <t>Ec media</t>
  </si>
  <si>
    <t>Ef m pondereada</t>
  </si>
  <si>
    <t>Ef m pondereada UM</t>
  </si>
  <si>
    <t>superficie  ha</t>
  </si>
  <si>
    <t>C Anchayuyo sup</t>
  </si>
  <si>
    <t>MATRIZ ESTE UNIFICADO - 3125,8ha</t>
  </si>
  <si>
    <t xml:space="preserve">c-tierra </t>
  </si>
  <si>
    <t>H Ahumada</t>
  </si>
  <si>
    <t>H Aveiro</t>
  </si>
  <si>
    <t>H Este</t>
  </si>
  <si>
    <t>H Zingaretti</t>
  </si>
  <si>
    <t>H Maslup</t>
  </si>
  <si>
    <t>H 3 Valenzuela</t>
  </si>
  <si>
    <t>Cº Sauce- C Mz Tupungato</t>
  </si>
  <si>
    <t xml:space="preserve">H Palomares </t>
  </si>
  <si>
    <r>
      <t>C  C</t>
    </r>
    <r>
      <rPr>
        <sz val="9"/>
        <color theme="1"/>
        <rFont val="Calibri"/>
        <family val="2"/>
        <scheme val="minor"/>
      </rPr>
      <t>oeficiente de Moritz (tipo suelo)</t>
    </r>
  </si>
  <si>
    <t>Cº Ancón-Cº Matriz Tupungato</t>
  </si>
  <si>
    <t>Cº Esquina-Cº Matriz Tupungato</t>
  </si>
  <si>
    <t>H Blanco</t>
  </si>
  <si>
    <t>H Coletto</t>
  </si>
  <si>
    <t>H Correa</t>
  </si>
  <si>
    <t>H El Abra</t>
  </si>
  <si>
    <t>H Innes</t>
  </si>
  <si>
    <t>H Marcotti</t>
  </si>
  <si>
    <t>H Mateo I y II</t>
  </si>
  <si>
    <t>H Raffa</t>
  </si>
  <si>
    <t>H Salarrafia</t>
  </si>
  <si>
    <t>H Salamone</t>
  </si>
  <si>
    <t>H Último tramo</t>
  </si>
  <si>
    <t>H Los Cuarteles</t>
  </si>
  <si>
    <t>Tierra</t>
  </si>
  <si>
    <t>entubado</t>
  </si>
  <si>
    <t>Arroyo Villegas</t>
  </si>
  <si>
    <t>EL PERAL UNIFICADO - 655,2 ha</t>
  </si>
  <si>
    <t>H GUALTALLARY -2080,9 ha</t>
  </si>
  <si>
    <t>A° Hª LA PAMPA 565,5 ha</t>
  </si>
  <si>
    <t>A° RIO DE LA PAMPA O SALTO  -927,9 ha</t>
  </si>
  <si>
    <t>Cº LA QUEBRADA - 198,7 ha</t>
  </si>
  <si>
    <t>A° GRANDE - 1482,3 ha</t>
  </si>
  <si>
    <t>Cº CAPACHO- 1025,7</t>
  </si>
  <si>
    <t xml:space="preserve">canal </t>
  </si>
  <si>
    <t>Unidades de Manejo</t>
  </si>
  <si>
    <t>Superficie Empadronada (ha)</t>
  </si>
  <si>
    <t>Longitud revestida              (km)</t>
  </si>
  <si>
    <t>Longitud de hijuelas (km)</t>
  </si>
  <si>
    <t>% Rev/Total</t>
  </si>
  <si>
    <t>Matriz Este Unificado</t>
  </si>
  <si>
    <t>Canal El Peral Unificado</t>
  </si>
  <si>
    <t>Hijuela Gualtallary</t>
  </si>
  <si>
    <t>Canal Esquina Unificado</t>
  </si>
  <si>
    <t>Río de la Pampa o Salto</t>
  </si>
  <si>
    <t>Hijuela La Pampa</t>
  </si>
  <si>
    <t>Arroyo Cª La Quebrada</t>
  </si>
  <si>
    <t>Arroyo Grande</t>
  </si>
  <si>
    <t>Canal Vista Flores</t>
  </si>
  <si>
    <t>Canal Manzano</t>
  </si>
  <si>
    <t>Canal Rincon</t>
  </si>
  <si>
    <t>Canal Matriz Valle de Uco</t>
  </si>
  <si>
    <t>Yaucha Aguanda unificado</t>
  </si>
  <si>
    <t>Canal Capacho</t>
  </si>
  <si>
    <t>Aº salamanca</t>
  </si>
  <si>
    <t>Cº Mz Aguanda</t>
  </si>
  <si>
    <t>Cº Mz Yaucha</t>
  </si>
  <si>
    <t>H 2º Fuenzalida</t>
  </si>
  <si>
    <t>H Acuña</t>
  </si>
  <si>
    <t>H Alcalla</t>
  </si>
  <si>
    <t xml:space="preserve">H Canales </t>
  </si>
  <si>
    <t>H Castillo</t>
  </si>
  <si>
    <t>H Farias</t>
  </si>
  <si>
    <t>H Fuenzalida</t>
  </si>
  <si>
    <t>H Guajardo</t>
  </si>
  <si>
    <t>H Horqueta</t>
  </si>
  <si>
    <t>H Montenegro</t>
  </si>
  <si>
    <t>H Rojas</t>
  </si>
  <si>
    <t>H Centro y Villa</t>
  </si>
  <si>
    <t>H Rama de Afuera</t>
  </si>
  <si>
    <t xml:space="preserve">H Dumas </t>
  </si>
  <si>
    <t>H Pareditas</t>
  </si>
  <si>
    <t>R Yaucha</t>
  </si>
  <si>
    <t>C tierra</t>
  </si>
  <si>
    <t>Ef global</t>
  </si>
  <si>
    <t>Ef (revestido)</t>
  </si>
  <si>
    <t>Ef (sin revestir)</t>
  </si>
  <si>
    <r>
      <t>C  C</t>
    </r>
    <r>
      <rPr>
        <sz val="9"/>
        <color theme="1"/>
        <rFont val="Calibri"/>
        <family val="2"/>
        <scheme val="minor"/>
      </rPr>
      <t>oeficiente de Moritz</t>
    </r>
  </si>
  <si>
    <t>Area</t>
  </si>
  <si>
    <t>Cº VISTA FLORES- 4869,1 ha</t>
  </si>
  <si>
    <t>CANAL MANZANO -2339,3ha</t>
  </si>
  <si>
    <t>CANAL RINCÓN - 851,5 ha</t>
  </si>
  <si>
    <t xml:space="preserve">Longitud total (Km)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</si>
</sst>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65">
    <xf numFmtId="0" fontId="0" fillId="0" borderId="0" xfId="0"/>
    <xf numFmtId="0" fontId="0" fillId="0" borderId="3" xfId="0" applyBorder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left"/>
    </xf>
    <xf numFmtId="0" fontId="1" fillId="0" borderId="1" xfId="0" applyFont="1" applyBorder="1"/>
    <xf numFmtId="0" fontId="0" fillId="0" borderId="1" xfId="0" applyBorder="1"/>
    <xf numFmtId="0" fontId="0" fillId="0" borderId="7" xfId="0" applyBorder="1"/>
    <xf numFmtId="0" fontId="0" fillId="0" borderId="2" xfId="0" applyBorder="1"/>
    <xf numFmtId="2" fontId="0" fillId="0" borderId="2" xfId="0" applyNumberFormat="1" applyBorder="1"/>
    <xf numFmtId="0" fontId="4" fillId="0" borderId="2" xfId="0" applyFont="1" applyBorder="1"/>
    <xf numFmtId="9" fontId="0" fillId="0" borderId="0" xfId="1" applyFont="1"/>
    <xf numFmtId="0" fontId="0" fillId="0" borderId="0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/>
    <xf numFmtId="0" fontId="1" fillId="0" borderId="0" xfId="0" applyFont="1" applyBorder="1" applyAlignment="1"/>
    <xf numFmtId="0" fontId="0" fillId="2" borderId="0" xfId="0" applyFill="1"/>
    <xf numFmtId="165" fontId="0" fillId="0" borderId="0" xfId="0" applyNumberFormat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/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6" fontId="1" fillId="0" borderId="0" xfId="0" applyNumberFormat="1" applyFo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9" fontId="0" fillId="0" borderId="12" xfId="1" applyFont="1" applyBorder="1" applyAlignment="1">
      <alignment horizontal="center"/>
    </xf>
    <xf numFmtId="9" fontId="0" fillId="0" borderId="13" xfId="1" applyFon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9" fontId="0" fillId="2" borderId="12" xfId="1" applyFont="1" applyFill="1" applyBorder="1" applyAlignment="1">
      <alignment horizontal="center"/>
    </xf>
    <xf numFmtId="9" fontId="0" fillId="2" borderId="13" xfId="1" applyFont="1" applyFill="1" applyBorder="1" applyAlignment="1">
      <alignment horizontal="center"/>
    </xf>
    <xf numFmtId="165" fontId="0" fillId="0" borderId="12" xfId="1" applyNumberFormat="1" applyFont="1" applyBorder="1" applyAlignment="1">
      <alignment horizontal="center"/>
    </xf>
    <xf numFmtId="165" fontId="0" fillId="0" borderId="13" xfId="1" applyNumberFormat="1" applyFont="1" applyBorder="1" applyAlignment="1">
      <alignment horizontal="center"/>
    </xf>
    <xf numFmtId="0" fontId="0" fillId="0" borderId="12" xfId="1" applyNumberFormat="1" applyFont="1" applyBorder="1" applyAlignment="1">
      <alignment horizontal="center"/>
    </xf>
    <xf numFmtId="0" fontId="0" fillId="0" borderId="13" xfId="1" applyNumberFormat="1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9" fontId="1" fillId="0" borderId="0" xfId="1" applyFont="1"/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165" fontId="0" fillId="0" borderId="12" xfId="0" applyNumberFormat="1" applyFill="1" applyBorder="1" applyAlignment="1">
      <alignment horizontal="center"/>
    </xf>
    <xf numFmtId="165" fontId="0" fillId="0" borderId="13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9" fontId="0" fillId="0" borderId="5" xfId="1" applyFont="1" applyBorder="1" applyAlignment="1">
      <alignment horizontal="center"/>
    </xf>
    <xf numFmtId="9" fontId="0" fillId="2" borderId="5" xfId="1" applyFont="1" applyFill="1" applyBorder="1" applyAlignment="1">
      <alignment horizontal="center"/>
    </xf>
    <xf numFmtId="0" fontId="0" fillId="0" borderId="5" xfId="1" applyNumberFormat="1" applyFon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6" fillId="2" borderId="7" xfId="0" applyFont="1" applyFill="1" applyBorder="1" applyAlignment="1"/>
    <xf numFmtId="0" fontId="0" fillId="0" borderId="6" xfId="0" applyBorder="1" applyAlignment="1"/>
    <xf numFmtId="10" fontId="0" fillId="0" borderId="13" xfId="1" applyNumberFormat="1" applyFont="1" applyBorder="1" applyAlignment="1">
      <alignment horizontal="center"/>
    </xf>
    <xf numFmtId="10" fontId="0" fillId="2" borderId="13" xfId="1" applyNumberFormat="1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10" fontId="0" fillId="0" borderId="5" xfId="1" applyNumberFormat="1" applyFont="1" applyBorder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165" fontId="0" fillId="0" borderId="5" xfId="1" applyNumberFormat="1" applyFont="1" applyBorder="1" applyAlignment="1"/>
    <xf numFmtId="0" fontId="0" fillId="0" borderId="5" xfId="1" applyNumberFormat="1" applyFont="1" applyBorder="1" applyAlignment="1"/>
    <xf numFmtId="166" fontId="0" fillId="0" borderId="4" xfId="0" applyNumberFormat="1" applyBorder="1" applyAlignment="1"/>
    <xf numFmtId="0" fontId="0" fillId="0" borderId="7" xfId="0" applyBorder="1" applyAlignment="1">
      <alignment wrapText="1"/>
    </xf>
    <xf numFmtId="0" fontId="0" fillId="2" borderId="1" xfId="0" applyFill="1" applyBorder="1" applyAlignment="1">
      <alignment horizontal="center" wrapText="1"/>
    </xf>
    <xf numFmtId="0" fontId="0" fillId="0" borderId="3" xfId="0" applyFill="1" applyBorder="1" applyAlignment="1">
      <alignment horizontal="center"/>
    </xf>
    <xf numFmtId="165" fontId="0" fillId="0" borderId="5" xfId="0" applyNumberFormat="1" applyFill="1" applyBorder="1" applyAlignment="1">
      <alignment horizontal="center"/>
    </xf>
    <xf numFmtId="0" fontId="0" fillId="0" borderId="5" xfId="0" applyBorder="1"/>
    <xf numFmtId="165" fontId="0" fillId="0" borderId="5" xfId="1" applyNumberFormat="1" applyFont="1" applyBorder="1" applyAlignment="1">
      <alignment horizontal="center"/>
    </xf>
    <xf numFmtId="9" fontId="0" fillId="2" borderId="13" xfId="1" applyNumberFormat="1" applyFont="1" applyFill="1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2" fontId="1" fillId="0" borderId="0" xfId="0" applyNumberFormat="1" applyFont="1"/>
    <xf numFmtId="2" fontId="0" fillId="0" borderId="5" xfId="0" applyNumberFormat="1" applyBorder="1"/>
    <xf numFmtId="2" fontId="0" fillId="0" borderId="4" xfId="0" applyNumberFormat="1" applyBorder="1"/>
    <xf numFmtId="9" fontId="5" fillId="2" borderId="5" xfId="1" applyFont="1" applyFill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5" fontId="1" fillId="0" borderId="0" xfId="0" applyNumberFormat="1" applyFont="1"/>
    <xf numFmtId="166" fontId="0" fillId="0" borderId="1" xfId="0" applyNumberFormat="1" applyBorder="1" applyAlignment="1">
      <alignment horizontal="center"/>
    </xf>
    <xf numFmtId="9" fontId="1" fillId="0" borderId="0" xfId="1" applyFont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13" xfId="0" applyBorder="1"/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left"/>
    </xf>
    <xf numFmtId="0" fontId="4" fillId="0" borderId="0" xfId="0" applyFont="1" applyBorder="1"/>
    <xf numFmtId="2" fontId="0" fillId="0" borderId="0" xfId="0" applyNumberFormat="1" applyBorder="1"/>
    <xf numFmtId="0" fontId="0" fillId="2" borderId="7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1" xfId="0" applyNumberFormat="1" applyBorder="1"/>
    <xf numFmtId="0" fontId="1" fillId="0" borderId="0" xfId="0" applyFont="1" applyAlignment="1">
      <alignment horizontal="center"/>
    </xf>
    <xf numFmtId="166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12" xfId="0" applyBorder="1"/>
    <xf numFmtId="2" fontId="0" fillId="0" borderId="0" xfId="0" applyNumberFormat="1" applyAlignment="1">
      <alignment horizontal="center"/>
    </xf>
    <xf numFmtId="9" fontId="1" fillId="0" borderId="0" xfId="1" applyFont="1" applyBorder="1" applyAlignment="1">
      <alignment horizontal="center" vertical="center"/>
    </xf>
    <xf numFmtId="166" fontId="0" fillId="0" borderId="12" xfId="0" applyNumberForma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9" fontId="1" fillId="0" borderId="4" xfId="1" applyFont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9" fillId="0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wrapText="1"/>
    </xf>
    <xf numFmtId="0" fontId="9" fillId="3" borderId="4" xfId="0" applyFont="1" applyFill="1" applyBorder="1" applyAlignment="1">
      <alignment horizontal="right"/>
    </xf>
    <xf numFmtId="2" fontId="9" fillId="3" borderId="4" xfId="0" applyNumberFormat="1" applyFont="1" applyFill="1" applyBorder="1" applyAlignment="1">
      <alignment horizontal="right"/>
    </xf>
    <xf numFmtId="2" fontId="9" fillId="3" borderId="4" xfId="0" applyNumberFormat="1" applyFont="1" applyFill="1" applyBorder="1" applyAlignment="1">
      <alignment horizontal="right" wrapText="1"/>
    </xf>
    <xf numFmtId="9" fontId="9" fillId="3" borderId="4" xfId="1" applyFont="1" applyFill="1" applyBorder="1" applyAlignment="1">
      <alignment horizontal="right"/>
    </xf>
    <xf numFmtId="0" fontId="9" fillId="0" borderId="1" xfId="0" applyFont="1" applyBorder="1" applyAlignment="1">
      <alignment horizontal="right"/>
    </xf>
    <xf numFmtId="2" fontId="9" fillId="0" borderId="1" xfId="0" applyNumberFormat="1" applyFont="1" applyBorder="1" applyAlignment="1">
      <alignment horizontal="right"/>
    </xf>
    <xf numFmtId="2" fontId="9" fillId="0" borderId="1" xfId="0" applyNumberFormat="1" applyFont="1" applyFill="1" applyBorder="1" applyAlignment="1">
      <alignment horizontal="right"/>
    </xf>
    <xf numFmtId="9" fontId="9" fillId="0" borderId="1" xfId="1" applyFont="1" applyFill="1" applyBorder="1" applyAlignment="1">
      <alignment horizontal="right"/>
    </xf>
    <xf numFmtId="0" fontId="9" fillId="3" borderId="1" xfId="0" applyFont="1" applyFill="1" applyBorder="1" applyAlignment="1">
      <alignment horizontal="right"/>
    </xf>
    <xf numFmtId="2" fontId="9" fillId="3" borderId="1" xfId="0" applyNumberFormat="1" applyFont="1" applyFill="1" applyBorder="1" applyAlignment="1">
      <alignment horizontal="right"/>
    </xf>
    <xf numFmtId="9" fontId="9" fillId="3" borderId="1" xfId="1" applyFont="1" applyFill="1" applyBorder="1" applyAlignment="1">
      <alignment horizontal="right"/>
    </xf>
    <xf numFmtId="0" fontId="9" fillId="0" borderId="1" xfId="0" applyFont="1" applyFill="1" applyBorder="1" applyAlignment="1">
      <alignment horizontal="right"/>
    </xf>
    <xf numFmtId="0" fontId="9" fillId="3" borderId="7" xfId="0" applyFont="1" applyFill="1" applyBorder="1" applyAlignment="1">
      <alignment horizontal="left"/>
    </xf>
    <xf numFmtId="0" fontId="9" fillId="3" borderId="6" xfId="0" applyFont="1" applyFill="1" applyBorder="1" applyAlignment="1">
      <alignment horizontal="left"/>
    </xf>
    <xf numFmtId="0" fontId="9" fillId="0" borderId="7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left"/>
    </xf>
    <xf numFmtId="0" fontId="8" fillId="4" borderId="7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 wrapText="1"/>
    </xf>
    <xf numFmtId="0" fontId="0" fillId="0" borderId="6" xfId="0" applyBorder="1" applyAlignment="1">
      <alignment horizontal="center" wrapText="1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6"/>
  <sheetViews>
    <sheetView topLeftCell="H1" zoomScale="80" zoomScaleNormal="80" workbookViewId="0">
      <selection activeCell="G18" sqref="G18"/>
    </sheetView>
  </sheetViews>
  <sheetFormatPr baseColWidth="10" defaultRowHeight="15" x14ac:dyDescent="0.2"/>
  <cols>
    <col min="1" max="1" width="4.5" customWidth="1"/>
    <col min="2" max="2" width="11.5" style="124"/>
    <col min="3" max="3" width="15.83203125" style="124" customWidth="1"/>
    <col min="4" max="5" width="13.83203125" customWidth="1"/>
    <col min="6" max="6" width="11.5" style="125"/>
    <col min="7" max="7" width="12" style="28" customWidth="1"/>
    <col min="8" max="8" width="15.33203125" style="124" customWidth="1"/>
    <col min="9" max="11" width="10.5" customWidth="1"/>
  </cols>
  <sheetData>
    <row r="1" spans="2:12" ht="45.75" customHeight="1" x14ac:dyDescent="0.2">
      <c r="B1" s="145" t="s">
        <v>95</v>
      </c>
      <c r="C1" s="146"/>
      <c r="D1" s="127" t="s">
        <v>96</v>
      </c>
      <c r="E1" s="127" t="s">
        <v>142</v>
      </c>
      <c r="F1" s="127" t="s">
        <v>97</v>
      </c>
      <c r="G1" s="127" t="s">
        <v>135</v>
      </c>
      <c r="H1" s="127" t="s">
        <v>98</v>
      </c>
      <c r="I1" s="127" t="s">
        <v>99</v>
      </c>
      <c r="J1" s="127" t="s">
        <v>136</v>
      </c>
      <c r="K1" s="128" t="s">
        <v>134</v>
      </c>
    </row>
    <row r="2" spans="2:12" ht="20" customHeight="1" x14ac:dyDescent="0.2">
      <c r="B2" s="141" t="s">
        <v>100</v>
      </c>
      <c r="C2" s="142"/>
      <c r="D2" s="129">
        <v>3125.8</v>
      </c>
      <c r="E2" s="129">
        <v>126.72</v>
      </c>
      <c r="F2" s="130">
        <v>18.25</v>
      </c>
      <c r="G2" s="130">
        <v>0.99</v>
      </c>
      <c r="H2" s="131">
        <v>105.12</v>
      </c>
      <c r="I2" s="130">
        <v>14.4</v>
      </c>
      <c r="J2" s="130">
        <f>'Ef-Mz Este unifi'!B26</f>
        <v>0.97153463288193909</v>
      </c>
      <c r="K2" s="132">
        <f>G2*J2</f>
        <v>0.96181928655311966</v>
      </c>
    </row>
    <row r="3" spans="2:12" ht="20" customHeight="1" x14ac:dyDescent="0.2">
      <c r="B3" s="126" t="s">
        <v>101</v>
      </c>
      <c r="C3" s="126"/>
      <c r="D3" s="133">
        <v>655.20000000000005</v>
      </c>
      <c r="E3" s="134">
        <v>21.073</v>
      </c>
      <c r="F3" s="135">
        <v>2.12</v>
      </c>
      <c r="G3" s="135">
        <v>0.99</v>
      </c>
      <c r="H3" s="135">
        <v>18.79</v>
      </c>
      <c r="I3" s="135">
        <v>10.09</v>
      </c>
      <c r="J3" s="135">
        <f>'El Peral Unificado'!B25</f>
        <v>0.91587531424469892</v>
      </c>
      <c r="K3" s="136">
        <f t="shared" ref="K3:K16" si="0">G3*J3</f>
        <v>0.90671656110225196</v>
      </c>
    </row>
    <row r="4" spans="2:12" ht="20" customHeight="1" x14ac:dyDescent="0.2">
      <c r="B4" s="141" t="s">
        <v>102</v>
      </c>
      <c r="C4" s="142"/>
      <c r="D4" s="137">
        <v>2080.9</v>
      </c>
      <c r="E4" s="137">
        <v>21.88</v>
      </c>
      <c r="F4" s="138">
        <v>0.9</v>
      </c>
      <c r="G4" s="138">
        <v>0.99</v>
      </c>
      <c r="H4" s="137">
        <v>20.97</v>
      </c>
      <c r="I4" s="138">
        <v>4.13</v>
      </c>
      <c r="J4" s="138">
        <f>'Hij. Gualtallary'!B24</f>
        <v>0.90648884645473804</v>
      </c>
      <c r="K4" s="139">
        <f t="shared" si="0"/>
        <v>0.8974239579901907</v>
      </c>
    </row>
    <row r="5" spans="2:12" ht="20" customHeight="1" x14ac:dyDescent="0.2">
      <c r="B5" s="126" t="s">
        <v>103</v>
      </c>
      <c r="C5" s="126"/>
      <c r="D5" s="133">
        <v>1458.9</v>
      </c>
      <c r="E5" s="133">
        <v>73.53</v>
      </c>
      <c r="F5" s="140">
        <v>20.56</v>
      </c>
      <c r="G5" s="135">
        <v>0.99</v>
      </c>
      <c r="H5" s="140">
        <v>52.97</v>
      </c>
      <c r="I5" s="135">
        <v>28</v>
      </c>
      <c r="J5" s="135">
        <f>'Ef-Cº Esquina unif'!B26</f>
        <v>0.91584595368585853</v>
      </c>
      <c r="K5" s="136">
        <f t="shared" si="0"/>
        <v>0.90668749414899996</v>
      </c>
    </row>
    <row r="6" spans="2:12" ht="20" customHeight="1" x14ac:dyDescent="0.2">
      <c r="B6" s="141" t="s">
        <v>104</v>
      </c>
      <c r="C6" s="142"/>
      <c r="D6" s="137">
        <v>927.9</v>
      </c>
      <c r="E6" s="137">
        <v>15.56</v>
      </c>
      <c r="F6" s="137">
        <v>5.78</v>
      </c>
      <c r="G6" s="138">
        <v>0.99</v>
      </c>
      <c r="H6" s="137">
        <v>10.119999999999999</v>
      </c>
      <c r="I6" s="138">
        <v>34.96</v>
      </c>
      <c r="J6" s="138">
        <f>'A° Río de La Pampa '!B24</f>
        <v>0.94424934322477461</v>
      </c>
      <c r="K6" s="139">
        <f t="shared" si="0"/>
        <v>0.93480684979252682</v>
      </c>
    </row>
    <row r="7" spans="2:12" ht="20" customHeight="1" x14ac:dyDescent="0.2">
      <c r="B7" s="126" t="s">
        <v>105</v>
      </c>
      <c r="C7" s="126"/>
      <c r="D7" s="133">
        <v>565.5</v>
      </c>
      <c r="E7" s="133">
        <v>31.52</v>
      </c>
      <c r="F7" s="140">
        <v>8.24</v>
      </c>
      <c r="G7" s="135">
        <v>0.99</v>
      </c>
      <c r="H7" s="140">
        <v>23.28</v>
      </c>
      <c r="I7" s="135">
        <v>26.2</v>
      </c>
      <c r="J7" s="135">
        <f>'HªLa Pampa'!B24</f>
        <v>0.81059456840501753</v>
      </c>
      <c r="K7" s="136">
        <f t="shared" si="0"/>
        <v>0.80248862272096733</v>
      </c>
    </row>
    <row r="8" spans="2:12" ht="20" customHeight="1" x14ac:dyDescent="0.2">
      <c r="B8" s="141" t="s">
        <v>86</v>
      </c>
      <c r="C8" s="142"/>
      <c r="D8" s="137">
        <v>1448.3</v>
      </c>
      <c r="E8" s="137">
        <v>47.73</v>
      </c>
      <c r="F8" s="137">
        <v>4.58</v>
      </c>
      <c r="G8" s="138">
        <v>0.99</v>
      </c>
      <c r="H8" s="137">
        <v>43.09</v>
      </c>
      <c r="I8" s="137">
        <v>13.4</v>
      </c>
      <c r="J8" s="138">
        <f>'Arroyo Villegas'!B25</f>
        <v>0.79980373204631294</v>
      </c>
      <c r="K8" s="139">
        <f t="shared" si="0"/>
        <v>0.79180569472584983</v>
      </c>
    </row>
    <row r="9" spans="2:12" ht="20" customHeight="1" x14ac:dyDescent="0.2">
      <c r="B9" s="126" t="s">
        <v>106</v>
      </c>
      <c r="C9" s="126"/>
      <c r="D9" s="133">
        <v>198.7</v>
      </c>
      <c r="E9" s="134">
        <v>4</v>
      </c>
      <c r="F9" s="140">
        <v>0</v>
      </c>
      <c r="G9" s="135">
        <v>0.99</v>
      </c>
      <c r="H9" s="140">
        <v>1.47</v>
      </c>
      <c r="I9" s="140">
        <v>9.61</v>
      </c>
      <c r="J9" s="135">
        <f>'La Quebrada'!B24</f>
        <v>0.88108334368852292</v>
      </c>
      <c r="K9" s="136">
        <f t="shared" si="0"/>
        <v>0.87227251025163766</v>
      </c>
    </row>
    <row r="10" spans="2:12" ht="20" customHeight="1" x14ac:dyDescent="0.2">
      <c r="B10" s="141" t="s">
        <v>107</v>
      </c>
      <c r="C10" s="142"/>
      <c r="D10" s="137">
        <v>1482.3</v>
      </c>
      <c r="E10" s="137">
        <v>55.64</v>
      </c>
      <c r="F10" s="137">
        <v>8.1999999999999993</v>
      </c>
      <c r="G10" s="138">
        <v>0.99</v>
      </c>
      <c r="H10" s="137">
        <v>47.43</v>
      </c>
      <c r="I10" s="137">
        <v>0</v>
      </c>
      <c r="J10" s="138">
        <f>'Arroyo Grande'!B25</f>
        <v>0.79187491732581761</v>
      </c>
      <c r="K10" s="139">
        <f t="shared" si="0"/>
        <v>0.78395616815255942</v>
      </c>
    </row>
    <row r="11" spans="2:12" ht="20" customHeight="1" x14ac:dyDescent="0.2">
      <c r="B11" s="143" t="s">
        <v>108</v>
      </c>
      <c r="C11" s="144"/>
      <c r="D11" s="133">
        <v>4869.1000000000004</v>
      </c>
      <c r="E11" s="133">
        <v>81.417000000000002</v>
      </c>
      <c r="F11" s="140">
        <v>13.24</v>
      </c>
      <c r="G11" s="135">
        <v>0.99</v>
      </c>
      <c r="H11" s="140">
        <v>64.790000000000006</v>
      </c>
      <c r="I11" s="140">
        <v>12</v>
      </c>
      <c r="J11" s="135">
        <f>'Canal Vista Flores'!B24</f>
        <v>0.77577327362049575</v>
      </c>
      <c r="K11" s="136">
        <f>G11*J11</f>
        <v>0.7680155408842908</v>
      </c>
    </row>
    <row r="12" spans="2:12" ht="20" customHeight="1" x14ac:dyDescent="0.2">
      <c r="B12" s="141" t="s">
        <v>109</v>
      </c>
      <c r="C12" s="142"/>
      <c r="D12" s="137">
        <v>2339.3000000000002</v>
      </c>
      <c r="E12" s="137">
        <v>47.71</v>
      </c>
      <c r="F12" s="137">
        <v>62.74</v>
      </c>
      <c r="G12" s="138">
        <v>0.99</v>
      </c>
      <c r="H12" s="137">
        <v>40.69</v>
      </c>
      <c r="I12" s="137">
        <v>13.4</v>
      </c>
      <c r="J12" s="138">
        <f>'Canal Manzano'!B25</f>
        <v>0.78847014673881266</v>
      </c>
      <c r="K12" s="139">
        <f t="shared" si="0"/>
        <v>0.78058544527142448</v>
      </c>
    </row>
    <row r="13" spans="2:12" ht="20" customHeight="1" x14ac:dyDescent="0.2">
      <c r="B13" s="143" t="s">
        <v>110</v>
      </c>
      <c r="C13" s="144"/>
      <c r="D13" s="133">
        <v>851.5</v>
      </c>
      <c r="E13" s="133">
        <v>31.46</v>
      </c>
      <c r="F13" s="140">
        <v>94.71</v>
      </c>
      <c r="G13" s="135">
        <v>0.99</v>
      </c>
      <c r="H13" s="140">
        <v>27.65</v>
      </c>
      <c r="I13" s="140">
        <v>7</v>
      </c>
      <c r="J13" s="135">
        <f>'Canal Rincón'!B25</f>
        <v>0.73465282150495881</v>
      </c>
      <c r="K13" s="136">
        <f t="shared" si="0"/>
        <v>0.72730629328990926</v>
      </c>
    </row>
    <row r="14" spans="2:12" ht="20" customHeight="1" x14ac:dyDescent="0.2">
      <c r="B14" s="141" t="s">
        <v>111</v>
      </c>
      <c r="C14" s="142"/>
      <c r="D14" s="137">
        <v>10164.4</v>
      </c>
      <c r="E14" s="137">
        <v>351.17</v>
      </c>
      <c r="F14" s="137">
        <v>22.94</v>
      </c>
      <c r="G14" s="138">
        <v>0.99</v>
      </c>
      <c r="H14" s="137">
        <v>328.22</v>
      </c>
      <c r="I14" s="137">
        <v>6.53</v>
      </c>
      <c r="J14" s="138">
        <f>'Ef-Mz valle Uco'!B26</f>
        <v>0.74289536131149481</v>
      </c>
      <c r="K14" s="139">
        <f t="shared" si="0"/>
        <v>0.7354664076983799</v>
      </c>
    </row>
    <row r="15" spans="2:12" ht="20" customHeight="1" x14ac:dyDescent="0.2">
      <c r="B15" s="143" t="s">
        <v>112</v>
      </c>
      <c r="C15" s="144"/>
      <c r="D15" s="140">
        <v>8126.2</v>
      </c>
      <c r="E15" s="140">
        <v>349</v>
      </c>
      <c r="F15" s="140">
        <v>64</v>
      </c>
      <c r="G15" s="135">
        <v>0.99</v>
      </c>
      <c r="H15" s="140">
        <v>284</v>
      </c>
      <c r="I15" s="140">
        <v>18.55</v>
      </c>
      <c r="J15" s="135">
        <f>'Yaucha- Aguanda'!B26</f>
        <v>0.70398406905641164</v>
      </c>
      <c r="K15" s="136">
        <f t="shared" si="0"/>
        <v>0.69694422836584757</v>
      </c>
      <c r="L15" s="124"/>
    </row>
    <row r="16" spans="2:12" ht="20" customHeight="1" x14ac:dyDescent="0.2">
      <c r="B16" s="141" t="s">
        <v>113</v>
      </c>
      <c r="C16" s="142"/>
      <c r="D16" s="137">
        <v>1025.7</v>
      </c>
      <c r="E16" s="137">
        <v>24.23</v>
      </c>
      <c r="F16" s="137">
        <v>0.54</v>
      </c>
      <c r="G16" s="138">
        <v>0.99</v>
      </c>
      <c r="H16" s="137">
        <v>23.68</v>
      </c>
      <c r="I16" s="137">
        <v>2.25</v>
      </c>
      <c r="J16" s="138">
        <f>'Canal Capacho'!B24</f>
        <v>0.72074770166015267</v>
      </c>
      <c r="K16" s="139">
        <f t="shared" si="0"/>
        <v>0.71354022464355116</v>
      </c>
    </row>
  </sheetData>
  <mergeCells count="12">
    <mergeCell ref="B14:C14"/>
    <mergeCell ref="B15:C15"/>
    <mergeCell ref="B16:C16"/>
    <mergeCell ref="B1:C1"/>
    <mergeCell ref="B13:C13"/>
    <mergeCell ref="B2:C2"/>
    <mergeCell ref="B4:C4"/>
    <mergeCell ref="B6:C6"/>
    <mergeCell ref="B8:C8"/>
    <mergeCell ref="B10:C10"/>
    <mergeCell ref="B11:C11"/>
    <mergeCell ref="B12:C12"/>
  </mergeCells>
  <pageMargins left="0.11811023622047245" right="0" top="0.74803149606299213" bottom="0.74803149606299213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99"/>
  </sheetPr>
  <dimension ref="A3:D25"/>
  <sheetViews>
    <sheetView topLeftCell="A4" zoomScaleNormal="100" workbookViewId="0">
      <selection activeCell="D11" sqref="D11"/>
    </sheetView>
  </sheetViews>
  <sheetFormatPr baseColWidth="10" defaultRowHeight="15" x14ac:dyDescent="0.2"/>
  <cols>
    <col min="1" max="1" width="29.6640625" customWidth="1"/>
    <col min="2" max="2" width="12.5" customWidth="1"/>
  </cols>
  <sheetData>
    <row r="3" spans="1:3" x14ac:dyDescent="0.2">
      <c r="B3" s="24" t="s">
        <v>92</v>
      </c>
      <c r="C3" s="69"/>
    </row>
    <row r="4" spans="1:3" x14ac:dyDescent="0.2">
      <c r="A4" s="2" t="s">
        <v>0</v>
      </c>
      <c r="B4" s="21" t="s">
        <v>1</v>
      </c>
      <c r="C4" s="21" t="s">
        <v>3</v>
      </c>
    </row>
    <row r="5" spans="1:3" x14ac:dyDescent="0.2">
      <c r="A5" t="s">
        <v>7</v>
      </c>
      <c r="B5" s="21" t="s">
        <v>2</v>
      </c>
      <c r="C5" s="21" t="s">
        <v>2</v>
      </c>
    </row>
    <row r="6" spans="1:3" x14ac:dyDescent="0.2">
      <c r="A6" t="s">
        <v>31</v>
      </c>
      <c r="B6" s="21">
        <v>5.76</v>
      </c>
      <c r="C6" s="21">
        <v>41.68</v>
      </c>
    </row>
    <row r="7" spans="1:3" ht="17" x14ac:dyDescent="0.2">
      <c r="A7" t="s">
        <v>24</v>
      </c>
      <c r="B7" s="100">
        <v>0.05</v>
      </c>
      <c r="C7" s="100">
        <v>0.40300000000000002</v>
      </c>
    </row>
    <row r="8" spans="1:3" x14ac:dyDescent="0.2">
      <c r="A8" t="s">
        <v>9</v>
      </c>
      <c r="B8" s="57">
        <v>2.0699999999999998</v>
      </c>
      <c r="C8" s="57">
        <v>2.0699999999999998</v>
      </c>
    </row>
    <row r="9" spans="1:3" x14ac:dyDescent="0.2">
      <c r="A9" t="s">
        <v>69</v>
      </c>
      <c r="B9" s="57">
        <v>0.3</v>
      </c>
      <c r="C9" s="57">
        <v>0.3</v>
      </c>
    </row>
    <row r="10" spans="1:3" x14ac:dyDescent="0.2">
      <c r="A10" t="s">
        <v>25</v>
      </c>
      <c r="B10" s="57">
        <v>0.9</v>
      </c>
      <c r="C10" s="57">
        <v>0.9</v>
      </c>
    </row>
    <row r="11" spans="1:3" ht="17" x14ac:dyDescent="0.2">
      <c r="A11" t="s">
        <v>26</v>
      </c>
      <c r="B11" s="59">
        <f>B7/B8</f>
        <v>2.415458937198068E-2</v>
      </c>
      <c r="C11" s="59">
        <f>C7/C8</f>
        <v>0.19468599033816428</v>
      </c>
    </row>
    <row r="12" spans="1:3" x14ac:dyDescent="0.2">
      <c r="A12" t="s">
        <v>27</v>
      </c>
      <c r="B12" s="59">
        <f t="shared" ref="B12" si="0">B11/B10</f>
        <v>2.6838432635534086E-2</v>
      </c>
      <c r="C12" s="59">
        <f t="shared" ref="C12" si="1">C11/C10</f>
        <v>0.21631776704240474</v>
      </c>
    </row>
    <row r="13" spans="1:3" x14ac:dyDescent="0.2">
      <c r="A13" t="s">
        <v>18</v>
      </c>
      <c r="B13" s="59">
        <f t="shared" ref="B13" si="2">0.018*B9*B10*(B12^0.5)</f>
        <v>7.9618656323644451E-4</v>
      </c>
      <c r="C13" s="59">
        <f t="shared" ref="C13" si="3">0.018*C9*C10*(C12^0.5)</f>
        <v>2.2603847306232588E-3</v>
      </c>
    </row>
    <row r="14" spans="1:3" x14ac:dyDescent="0.2">
      <c r="A14" t="s">
        <v>19</v>
      </c>
      <c r="B14" s="59">
        <f t="shared" ref="B14" si="4">B11^0.25</f>
        <v>0.39423022212921766</v>
      </c>
      <c r="C14" s="59">
        <f t="shared" ref="C14" si="5">C11^0.25</f>
        <v>0.66425323043098794</v>
      </c>
    </row>
    <row r="15" spans="1:3" x14ac:dyDescent="0.2">
      <c r="A15" t="s">
        <v>28</v>
      </c>
      <c r="B15" s="59">
        <f t="shared" ref="B15" si="6">B13/B14</f>
        <v>2.0195979875319574E-3</v>
      </c>
      <c r="C15" s="59">
        <f t="shared" ref="C15" si="7">C13/C14</f>
        <v>3.4028961050842788E-3</v>
      </c>
    </row>
    <row r="16" spans="1:3" x14ac:dyDescent="0.2">
      <c r="A16" t="s">
        <v>20</v>
      </c>
      <c r="B16" s="59">
        <f>B15*B6</f>
        <v>1.1632884408184075E-2</v>
      </c>
      <c r="C16" s="59">
        <f>C15*C6</f>
        <v>0.14183270965991274</v>
      </c>
    </row>
    <row r="17" spans="1:4" x14ac:dyDescent="0.2">
      <c r="A17" t="s">
        <v>21</v>
      </c>
      <c r="B17" s="60">
        <f>B16/B7</f>
        <v>0.23265768816368149</v>
      </c>
      <c r="C17" s="60">
        <f>C16/C7</f>
        <v>0.35194220759283557</v>
      </c>
    </row>
    <row r="18" spans="1:4" x14ac:dyDescent="0.2">
      <c r="A18" t="s">
        <v>22</v>
      </c>
      <c r="B18" s="57">
        <v>0.8</v>
      </c>
      <c r="C18" s="57">
        <v>0.6</v>
      </c>
    </row>
    <row r="19" spans="1:4" x14ac:dyDescent="0.2">
      <c r="A19" t="s">
        <v>29</v>
      </c>
      <c r="B19" s="59">
        <f t="shared" ref="B19" si="8">B18*B17</f>
        <v>0.18612615053094519</v>
      </c>
      <c r="C19" s="59">
        <f t="shared" ref="C19" si="9">C18*C17</f>
        <v>0.21116532455570133</v>
      </c>
    </row>
    <row r="20" spans="1:4" x14ac:dyDescent="0.2">
      <c r="A20" s="16" t="s">
        <v>23</v>
      </c>
      <c r="B20" s="61">
        <f t="shared" ref="B20" si="10">1-B19</f>
        <v>0.81387384946905483</v>
      </c>
      <c r="C20" s="61">
        <f t="shared" ref="C20" si="11">1-C19</f>
        <v>0.78883467544429864</v>
      </c>
    </row>
    <row r="21" spans="1:4" x14ac:dyDescent="0.2">
      <c r="B21" s="85"/>
      <c r="C21" s="85"/>
    </row>
    <row r="22" spans="1:4" x14ac:dyDescent="0.2">
      <c r="A22" t="s">
        <v>54</v>
      </c>
      <c r="B22" s="65">
        <f>B20</f>
        <v>0.81387384946905483</v>
      </c>
      <c r="C22" s="65">
        <f>C20</f>
        <v>0.78883467544429864</v>
      </c>
    </row>
    <row r="23" spans="1:4" x14ac:dyDescent="0.2">
      <c r="A23" t="s">
        <v>57</v>
      </c>
      <c r="B23" s="93">
        <v>179.98</v>
      </c>
      <c r="C23" s="65">
        <v>1302.32</v>
      </c>
      <c r="D23" s="2">
        <f>SUM(B23:C23)</f>
        <v>1482.3</v>
      </c>
    </row>
    <row r="24" spans="1:4" x14ac:dyDescent="0.2">
      <c r="A24" t="s">
        <v>55</v>
      </c>
      <c r="B24" s="102">
        <f>B22*B23</f>
        <v>146.48101542744047</v>
      </c>
      <c r="C24" s="102">
        <f>C22*C23</f>
        <v>1027.3151745246189</v>
      </c>
      <c r="D24" s="94">
        <f>SUM(B24:C24)</f>
        <v>1173.7961899520594</v>
      </c>
    </row>
    <row r="25" spans="1:4" x14ac:dyDescent="0.2">
      <c r="A25" t="s">
        <v>56</v>
      </c>
      <c r="B25" s="48">
        <f>D24/D23</f>
        <v>0.79187491732581761</v>
      </c>
    </row>
  </sheetData>
  <pageMargins left="0.11811023622047245" right="0" top="0.74803149606299213" bottom="0.74803149606299213" header="0.31496062992125984" footer="0.31496062992125984"/>
  <pageSetup paperSize="9" scale="97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99"/>
  </sheetPr>
  <dimension ref="A2:D29"/>
  <sheetViews>
    <sheetView zoomScaleNormal="100" workbookViewId="0">
      <selection activeCell="E11" sqref="E11"/>
    </sheetView>
  </sheetViews>
  <sheetFormatPr baseColWidth="10" defaultRowHeight="15" x14ac:dyDescent="0.2"/>
  <cols>
    <col min="1" max="1" width="27.6640625" customWidth="1"/>
    <col min="3" max="3" width="12.5" customWidth="1"/>
  </cols>
  <sheetData>
    <row r="2" spans="1:3" x14ac:dyDescent="0.2">
      <c r="B2" s="149" t="s">
        <v>139</v>
      </c>
      <c r="C2" s="147"/>
    </row>
    <row r="3" spans="1:3" x14ac:dyDescent="0.2">
      <c r="A3" s="2" t="s">
        <v>0</v>
      </c>
      <c r="B3" s="27" t="s">
        <v>1</v>
      </c>
      <c r="C3" s="27" t="s">
        <v>3</v>
      </c>
    </row>
    <row r="4" spans="1:3" x14ac:dyDescent="0.2">
      <c r="A4" t="s">
        <v>7</v>
      </c>
      <c r="B4" s="27" t="s">
        <v>2</v>
      </c>
      <c r="C4" s="27" t="s">
        <v>2</v>
      </c>
    </row>
    <row r="5" spans="1:3" x14ac:dyDescent="0.2">
      <c r="A5" t="s">
        <v>31</v>
      </c>
      <c r="B5" s="92">
        <v>5.4379999999999997</v>
      </c>
      <c r="C5" s="92">
        <v>64.793999999999997</v>
      </c>
    </row>
    <row r="6" spans="1:3" ht="17" x14ac:dyDescent="0.2">
      <c r="A6" t="s">
        <v>24</v>
      </c>
      <c r="B6" s="92">
        <v>0.12</v>
      </c>
      <c r="C6" s="92">
        <v>1.38</v>
      </c>
    </row>
    <row r="7" spans="1:3" x14ac:dyDescent="0.2">
      <c r="A7" t="s">
        <v>9</v>
      </c>
      <c r="B7" s="12">
        <v>2.5099999999999998</v>
      </c>
      <c r="C7" s="13">
        <v>2.5</v>
      </c>
    </row>
    <row r="8" spans="1:3" x14ac:dyDescent="0.2">
      <c r="A8" t="s">
        <v>137</v>
      </c>
      <c r="B8" s="55">
        <v>0.4</v>
      </c>
      <c r="C8" s="56">
        <v>0.4</v>
      </c>
    </row>
    <row r="9" spans="1:3" x14ac:dyDescent="0.2">
      <c r="A9" t="s">
        <v>25</v>
      </c>
      <c r="B9" s="55">
        <v>1</v>
      </c>
      <c r="C9" s="56">
        <v>1</v>
      </c>
    </row>
    <row r="10" spans="1:3" ht="17" x14ac:dyDescent="0.2">
      <c r="A10" t="s">
        <v>26</v>
      </c>
      <c r="B10" s="34">
        <f>B6/B7</f>
        <v>4.7808764940239043E-2</v>
      </c>
      <c r="C10" s="35">
        <f>C6/C7</f>
        <v>0.55199999999999994</v>
      </c>
    </row>
    <row r="11" spans="1:3" x14ac:dyDescent="0.2">
      <c r="A11" t="s">
        <v>27</v>
      </c>
      <c r="B11" s="34">
        <f t="shared" ref="B11" si="0">B10/B9</f>
        <v>4.7808764940239043E-2</v>
      </c>
      <c r="C11" s="35">
        <f t="shared" ref="C11" si="1">C10/C9</f>
        <v>0.55199999999999994</v>
      </c>
    </row>
    <row r="12" spans="1:3" x14ac:dyDescent="0.2">
      <c r="A12" t="s">
        <v>18</v>
      </c>
      <c r="B12" s="34">
        <f t="shared" ref="B12" si="2">0.018*B8*B9*(B11^0.5)</f>
        <v>1.5742955168906478E-3</v>
      </c>
      <c r="C12" s="35">
        <f t="shared" ref="C12" si="3">0.018*C8*C9*(C11^0.5)</f>
        <v>5.3493625788499323E-3</v>
      </c>
    </row>
    <row r="13" spans="1:3" x14ac:dyDescent="0.2">
      <c r="A13" t="s">
        <v>19</v>
      </c>
      <c r="B13" s="34">
        <f t="shared" ref="B13" si="4">B10^0.25</f>
        <v>0.46760256107478826</v>
      </c>
      <c r="C13" s="35">
        <f t="shared" ref="C13" si="5">C10^0.25</f>
        <v>0.86195534967901233</v>
      </c>
    </row>
    <row r="14" spans="1:3" x14ac:dyDescent="0.2">
      <c r="A14" t="s">
        <v>28</v>
      </c>
      <c r="B14" s="34">
        <f t="shared" ref="B14" si="6">B12/B13</f>
        <v>3.3667384397384754E-3</v>
      </c>
      <c r="C14" s="35">
        <f t="shared" ref="C14" si="7">C12/C13</f>
        <v>6.2060785176888886E-3</v>
      </c>
    </row>
    <row r="15" spans="1:3" x14ac:dyDescent="0.2">
      <c r="A15" t="s">
        <v>20</v>
      </c>
      <c r="B15" s="34">
        <f>B14*B5</f>
        <v>1.830832363529783E-2</v>
      </c>
      <c r="C15" s="35">
        <f>C14*C5</f>
        <v>0.40211665147513381</v>
      </c>
    </row>
    <row r="16" spans="1:3" x14ac:dyDescent="0.2">
      <c r="A16" t="s">
        <v>21</v>
      </c>
      <c r="B16" s="36">
        <f>B15/B6</f>
        <v>0.15256936362748191</v>
      </c>
      <c r="C16" s="37">
        <f>C15/C6</f>
        <v>0.29138887788053175</v>
      </c>
    </row>
    <row r="17" spans="1:4" x14ac:dyDescent="0.2">
      <c r="A17" t="s">
        <v>22</v>
      </c>
      <c r="B17" s="55">
        <v>0.8</v>
      </c>
      <c r="C17" s="56">
        <v>0.8</v>
      </c>
    </row>
    <row r="18" spans="1:4" x14ac:dyDescent="0.2">
      <c r="A18" t="s">
        <v>29</v>
      </c>
      <c r="B18" s="34">
        <f t="shared" ref="B18" si="8">B17*B16</f>
        <v>0.12205549090198553</v>
      </c>
      <c r="C18" s="35">
        <f t="shared" ref="C18" si="9">C17*C16</f>
        <v>0.23311110230442542</v>
      </c>
    </row>
    <row r="19" spans="1:4" x14ac:dyDescent="0.2">
      <c r="A19" s="16" t="s">
        <v>23</v>
      </c>
      <c r="B19" s="40">
        <f t="shared" ref="B19" si="10">1-B18</f>
        <v>0.87794450909801447</v>
      </c>
      <c r="C19" s="41">
        <f t="shared" ref="C19" si="11">1-C18</f>
        <v>0.76688889769557456</v>
      </c>
    </row>
    <row r="20" spans="1:4" x14ac:dyDescent="0.2">
      <c r="B20" s="55"/>
      <c r="C20" s="56"/>
    </row>
    <row r="21" spans="1:4" x14ac:dyDescent="0.2">
      <c r="A21" t="s">
        <v>54</v>
      </c>
      <c r="B21" s="34">
        <f>B19</f>
        <v>0.87794450909801447</v>
      </c>
      <c r="C21" s="35">
        <f>C19</f>
        <v>0.76688889769557456</v>
      </c>
    </row>
    <row r="22" spans="1:4" x14ac:dyDescent="0.2">
      <c r="A22" t="s">
        <v>57</v>
      </c>
      <c r="B22" s="55">
        <v>389.52</v>
      </c>
      <c r="C22" s="56">
        <v>4479.5200000000004</v>
      </c>
      <c r="D22" s="112">
        <f>SUM(B22:C22)</f>
        <v>4869.0400000000009</v>
      </c>
    </row>
    <row r="23" spans="1:4" x14ac:dyDescent="0.2">
      <c r="A23" t="s">
        <v>55</v>
      </c>
      <c r="B23" s="46">
        <f>B21*B22</f>
        <v>341.97694518385856</v>
      </c>
      <c r="C23" s="47">
        <f>C21*C22</f>
        <v>3435.2941550052806</v>
      </c>
      <c r="D23" s="114">
        <f>SUM(B23:C23)</f>
        <v>3777.2711001891394</v>
      </c>
    </row>
    <row r="24" spans="1:4" x14ac:dyDescent="0.2">
      <c r="A24" t="s">
        <v>56</v>
      </c>
      <c r="B24" s="101">
        <f>D23/D22</f>
        <v>0.77577327362049575</v>
      </c>
      <c r="C24" s="115"/>
    </row>
    <row r="26" spans="1:4" ht="17" x14ac:dyDescent="0.2">
      <c r="B26" s="26" t="s">
        <v>138</v>
      </c>
      <c r="C26" s="26" t="s">
        <v>24</v>
      </c>
    </row>
    <row r="27" spans="1:4" x14ac:dyDescent="0.2">
      <c r="B27" s="111">
        <v>1898.5194000000024</v>
      </c>
      <c r="C27" s="151" t="e">
        <f>#REF!*B29/1000</f>
        <v>#REF!</v>
      </c>
    </row>
    <row r="28" spans="1:4" x14ac:dyDescent="0.2">
      <c r="B28" s="111">
        <v>250.28260000000009</v>
      </c>
      <c r="C28" s="151"/>
    </row>
    <row r="29" spans="1:4" x14ac:dyDescent="0.2">
      <c r="B29">
        <f>SUM(B27:B28)</f>
        <v>2148.8020000000024</v>
      </c>
    </row>
  </sheetData>
  <mergeCells count="2">
    <mergeCell ref="C27:C28"/>
    <mergeCell ref="B2:C2"/>
  </mergeCells>
  <pageMargins left="0.11811023622047245" right="0" top="0.74803149606299213" bottom="0.74803149606299213" header="0.31496062992125984" footer="0.31496062992125984"/>
  <pageSetup paperSize="9" scale="97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99"/>
  </sheetPr>
  <dimension ref="A3:D25"/>
  <sheetViews>
    <sheetView topLeftCell="A4" zoomScaleNormal="100" workbookViewId="0">
      <selection activeCell="D13" sqref="D13"/>
    </sheetView>
  </sheetViews>
  <sheetFormatPr baseColWidth="10" defaultRowHeight="15" x14ac:dyDescent="0.2"/>
  <cols>
    <col min="1" max="1" width="27.6640625" customWidth="1"/>
  </cols>
  <sheetData>
    <row r="3" spans="1:3" x14ac:dyDescent="0.2">
      <c r="B3" s="69" t="s">
        <v>140</v>
      </c>
      <c r="C3" s="69"/>
    </row>
    <row r="4" spans="1:3" x14ac:dyDescent="0.2">
      <c r="A4" s="2" t="s">
        <v>0</v>
      </c>
      <c r="B4" s="27" t="s">
        <v>1</v>
      </c>
      <c r="C4" s="27" t="s">
        <v>3</v>
      </c>
    </row>
    <row r="5" spans="1:3" x14ac:dyDescent="0.2">
      <c r="A5" t="s">
        <v>7</v>
      </c>
      <c r="B5" s="27" t="s">
        <v>2</v>
      </c>
      <c r="C5" s="27" t="s">
        <v>2</v>
      </c>
    </row>
    <row r="6" spans="1:3" x14ac:dyDescent="0.2">
      <c r="A6" t="s">
        <v>31</v>
      </c>
      <c r="B6" s="27">
        <v>5.7279999999999998</v>
      </c>
      <c r="C6" s="27">
        <v>35.034999999999997</v>
      </c>
    </row>
    <row r="7" spans="1:3" ht="17" x14ac:dyDescent="0.2">
      <c r="A7" t="s">
        <v>24</v>
      </c>
      <c r="B7" s="98">
        <v>0.10100000000000001</v>
      </c>
      <c r="C7" s="98">
        <v>0.62</v>
      </c>
    </row>
    <row r="8" spans="1:3" x14ac:dyDescent="0.2">
      <c r="A8" t="s">
        <v>9</v>
      </c>
      <c r="B8" s="1">
        <v>1.85</v>
      </c>
      <c r="C8" s="1">
        <v>1.85</v>
      </c>
    </row>
    <row r="9" spans="1:3" x14ac:dyDescent="0.2">
      <c r="A9" t="s">
        <v>137</v>
      </c>
      <c r="B9" s="57">
        <v>0.36</v>
      </c>
      <c r="C9" s="57">
        <v>0.36</v>
      </c>
    </row>
    <row r="10" spans="1:3" x14ac:dyDescent="0.2">
      <c r="A10" t="s">
        <v>25</v>
      </c>
      <c r="B10" s="57">
        <v>1</v>
      </c>
      <c r="C10" s="57">
        <v>1</v>
      </c>
    </row>
    <row r="11" spans="1:3" ht="17" x14ac:dyDescent="0.2">
      <c r="A11" t="s">
        <v>26</v>
      </c>
      <c r="B11" s="59">
        <f>B7/B8</f>
        <v>5.4594594594594592E-2</v>
      </c>
      <c r="C11" s="59">
        <f>C7/C8</f>
        <v>0.3351351351351351</v>
      </c>
    </row>
    <row r="12" spans="1:3" x14ac:dyDescent="0.2">
      <c r="A12" t="s">
        <v>27</v>
      </c>
      <c r="B12" s="59">
        <f t="shared" ref="B12" si="0">B11/B10</f>
        <v>5.4594594594594592E-2</v>
      </c>
      <c r="C12" s="59">
        <f t="shared" ref="C12" si="1">C11/C10</f>
        <v>0.3351351351351351</v>
      </c>
    </row>
    <row r="13" spans="1:3" x14ac:dyDescent="0.2">
      <c r="A13" t="s">
        <v>18</v>
      </c>
      <c r="B13" s="59">
        <f t="shared" ref="B13" si="2">0.018*B9*B10*(B12^0.5)</f>
        <v>1.5140835065691933E-3</v>
      </c>
      <c r="C13" s="59">
        <f t="shared" ref="C13" si="3">0.018*C9*C10*(C12^0.5)</f>
        <v>3.751327548799008E-3</v>
      </c>
    </row>
    <row r="14" spans="1:3" x14ac:dyDescent="0.2">
      <c r="A14" t="s">
        <v>19</v>
      </c>
      <c r="B14" s="59">
        <f t="shared" ref="B14" si="4">B11^0.25</f>
        <v>0.48337859088386975</v>
      </c>
      <c r="C14" s="59">
        <f t="shared" ref="C14" si="5">C11^0.25</f>
        <v>0.76086041580931651</v>
      </c>
    </row>
    <row r="15" spans="1:3" x14ac:dyDescent="0.2">
      <c r="A15" t="s">
        <v>28</v>
      </c>
      <c r="B15" s="59">
        <f t="shared" ref="B15" si="6">B13/B14</f>
        <v>3.1322932689274757E-3</v>
      </c>
      <c r="C15" s="59">
        <f t="shared" ref="C15" si="7">C13/C14</f>
        <v>4.9303754944443699E-3</v>
      </c>
    </row>
    <row r="16" spans="1:3" x14ac:dyDescent="0.2">
      <c r="A16" t="s">
        <v>20</v>
      </c>
      <c r="B16" s="59">
        <f>B15*B6</f>
        <v>1.7941775844416582E-2</v>
      </c>
      <c r="C16" s="59">
        <f>C15*C6</f>
        <v>0.17273570544785849</v>
      </c>
    </row>
    <row r="17" spans="1:4" x14ac:dyDescent="0.2">
      <c r="A17" t="s">
        <v>21</v>
      </c>
      <c r="B17" s="60">
        <f>B16/B7</f>
        <v>0.17764134499422357</v>
      </c>
      <c r="C17" s="60">
        <f>C16/C7</f>
        <v>0.27860597652880403</v>
      </c>
    </row>
    <row r="18" spans="1:4" x14ac:dyDescent="0.2">
      <c r="A18" t="s">
        <v>22</v>
      </c>
      <c r="B18" s="57">
        <v>0.8</v>
      </c>
      <c r="C18" s="57">
        <v>0.8</v>
      </c>
    </row>
    <row r="19" spans="1:4" x14ac:dyDescent="0.2">
      <c r="A19" t="s">
        <v>29</v>
      </c>
      <c r="B19" s="57">
        <f t="shared" ref="B19" si="8">B18*B17</f>
        <v>0.14211307599537887</v>
      </c>
      <c r="C19" s="57">
        <f t="shared" ref="C19" si="9">C18*C17</f>
        <v>0.22288478122304323</v>
      </c>
    </row>
    <row r="20" spans="1:4" x14ac:dyDescent="0.2">
      <c r="A20" s="16" t="s">
        <v>23</v>
      </c>
      <c r="B20" s="61">
        <f t="shared" ref="B20" si="10">1-B19</f>
        <v>0.85788692400462119</v>
      </c>
      <c r="C20" s="61">
        <f t="shared" ref="C20" si="11">1-C19</f>
        <v>0.77711521877695677</v>
      </c>
    </row>
    <row r="21" spans="1:4" x14ac:dyDescent="0.2">
      <c r="B21" s="85"/>
      <c r="C21" s="85"/>
    </row>
    <row r="22" spans="1:4" x14ac:dyDescent="0.2">
      <c r="A22" t="s">
        <v>54</v>
      </c>
      <c r="B22" s="59">
        <f>B20</f>
        <v>0.85788692400462119</v>
      </c>
      <c r="C22" s="59">
        <f>C20</f>
        <v>0.77711521877695677</v>
      </c>
      <c r="D22" s="28"/>
    </row>
    <row r="23" spans="1:4" x14ac:dyDescent="0.2">
      <c r="A23" t="s">
        <v>57</v>
      </c>
      <c r="B23" s="57">
        <v>328.86</v>
      </c>
      <c r="C23" s="57">
        <v>2010.44</v>
      </c>
      <c r="D23" s="112">
        <f>SUM(B23:C23)</f>
        <v>2339.3000000000002</v>
      </c>
    </row>
    <row r="24" spans="1:4" x14ac:dyDescent="0.2">
      <c r="A24" t="s">
        <v>55</v>
      </c>
      <c r="B24" s="102">
        <f>B22*B23</f>
        <v>282.12469382815976</v>
      </c>
      <c r="C24" s="102">
        <f>C22*C23</f>
        <v>1562.343520437945</v>
      </c>
      <c r="D24" s="112">
        <f>SUM(B24:C24)</f>
        <v>1844.4682142661047</v>
      </c>
    </row>
    <row r="25" spans="1:4" x14ac:dyDescent="0.2">
      <c r="A25" t="s">
        <v>56</v>
      </c>
      <c r="B25" s="101">
        <f>D24/D23</f>
        <v>0.78847014673881266</v>
      </c>
      <c r="C25" s="117"/>
      <c r="D25" s="28"/>
    </row>
  </sheetData>
  <pageMargins left="0.11811023622047245" right="0" top="0.74803149606299213" bottom="0.74803149606299213" header="0.31496062992125984" footer="0.31496062992125984"/>
  <pageSetup paperSize="9" scale="97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99"/>
  </sheetPr>
  <dimension ref="A3:D25"/>
  <sheetViews>
    <sheetView zoomScaleNormal="100" workbookViewId="0">
      <selection activeCell="D10" sqref="D10"/>
    </sheetView>
  </sheetViews>
  <sheetFormatPr baseColWidth="10" defaultRowHeight="15" x14ac:dyDescent="0.2"/>
  <cols>
    <col min="1" max="1" width="27.6640625" customWidth="1"/>
    <col min="2" max="2" width="11.5" bestFit="1" customWidth="1"/>
    <col min="3" max="4" width="12.5" bestFit="1" customWidth="1"/>
  </cols>
  <sheetData>
    <row r="3" spans="1:3" x14ac:dyDescent="0.2">
      <c r="B3" s="149" t="s">
        <v>141</v>
      </c>
      <c r="C3" s="150"/>
    </row>
    <row r="4" spans="1:3" x14ac:dyDescent="0.2">
      <c r="A4" s="2" t="s">
        <v>0</v>
      </c>
      <c r="B4" s="27" t="s">
        <v>1</v>
      </c>
      <c r="C4" s="26" t="s">
        <v>3</v>
      </c>
    </row>
    <row r="5" spans="1:3" x14ac:dyDescent="0.2">
      <c r="A5" t="s">
        <v>7</v>
      </c>
      <c r="B5" s="27" t="s">
        <v>2</v>
      </c>
      <c r="C5" s="26" t="s">
        <v>2</v>
      </c>
    </row>
    <row r="6" spans="1:3" x14ac:dyDescent="0.2">
      <c r="A6" t="s">
        <v>31</v>
      </c>
      <c r="B6" s="27">
        <v>1.643</v>
      </c>
      <c r="C6" s="26">
        <v>27.652000000000001</v>
      </c>
    </row>
    <row r="7" spans="1:3" ht="17" x14ac:dyDescent="0.2">
      <c r="A7" t="s">
        <v>24</v>
      </c>
      <c r="B7" s="98">
        <v>1.4E-2</v>
      </c>
      <c r="C7" s="100">
        <v>0.249</v>
      </c>
    </row>
    <row r="8" spans="1:3" x14ac:dyDescent="0.2">
      <c r="A8" t="s">
        <v>9</v>
      </c>
      <c r="B8" s="12">
        <v>2.4</v>
      </c>
      <c r="C8" s="13">
        <v>2.5</v>
      </c>
    </row>
    <row r="9" spans="1:3" x14ac:dyDescent="0.2">
      <c r="A9" t="s">
        <v>137</v>
      </c>
      <c r="B9" s="55">
        <v>0.32</v>
      </c>
      <c r="C9" s="56">
        <v>0.32</v>
      </c>
    </row>
    <row r="10" spans="1:3" x14ac:dyDescent="0.2">
      <c r="A10" t="s">
        <v>25</v>
      </c>
      <c r="B10" s="55">
        <v>0.9</v>
      </c>
      <c r="C10" s="56">
        <v>0.9</v>
      </c>
    </row>
    <row r="11" spans="1:3" ht="17" x14ac:dyDescent="0.2">
      <c r="A11" t="s">
        <v>26</v>
      </c>
      <c r="B11" s="34">
        <f>B7/B8</f>
        <v>5.8333333333333336E-3</v>
      </c>
      <c r="C11" s="35">
        <f>C7/C8</f>
        <v>9.9599999999999994E-2</v>
      </c>
    </row>
    <row r="12" spans="1:3" x14ac:dyDescent="0.2">
      <c r="A12" t="s">
        <v>27</v>
      </c>
      <c r="B12" s="34">
        <f t="shared" ref="B12" si="0">B11/B10</f>
        <v>6.4814814814814813E-3</v>
      </c>
      <c r="C12" s="35">
        <f t="shared" ref="C12" si="1">C11/C10</f>
        <v>0.11066666666666666</v>
      </c>
    </row>
    <row r="13" spans="1:3" x14ac:dyDescent="0.2">
      <c r="A13" t="s">
        <v>18</v>
      </c>
      <c r="B13" s="34">
        <f t="shared" ref="B13" si="2">0.018*B9*B10*(B12^0.5)</f>
        <v>4.1735165029025572E-4</v>
      </c>
      <c r="C13" s="35">
        <f t="shared" ref="C13" si="3">0.018*C9*C10*(C12^0.5)</f>
        <v>1.7245405370706712E-3</v>
      </c>
    </row>
    <row r="14" spans="1:3" x14ac:dyDescent="0.2">
      <c r="A14" t="s">
        <v>19</v>
      </c>
      <c r="B14" s="34">
        <f t="shared" ref="B14" si="4">B11^0.25</f>
        <v>0.27636255459558434</v>
      </c>
      <c r="C14" s="35">
        <f t="shared" ref="C14" si="5">C11^0.25</f>
        <v>0.56177813837954749</v>
      </c>
    </row>
    <row r="15" spans="1:3" x14ac:dyDescent="0.2">
      <c r="A15" t="s">
        <v>28</v>
      </c>
      <c r="B15" s="34">
        <f t="shared" ref="B15" si="6">B13/B14</f>
        <v>1.5101599089680873E-3</v>
      </c>
      <c r="C15" s="35">
        <f t="shared" ref="C15" si="7">C13/C14</f>
        <v>3.0697893336417807E-3</v>
      </c>
    </row>
    <row r="16" spans="1:3" x14ac:dyDescent="0.2">
      <c r="A16" t="s">
        <v>20</v>
      </c>
      <c r="B16" s="34">
        <f>B15*B6</f>
        <v>2.4811927304345676E-3</v>
      </c>
      <c r="C16" s="35">
        <f>C15*C6</f>
        <v>8.4885814653862524E-2</v>
      </c>
    </row>
    <row r="17" spans="1:4" x14ac:dyDescent="0.2">
      <c r="A17" t="s">
        <v>21</v>
      </c>
      <c r="B17" s="36">
        <f>B16/B7</f>
        <v>0.17722805217389767</v>
      </c>
      <c r="C17" s="37">
        <f>C16/C7</f>
        <v>0.34090688616009046</v>
      </c>
    </row>
    <row r="18" spans="1:4" x14ac:dyDescent="0.2">
      <c r="A18" t="s">
        <v>22</v>
      </c>
      <c r="B18" s="55">
        <v>0.8</v>
      </c>
      <c r="C18" s="56">
        <v>0.8</v>
      </c>
    </row>
    <row r="19" spans="1:4" x14ac:dyDescent="0.2">
      <c r="A19" t="s">
        <v>29</v>
      </c>
      <c r="B19" s="34">
        <f t="shared" ref="B19" si="8">B18*B17</f>
        <v>0.14178244173911814</v>
      </c>
      <c r="C19" s="35">
        <f t="shared" ref="C19" si="9">C18*C17</f>
        <v>0.2727255089280724</v>
      </c>
    </row>
    <row r="20" spans="1:4" x14ac:dyDescent="0.2">
      <c r="A20" s="16" t="s">
        <v>23</v>
      </c>
      <c r="B20" s="40">
        <f t="shared" ref="B20" si="10">1-B19</f>
        <v>0.85821755826088186</v>
      </c>
      <c r="C20" s="41">
        <f t="shared" ref="C20" si="11">1-C19</f>
        <v>0.72727449107192754</v>
      </c>
    </row>
    <row r="21" spans="1:4" x14ac:dyDescent="0.2">
      <c r="B21" s="116"/>
      <c r="C21" s="103"/>
    </row>
    <row r="22" spans="1:4" x14ac:dyDescent="0.2">
      <c r="A22" t="s">
        <v>54</v>
      </c>
      <c r="B22" s="119">
        <f>B20</f>
        <v>0.85821755826088186</v>
      </c>
      <c r="C22" s="120">
        <f>C20</f>
        <v>0.72727449107192754</v>
      </c>
      <c r="D22" s="115"/>
    </row>
    <row r="23" spans="1:4" x14ac:dyDescent="0.2">
      <c r="A23" t="s">
        <v>57</v>
      </c>
      <c r="B23" s="119">
        <v>47.98</v>
      </c>
      <c r="C23" s="120">
        <v>803.52</v>
      </c>
      <c r="D23" s="113">
        <f>SUM(B23:C23)</f>
        <v>851.5</v>
      </c>
    </row>
    <row r="24" spans="1:4" x14ac:dyDescent="0.2">
      <c r="A24" t="s">
        <v>55</v>
      </c>
      <c r="B24" s="121">
        <f>B22*B23</f>
        <v>41.177278445357111</v>
      </c>
      <c r="C24" s="122">
        <f>C22*C23</f>
        <v>584.37959906611525</v>
      </c>
      <c r="D24" s="115">
        <f>SUM(B24:C24)</f>
        <v>625.55687751147241</v>
      </c>
    </row>
    <row r="25" spans="1:4" x14ac:dyDescent="0.2">
      <c r="A25" t="s">
        <v>56</v>
      </c>
      <c r="B25" s="118">
        <f>D24/D23</f>
        <v>0.73465282150495881</v>
      </c>
      <c r="C25" s="115"/>
      <c r="D25" s="115"/>
    </row>
  </sheetData>
  <mergeCells count="1">
    <mergeCell ref="B3:C3"/>
  </mergeCells>
  <pageMargins left="0.11811023622047245" right="0" top="0.74803149606299213" bottom="0.74803149606299213" header="0.31496062992125984" footer="0.31496062992125984"/>
  <pageSetup paperSize="9" scale="97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FF99"/>
  </sheetPr>
  <dimension ref="A2:O59"/>
  <sheetViews>
    <sheetView topLeftCell="C1" zoomScaleNormal="100" workbookViewId="0">
      <selection activeCell="G15" sqref="G15"/>
    </sheetView>
  </sheetViews>
  <sheetFormatPr baseColWidth="10" defaultRowHeight="15" x14ac:dyDescent="0.2"/>
  <cols>
    <col min="1" max="1" width="29.33203125" customWidth="1"/>
    <col min="2" max="2" width="11.5" customWidth="1"/>
    <col min="3" max="3" width="10.83203125" customWidth="1"/>
    <col min="4" max="4" width="11" customWidth="1"/>
    <col min="5" max="5" width="11.5" customWidth="1"/>
    <col min="6" max="6" width="12.83203125" customWidth="1"/>
    <col min="7" max="7" width="11.6640625" customWidth="1"/>
    <col min="8" max="8" width="14.33203125" customWidth="1"/>
    <col min="9" max="9" width="13.5" bestFit="1" customWidth="1"/>
    <col min="10" max="10" width="15.33203125" customWidth="1"/>
    <col min="11" max="11" width="13" customWidth="1"/>
  </cols>
  <sheetData>
    <row r="2" spans="1:14" x14ac:dyDescent="0.2">
      <c r="B2" s="15" t="s">
        <v>11</v>
      </c>
      <c r="C2" s="14"/>
    </row>
    <row r="3" spans="1:14" x14ac:dyDescent="0.2">
      <c r="B3" s="5" t="s">
        <v>30</v>
      </c>
      <c r="C3" s="6"/>
      <c r="D3" s="23"/>
      <c r="E3" s="23"/>
      <c r="F3" s="11"/>
      <c r="G3" s="11"/>
      <c r="H3" s="11"/>
      <c r="I3" s="11"/>
      <c r="J3" s="11"/>
      <c r="K3" s="11"/>
      <c r="L3" s="11"/>
      <c r="M3" s="11"/>
      <c r="N3" s="11"/>
    </row>
    <row r="4" spans="1:14" x14ac:dyDescent="0.2">
      <c r="B4" s="155" t="s">
        <v>45</v>
      </c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</row>
    <row r="5" spans="1:14" x14ac:dyDescent="0.2">
      <c r="A5" s="2" t="s">
        <v>0</v>
      </c>
      <c r="B5" s="156" t="s">
        <v>40</v>
      </c>
      <c r="C5" s="157"/>
      <c r="D5" s="149" t="s">
        <v>41</v>
      </c>
      <c r="E5" s="150"/>
      <c r="F5" s="152" t="s">
        <v>44</v>
      </c>
      <c r="G5" s="153"/>
      <c r="H5" s="19" t="s">
        <v>46</v>
      </c>
      <c r="I5" s="29" t="s">
        <v>53</v>
      </c>
      <c r="J5" s="19" t="s">
        <v>47</v>
      </c>
      <c r="K5" s="152" t="s">
        <v>48</v>
      </c>
      <c r="L5" s="153"/>
      <c r="M5" s="154" t="s">
        <v>51</v>
      </c>
      <c r="N5" s="154"/>
    </row>
    <row r="6" spans="1:14" x14ac:dyDescent="0.2">
      <c r="A6" t="s">
        <v>7</v>
      </c>
      <c r="B6" s="18" t="s">
        <v>42</v>
      </c>
      <c r="C6" s="18" t="s">
        <v>43</v>
      </c>
      <c r="D6" s="18" t="s">
        <v>42</v>
      </c>
      <c r="E6" s="18" t="s">
        <v>43</v>
      </c>
      <c r="F6" s="18" t="s">
        <v>42</v>
      </c>
      <c r="G6" s="18" t="s">
        <v>43</v>
      </c>
      <c r="H6" s="18" t="s">
        <v>2</v>
      </c>
      <c r="I6" s="18" t="s">
        <v>2</v>
      </c>
      <c r="J6" s="18" t="s">
        <v>2</v>
      </c>
      <c r="K6" s="18" t="s">
        <v>49</v>
      </c>
      <c r="L6" s="18" t="s">
        <v>50</v>
      </c>
      <c r="M6" s="18" t="s">
        <v>52</v>
      </c>
      <c r="N6" s="18" t="s">
        <v>50</v>
      </c>
    </row>
    <row r="7" spans="1:14" x14ac:dyDescent="0.2">
      <c r="A7" t="s">
        <v>31</v>
      </c>
      <c r="B7" s="22">
        <v>6.28</v>
      </c>
      <c r="C7" s="22">
        <v>10</v>
      </c>
      <c r="D7" s="30">
        <v>5.37</v>
      </c>
      <c r="E7" s="30">
        <v>103</v>
      </c>
      <c r="F7" s="30">
        <v>4.84</v>
      </c>
      <c r="G7" s="30">
        <v>82.71</v>
      </c>
      <c r="H7" s="30">
        <v>22.33</v>
      </c>
      <c r="I7" s="30">
        <v>15.28</v>
      </c>
      <c r="J7" s="30">
        <v>8.32</v>
      </c>
      <c r="K7" s="30">
        <v>18.41</v>
      </c>
      <c r="L7" s="30">
        <v>8.33</v>
      </c>
      <c r="M7" s="30">
        <v>5.0999999999999996</v>
      </c>
      <c r="N7" s="30">
        <v>27.01</v>
      </c>
    </row>
    <row r="8" spans="1:14" ht="17" x14ac:dyDescent="0.2">
      <c r="A8" t="s">
        <v>24</v>
      </c>
      <c r="B8" s="98">
        <f>0.31*B24/1000</f>
        <v>5.1041499999999997E-2</v>
      </c>
      <c r="C8" s="98">
        <f>0.31*C24/1000</f>
        <v>7.9787800000000006E-2</v>
      </c>
      <c r="D8" s="98">
        <f t="shared" ref="D8:G8" si="0">0.31*D24/1000</f>
        <v>8.8455400000000003E-2</v>
      </c>
      <c r="E8" s="98">
        <f t="shared" si="0"/>
        <v>1.0168806000000001</v>
      </c>
      <c r="F8" s="98">
        <f t="shared" si="0"/>
        <v>5.2495400000000005E-2</v>
      </c>
      <c r="G8" s="98">
        <f t="shared" si="0"/>
        <v>0.82238660000000008</v>
      </c>
      <c r="H8" s="30">
        <v>0.18</v>
      </c>
      <c r="I8" s="30">
        <v>7.0000000000000007E-2</v>
      </c>
      <c r="J8" s="30">
        <v>7.0000000000000007E-2</v>
      </c>
      <c r="K8" s="100">
        <f t="shared" ref="K8:N8" si="1">0.31*K24/1000</f>
        <v>0.31748650000000006</v>
      </c>
      <c r="L8" s="100">
        <f t="shared" si="1"/>
        <v>0.14348349999999999</v>
      </c>
      <c r="M8" s="100">
        <f t="shared" si="1"/>
        <v>3.6108800000000003E-2</v>
      </c>
      <c r="N8" s="100">
        <f t="shared" si="1"/>
        <v>0.18984709999999999</v>
      </c>
    </row>
    <row r="9" spans="1:14" x14ac:dyDescent="0.2">
      <c r="A9" t="s">
        <v>9</v>
      </c>
      <c r="B9" s="12">
        <v>1.25</v>
      </c>
      <c r="C9" s="13">
        <v>1.25</v>
      </c>
      <c r="D9" s="49">
        <v>1.5</v>
      </c>
      <c r="E9" s="50">
        <v>1.5</v>
      </c>
      <c r="F9" s="49">
        <v>1.1000000000000001</v>
      </c>
      <c r="G9" s="50">
        <v>1.6</v>
      </c>
      <c r="H9" s="1">
        <v>2.1</v>
      </c>
      <c r="I9" s="1">
        <v>1.1000000000000001</v>
      </c>
      <c r="J9" s="1">
        <v>1.25</v>
      </c>
      <c r="K9" s="66">
        <v>1.7</v>
      </c>
      <c r="L9" s="13">
        <v>1.1000000000000001</v>
      </c>
      <c r="M9" s="12">
        <v>1.1000000000000001</v>
      </c>
      <c r="N9" s="13">
        <v>1.1000000000000001</v>
      </c>
    </row>
    <row r="10" spans="1:14" x14ac:dyDescent="0.2">
      <c r="A10" t="s">
        <v>69</v>
      </c>
      <c r="B10" s="32">
        <v>0.35</v>
      </c>
      <c r="C10" s="33">
        <v>0.35</v>
      </c>
      <c r="D10" s="51">
        <v>0.34</v>
      </c>
      <c r="E10" s="52">
        <v>0.34</v>
      </c>
      <c r="F10" s="51">
        <v>0.49</v>
      </c>
      <c r="G10" s="52">
        <v>0.49</v>
      </c>
      <c r="H10" s="57">
        <v>0.3</v>
      </c>
      <c r="I10" s="57">
        <v>0.3</v>
      </c>
      <c r="J10" s="57">
        <v>0.3</v>
      </c>
      <c r="K10" s="38">
        <v>0.52</v>
      </c>
      <c r="L10" s="33">
        <v>0.52</v>
      </c>
      <c r="M10" s="32">
        <v>0.52</v>
      </c>
      <c r="N10" s="33">
        <v>0.52</v>
      </c>
    </row>
    <row r="11" spans="1:14" x14ac:dyDescent="0.2">
      <c r="A11" t="s">
        <v>25</v>
      </c>
      <c r="B11" s="32">
        <v>1.2</v>
      </c>
      <c r="C11" s="33">
        <v>1.25</v>
      </c>
      <c r="D11" s="51">
        <v>1.2</v>
      </c>
      <c r="E11" s="52">
        <v>1.4</v>
      </c>
      <c r="F11" s="51">
        <v>1.2</v>
      </c>
      <c r="G11" s="52">
        <v>1</v>
      </c>
      <c r="H11" s="58">
        <v>1</v>
      </c>
      <c r="I11" s="57">
        <v>1.2</v>
      </c>
      <c r="J11" s="65">
        <v>1.2</v>
      </c>
      <c r="K11" s="38">
        <v>1.4</v>
      </c>
      <c r="L11" s="33">
        <v>1</v>
      </c>
      <c r="M11" s="32">
        <v>0.8</v>
      </c>
      <c r="N11" s="33">
        <v>0.8</v>
      </c>
    </row>
    <row r="12" spans="1:14" ht="17" x14ac:dyDescent="0.2">
      <c r="A12" t="s">
        <v>26</v>
      </c>
      <c r="B12" s="34">
        <f t="shared" ref="B12:G12" si="2">B8/B9</f>
        <v>4.08332E-2</v>
      </c>
      <c r="C12" s="35">
        <f t="shared" si="2"/>
        <v>6.383024000000001E-2</v>
      </c>
      <c r="D12" s="53">
        <f t="shared" si="2"/>
        <v>5.8970266666666667E-2</v>
      </c>
      <c r="E12" s="54">
        <f t="shared" si="2"/>
        <v>0.67792040000000009</v>
      </c>
      <c r="F12" s="53">
        <f t="shared" si="2"/>
        <v>4.7723090909090909E-2</v>
      </c>
      <c r="G12" s="54">
        <f t="shared" si="2"/>
        <v>0.51399162500000006</v>
      </c>
      <c r="H12" s="59">
        <f>H8/H9</f>
        <v>8.5714285714285701E-2</v>
      </c>
      <c r="I12" s="59">
        <f>I8/I9</f>
        <v>6.3636363636363644E-2</v>
      </c>
      <c r="J12" s="59">
        <f>J8/J9</f>
        <v>5.6000000000000008E-2</v>
      </c>
      <c r="K12" s="38">
        <f t="shared" ref="K12" si="3">K8/K9</f>
        <v>0.1867567647058824</v>
      </c>
      <c r="L12" s="35">
        <f t="shared" ref="L12" si="4">L8/L9</f>
        <v>0.13043954545454542</v>
      </c>
      <c r="M12" s="34">
        <f>M8/M9</f>
        <v>3.2826181818181817E-2</v>
      </c>
      <c r="N12" s="35">
        <f>N8/N9</f>
        <v>0.1725882727272727</v>
      </c>
    </row>
    <row r="13" spans="1:14" x14ac:dyDescent="0.2">
      <c r="A13" t="s">
        <v>27</v>
      </c>
      <c r="B13" s="34">
        <f t="shared" ref="B13:L13" si="5">B12/B11</f>
        <v>3.4027666666666671E-2</v>
      </c>
      <c r="C13" s="35">
        <f t="shared" si="5"/>
        <v>5.1064192000000008E-2</v>
      </c>
      <c r="D13" s="34">
        <f t="shared" si="5"/>
        <v>4.9141888888888888E-2</v>
      </c>
      <c r="E13" s="35">
        <f t="shared" si="5"/>
        <v>0.48422885714285724</v>
      </c>
      <c r="F13" s="34">
        <f t="shared" si="5"/>
        <v>3.9769242424242429E-2</v>
      </c>
      <c r="G13" s="35">
        <f t="shared" si="5"/>
        <v>0.51399162500000006</v>
      </c>
      <c r="H13" s="59">
        <f t="shared" si="5"/>
        <v>8.5714285714285701E-2</v>
      </c>
      <c r="I13" s="59">
        <f t="shared" si="5"/>
        <v>5.3030303030303039E-2</v>
      </c>
      <c r="J13" s="59">
        <f>J12/J11</f>
        <v>4.6666666666666676E-2</v>
      </c>
      <c r="K13" s="34">
        <f t="shared" si="5"/>
        <v>0.13339768907563029</v>
      </c>
      <c r="L13" s="35">
        <f t="shared" si="5"/>
        <v>0.13043954545454542</v>
      </c>
      <c r="M13" s="34">
        <f>M12/M11</f>
        <v>4.1032727272727269E-2</v>
      </c>
      <c r="N13" s="35">
        <f>N12/N11</f>
        <v>0.21573534090909086</v>
      </c>
    </row>
    <row r="14" spans="1:14" x14ac:dyDescent="0.2">
      <c r="A14" t="s">
        <v>18</v>
      </c>
      <c r="B14" s="34">
        <f t="shared" ref="B14:L14" si="6">0.018*B10*B11*(B13^0.5)</f>
        <v>1.3945621712924813E-3</v>
      </c>
      <c r="C14" s="35">
        <f t="shared" si="6"/>
        <v>1.7795442624447416E-3</v>
      </c>
      <c r="D14" s="34">
        <f t="shared" si="6"/>
        <v>1.6280157084647552E-3</v>
      </c>
      <c r="E14" s="35">
        <f t="shared" si="6"/>
        <v>5.9621759921746689E-3</v>
      </c>
      <c r="F14" s="34">
        <f t="shared" si="6"/>
        <v>2.1106853229895819E-3</v>
      </c>
      <c r="G14" s="35">
        <f t="shared" si="6"/>
        <v>6.3233410542726538E-3</v>
      </c>
      <c r="H14" s="59">
        <f t="shared" si="6"/>
        <v>1.5809581181766234E-3</v>
      </c>
      <c r="I14" s="59">
        <f t="shared" si="6"/>
        <v>1.4922344441687559E-3</v>
      </c>
      <c r="J14" s="59">
        <f>0.018*J10*J11*(J13^0.5)</f>
        <v>1.3998399908560976E-3</v>
      </c>
      <c r="K14" s="34">
        <f t="shared" si="6"/>
        <v>4.7860588833033664E-3</v>
      </c>
      <c r="L14" s="35">
        <f t="shared" si="6"/>
        <v>3.3804964726286205E-3</v>
      </c>
      <c r="M14" s="34">
        <f>0.018*M10*M11*(M13^0.5)</f>
        <v>1.5168094563571739E-3</v>
      </c>
      <c r="N14" s="35">
        <f>0.018*N10*N11*(N13^0.5)</f>
        <v>3.4779752199608637E-3</v>
      </c>
    </row>
    <row r="15" spans="1:14" x14ac:dyDescent="0.2">
      <c r="A15" t="s">
        <v>19</v>
      </c>
      <c r="B15" s="34">
        <f t="shared" ref="B15:G15" si="7">B12^0.25</f>
        <v>0.44952448687658847</v>
      </c>
      <c r="C15" s="35">
        <f t="shared" si="7"/>
        <v>0.50263950537936308</v>
      </c>
      <c r="D15" s="34">
        <f t="shared" si="7"/>
        <v>0.49278589997954986</v>
      </c>
      <c r="E15" s="35">
        <f t="shared" si="7"/>
        <v>0.90739143530622857</v>
      </c>
      <c r="F15" s="34">
        <f t="shared" si="7"/>
        <v>0.46739293243192614</v>
      </c>
      <c r="G15" s="35">
        <f t="shared" si="7"/>
        <v>0.84671842564170208</v>
      </c>
      <c r="H15" s="59">
        <f t="shared" ref="H15:I15" si="8">H12^0.25</f>
        <v>0.54108226905393964</v>
      </c>
      <c r="I15" s="59">
        <f t="shared" si="8"/>
        <v>0.50225739372831191</v>
      </c>
      <c r="J15" s="59">
        <f>J12^0.25</f>
        <v>0.48645985581955747</v>
      </c>
      <c r="K15" s="34">
        <f t="shared" ref="K15" si="9">K12^0.25</f>
        <v>0.65738393312791565</v>
      </c>
      <c r="L15" s="35">
        <f t="shared" ref="L15" si="10">L12^0.25</f>
        <v>0.60096934452483786</v>
      </c>
      <c r="M15" s="34">
        <f>M12^0.25</f>
        <v>0.42565240607507066</v>
      </c>
      <c r="N15" s="35">
        <f>N12^0.25</f>
        <v>0.64454437196374836</v>
      </c>
    </row>
    <row r="16" spans="1:14" x14ac:dyDescent="0.2">
      <c r="A16" t="s">
        <v>28</v>
      </c>
      <c r="B16" s="34">
        <f t="shared" ref="B16:L16" si="11">B14/B15</f>
        <v>3.1023052403268557E-3</v>
      </c>
      <c r="C16" s="35">
        <f t="shared" si="11"/>
        <v>3.5403987219461493E-3</v>
      </c>
      <c r="D16" s="34">
        <f t="shared" si="11"/>
        <v>3.3036978300968359E-3</v>
      </c>
      <c r="E16" s="35">
        <f t="shared" si="11"/>
        <v>6.5706769539460551E-3</v>
      </c>
      <c r="F16" s="34">
        <f t="shared" si="11"/>
        <v>4.5158691467740465E-3</v>
      </c>
      <c r="G16" s="35">
        <f t="shared" si="11"/>
        <v>7.4680565141598118E-3</v>
      </c>
      <c r="H16" s="59">
        <f t="shared" si="11"/>
        <v>2.9218442528912737E-3</v>
      </c>
      <c r="I16" s="59">
        <f t="shared" si="11"/>
        <v>2.9710552055625013E-3</v>
      </c>
      <c r="J16" s="59">
        <f>J14/J15</f>
        <v>2.8776063926132895E-3</v>
      </c>
      <c r="K16" s="34">
        <f t="shared" si="11"/>
        <v>7.2804622110715341E-3</v>
      </c>
      <c r="L16" s="35">
        <f t="shared" si="11"/>
        <v>5.6250730647524833E-3</v>
      </c>
      <c r="M16" s="34">
        <f>M14/M15</f>
        <v>3.5634932040996383E-3</v>
      </c>
      <c r="N16" s="35">
        <f>N14/N15</f>
        <v>5.3960213931655869E-3</v>
      </c>
    </row>
    <row r="17" spans="1:15" x14ac:dyDescent="0.2">
      <c r="A17" t="s">
        <v>20</v>
      </c>
      <c r="B17" s="34">
        <f t="shared" ref="B17:G17" si="12">B16*B7</f>
        <v>1.9482476909252654E-2</v>
      </c>
      <c r="C17" s="35">
        <f t="shared" si="12"/>
        <v>3.5403987219461495E-2</v>
      </c>
      <c r="D17" s="34">
        <f t="shared" si="12"/>
        <v>1.7740857347620008E-2</v>
      </c>
      <c r="E17" s="35">
        <f t="shared" si="12"/>
        <v>0.67677972625644367</v>
      </c>
      <c r="F17" s="34">
        <f t="shared" si="12"/>
        <v>2.1856806670386385E-2</v>
      </c>
      <c r="G17" s="35">
        <f t="shared" si="12"/>
        <v>0.61768295428615794</v>
      </c>
      <c r="H17" s="59">
        <f>H16*G7</f>
        <v>0.24166573815663722</v>
      </c>
      <c r="I17" s="59">
        <f>I16*H7</f>
        <v>6.6343662740210654E-2</v>
      </c>
      <c r="J17" s="59">
        <f>J16*J7</f>
        <v>2.394168518654257E-2</v>
      </c>
      <c r="K17" s="34">
        <f t="shared" ref="K17:L17" si="13">K16*K7</f>
        <v>0.13403330930582694</v>
      </c>
      <c r="L17" s="35">
        <f t="shared" si="13"/>
        <v>4.6856858629388189E-2</v>
      </c>
      <c r="M17" s="34">
        <f>M16*M7</f>
        <v>1.8173815340908155E-2</v>
      </c>
      <c r="N17" s="35">
        <f>N16*N7</f>
        <v>0.1457465378294025</v>
      </c>
    </row>
    <row r="18" spans="1:15" x14ac:dyDescent="0.2">
      <c r="A18" t="s">
        <v>21</v>
      </c>
      <c r="B18" s="36">
        <f t="shared" ref="B18:G18" si="14">B17/B8</f>
        <v>0.38169875315679702</v>
      </c>
      <c r="C18" s="37">
        <f t="shared" si="14"/>
        <v>0.44372682564830079</v>
      </c>
      <c r="D18" s="36">
        <f t="shared" si="14"/>
        <v>0.20056273950058456</v>
      </c>
      <c r="E18" s="37">
        <f t="shared" si="14"/>
        <v>0.66554492853580216</v>
      </c>
      <c r="F18" s="36">
        <f t="shared" si="14"/>
        <v>0.41635660782442618</v>
      </c>
      <c r="G18" s="37">
        <f t="shared" si="14"/>
        <v>0.75108586920817766</v>
      </c>
      <c r="H18" s="60">
        <f>H17/G8</f>
        <v>0.29385904166803933</v>
      </c>
      <c r="I18" s="60">
        <f>I17/H8</f>
        <v>0.36857590411228142</v>
      </c>
      <c r="J18" s="60">
        <f>J17/J8</f>
        <v>0.34202407409346525</v>
      </c>
      <c r="K18" s="36">
        <f t="shared" ref="K18:L18" si="15">K17/K8</f>
        <v>0.4221701058338761</v>
      </c>
      <c r="L18" s="37">
        <f t="shared" si="15"/>
        <v>0.3265661809851878</v>
      </c>
      <c r="M18" s="36">
        <f>M17/M8</f>
        <v>0.50330709801788354</v>
      </c>
      <c r="N18" s="37">
        <f>N17/N8</f>
        <v>0.76770484157726138</v>
      </c>
    </row>
    <row r="19" spans="1:15" x14ac:dyDescent="0.2">
      <c r="A19" t="s">
        <v>22</v>
      </c>
      <c r="B19" s="38">
        <v>0.5</v>
      </c>
      <c r="C19" s="39">
        <v>0.5</v>
      </c>
      <c r="D19" s="32">
        <v>0.6</v>
      </c>
      <c r="E19" s="33">
        <v>0.4</v>
      </c>
      <c r="F19" s="32">
        <v>0.5</v>
      </c>
      <c r="G19" s="33">
        <v>0.4</v>
      </c>
      <c r="H19" s="57">
        <v>0.6</v>
      </c>
      <c r="I19" s="57">
        <v>0.8</v>
      </c>
      <c r="J19" s="57">
        <v>0.4</v>
      </c>
      <c r="K19" s="67">
        <v>0.6</v>
      </c>
      <c r="L19" s="33">
        <v>0.5</v>
      </c>
      <c r="M19" s="32">
        <v>0.6</v>
      </c>
      <c r="N19" s="33">
        <v>0.4</v>
      </c>
    </row>
    <row r="20" spans="1:15" x14ac:dyDescent="0.2">
      <c r="A20" t="s">
        <v>29</v>
      </c>
      <c r="B20" s="34">
        <f t="shared" ref="B20:N20" si="16">B19*B18</f>
        <v>0.19084937657839851</v>
      </c>
      <c r="C20" s="35">
        <f t="shared" si="16"/>
        <v>0.2218634128241504</v>
      </c>
      <c r="D20" s="34">
        <f t="shared" si="16"/>
        <v>0.12033764370035073</v>
      </c>
      <c r="E20" s="35">
        <f t="shared" si="16"/>
        <v>0.26621797141432085</v>
      </c>
      <c r="F20" s="34">
        <f t="shared" si="16"/>
        <v>0.20817830391221309</v>
      </c>
      <c r="G20" s="35">
        <f t="shared" si="16"/>
        <v>0.3004343476832711</v>
      </c>
      <c r="H20" s="59">
        <f t="shared" si="16"/>
        <v>0.17631542500082359</v>
      </c>
      <c r="I20" s="59">
        <f t="shared" si="16"/>
        <v>0.29486072328982516</v>
      </c>
      <c r="J20" s="59">
        <f t="shared" si="16"/>
        <v>0.1368096296373861</v>
      </c>
      <c r="K20" s="34">
        <f t="shared" si="16"/>
        <v>0.25330206350032564</v>
      </c>
      <c r="L20" s="35">
        <f t="shared" si="16"/>
        <v>0.1632830904925939</v>
      </c>
      <c r="M20" s="34">
        <f t="shared" si="16"/>
        <v>0.3019842588107301</v>
      </c>
      <c r="N20" s="35">
        <f t="shared" si="16"/>
        <v>0.30708193663090455</v>
      </c>
    </row>
    <row r="21" spans="1:15" x14ac:dyDescent="0.2">
      <c r="A21" s="16" t="s">
        <v>23</v>
      </c>
      <c r="B21" s="40">
        <f t="shared" ref="B21:N21" si="17">1-B20</f>
        <v>0.80915062342160149</v>
      </c>
      <c r="C21" s="41">
        <f t="shared" si="17"/>
        <v>0.77813658717584966</v>
      </c>
      <c r="D21" s="40">
        <f t="shared" si="17"/>
        <v>0.87966235629964928</v>
      </c>
      <c r="E21" s="41">
        <f t="shared" si="17"/>
        <v>0.73378202858567909</v>
      </c>
      <c r="F21" s="40">
        <f t="shared" si="17"/>
        <v>0.79182169608778685</v>
      </c>
      <c r="G21" s="41">
        <f t="shared" si="17"/>
        <v>0.69956565231672885</v>
      </c>
      <c r="H21" s="61">
        <f t="shared" si="17"/>
        <v>0.82368457499917636</v>
      </c>
      <c r="I21" s="61">
        <f t="shared" si="17"/>
        <v>0.70513927671017484</v>
      </c>
      <c r="J21" s="61">
        <f t="shared" si="17"/>
        <v>0.86319037036261392</v>
      </c>
      <c r="K21" s="40">
        <f t="shared" si="17"/>
        <v>0.74669793649967442</v>
      </c>
      <c r="L21" s="41">
        <f t="shared" si="17"/>
        <v>0.83671690950740607</v>
      </c>
      <c r="M21" s="40">
        <f t="shared" si="17"/>
        <v>0.6980157411892699</v>
      </c>
      <c r="N21" s="41">
        <f t="shared" si="17"/>
        <v>0.69291806336909545</v>
      </c>
    </row>
    <row r="22" spans="1:15" x14ac:dyDescent="0.2">
      <c r="B22" s="32"/>
      <c r="C22" s="33"/>
      <c r="D22" s="32"/>
      <c r="E22" s="33"/>
      <c r="F22" s="32"/>
      <c r="G22" s="33"/>
      <c r="H22" s="57"/>
      <c r="I22" s="57"/>
      <c r="J22" s="57"/>
      <c r="K22" s="23"/>
      <c r="L22" s="33"/>
      <c r="M22" s="32"/>
      <c r="N22" s="33"/>
    </row>
    <row r="23" spans="1:15" x14ac:dyDescent="0.2">
      <c r="A23" t="s">
        <v>54</v>
      </c>
      <c r="B23" s="42">
        <f t="shared" ref="B23:L23" si="18">B21</f>
        <v>0.80915062342160149</v>
      </c>
      <c r="C23" s="43">
        <f t="shared" si="18"/>
        <v>0.77813658717584966</v>
      </c>
      <c r="D23" s="42">
        <f t="shared" si="18"/>
        <v>0.87966235629964928</v>
      </c>
      <c r="E23" s="43">
        <f t="shared" si="18"/>
        <v>0.73378202858567909</v>
      </c>
      <c r="F23" s="42">
        <f t="shared" si="18"/>
        <v>0.79182169608778685</v>
      </c>
      <c r="G23" s="43">
        <f t="shared" si="18"/>
        <v>0.69956565231672885</v>
      </c>
      <c r="H23" s="59">
        <f t="shared" si="18"/>
        <v>0.82368457499917636</v>
      </c>
      <c r="I23" s="59">
        <f t="shared" si="18"/>
        <v>0.70513927671017484</v>
      </c>
      <c r="J23" s="59">
        <f t="shared" si="18"/>
        <v>0.86319037036261392</v>
      </c>
      <c r="K23" s="88">
        <f t="shared" si="18"/>
        <v>0.74669793649967442</v>
      </c>
      <c r="L23" s="43">
        <f t="shared" si="18"/>
        <v>0.83671690950740607</v>
      </c>
      <c r="M23" s="88">
        <f t="shared" ref="M23:N23" si="19">M21</f>
        <v>0.6980157411892699</v>
      </c>
      <c r="N23" s="43">
        <f t="shared" si="19"/>
        <v>0.69291806336909545</v>
      </c>
    </row>
    <row r="24" spans="1:15" x14ac:dyDescent="0.2">
      <c r="A24" t="s">
        <v>57</v>
      </c>
      <c r="B24" s="44">
        <v>164.65</v>
      </c>
      <c r="C24" s="45">
        <v>257.38</v>
      </c>
      <c r="D24" s="44">
        <v>285.33999999999997</v>
      </c>
      <c r="E24" s="45">
        <v>3280.26</v>
      </c>
      <c r="F24" s="55">
        <v>169.34</v>
      </c>
      <c r="G24" s="56">
        <v>2652.86</v>
      </c>
      <c r="H24" s="62">
        <v>585.55999999999995</v>
      </c>
      <c r="I24" s="64">
        <v>258.37</v>
      </c>
      <c r="J24" s="64">
        <v>237.04</v>
      </c>
      <c r="K24" s="104">
        <v>1024.1500000000001</v>
      </c>
      <c r="L24" s="45">
        <v>462.85</v>
      </c>
      <c r="M24" s="104">
        <v>116.48</v>
      </c>
      <c r="N24" s="45">
        <v>612.41</v>
      </c>
      <c r="O24" s="2">
        <f>SUM(B24:N24)</f>
        <v>10106.689999999999</v>
      </c>
    </row>
    <row r="25" spans="1:15" x14ac:dyDescent="0.2">
      <c r="A25" t="s">
        <v>55</v>
      </c>
      <c r="B25" s="46">
        <f>B23*B24</f>
        <v>133.22665014636669</v>
      </c>
      <c r="C25" s="47">
        <f t="shared" ref="C25:N25" si="20">C23*C24</f>
        <v>200.27679480732019</v>
      </c>
      <c r="D25" s="46">
        <f t="shared" si="20"/>
        <v>251.00285674654191</v>
      </c>
      <c r="E25" s="47">
        <f t="shared" si="20"/>
        <v>2406.9958370884597</v>
      </c>
      <c r="F25" s="46">
        <f t="shared" si="20"/>
        <v>134.08708601550583</v>
      </c>
      <c r="G25" s="47">
        <f t="shared" si="20"/>
        <v>1855.8497364049574</v>
      </c>
      <c r="H25" s="63">
        <f t="shared" si="20"/>
        <v>482.31673973651766</v>
      </c>
      <c r="I25" s="63">
        <f t="shared" si="20"/>
        <v>182.18683492360788</v>
      </c>
      <c r="J25" s="63">
        <f t="shared" si="20"/>
        <v>204.610645390754</v>
      </c>
      <c r="K25" s="89">
        <f t="shared" si="20"/>
        <v>764.73069166614164</v>
      </c>
      <c r="L25" s="47">
        <f t="shared" si="20"/>
        <v>387.27442156550291</v>
      </c>
      <c r="M25" s="89">
        <f t="shared" si="20"/>
        <v>81.304873533726166</v>
      </c>
      <c r="N25" s="47">
        <f t="shared" si="20"/>
        <v>424.3499511878677</v>
      </c>
      <c r="O25" s="31">
        <f>SUM(B25:N25)</f>
        <v>7508.2131192132701</v>
      </c>
    </row>
    <row r="26" spans="1:15" ht="14.25" customHeight="1" x14ac:dyDescent="0.2">
      <c r="A26" s="2" t="s">
        <v>56</v>
      </c>
      <c r="B26" s="48">
        <f>O25/O24</f>
        <v>0.74289536131149481</v>
      </c>
    </row>
    <row r="41" spans="1:8" x14ac:dyDescent="0.2">
      <c r="B41" s="18" t="s">
        <v>4</v>
      </c>
      <c r="C41" s="18"/>
      <c r="D41" s="18" t="s">
        <v>5</v>
      </c>
      <c r="E41" s="18"/>
      <c r="F41" s="18"/>
      <c r="G41" s="18"/>
      <c r="H41" s="18"/>
    </row>
    <row r="42" spans="1:8" x14ac:dyDescent="0.2">
      <c r="A42" s="4" t="s">
        <v>0</v>
      </c>
      <c r="B42" s="18" t="s">
        <v>3</v>
      </c>
      <c r="C42" s="18"/>
      <c r="D42" s="18" t="s">
        <v>3</v>
      </c>
      <c r="E42" s="18"/>
      <c r="F42" s="18"/>
      <c r="G42" s="18"/>
      <c r="H42" s="18"/>
    </row>
    <row r="43" spans="1:8" x14ac:dyDescent="0.2">
      <c r="A43" s="5" t="s">
        <v>7</v>
      </c>
      <c r="B43" s="18" t="s">
        <v>2</v>
      </c>
      <c r="C43" s="18"/>
      <c r="D43" s="18" t="s">
        <v>2</v>
      </c>
      <c r="E43" s="18"/>
      <c r="F43" s="18"/>
      <c r="G43" s="18"/>
      <c r="H43" s="18"/>
    </row>
    <row r="44" spans="1:8" x14ac:dyDescent="0.2">
      <c r="A44" s="5" t="s">
        <v>12</v>
      </c>
      <c r="B44" s="3" t="s">
        <v>13</v>
      </c>
      <c r="C44" s="3"/>
      <c r="D44" s="3" t="s">
        <v>13</v>
      </c>
      <c r="E44" s="3"/>
      <c r="F44" s="3"/>
      <c r="G44" s="3"/>
      <c r="H44" s="3"/>
    </row>
    <row r="45" spans="1:8" x14ac:dyDescent="0.2">
      <c r="A45" s="5" t="s">
        <v>6</v>
      </c>
      <c r="B45" s="7">
        <v>7</v>
      </c>
      <c r="C45" s="7"/>
      <c r="D45" s="7">
        <v>4.9000000000000004</v>
      </c>
      <c r="E45" s="7"/>
      <c r="F45" s="7"/>
      <c r="G45" s="7"/>
      <c r="H45" s="7"/>
    </row>
    <row r="46" spans="1:8" x14ac:dyDescent="0.2">
      <c r="A46" s="5" t="s">
        <v>8</v>
      </c>
      <c r="B46" s="147"/>
      <c r="C46" s="147"/>
      <c r="D46" s="147"/>
      <c r="E46" s="147"/>
      <c r="F46" s="147"/>
      <c r="G46" s="147"/>
      <c r="H46" s="147"/>
    </row>
    <row r="47" spans="1:8" x14ac:dyDescent="0.2">
      <c r="A47" s="5" t="s">
        <v>14</v>
      </c>
      <c r="B47" s="9">
        <v>1.9</v>
      </c>
      <c r="C47" s="9"/>
      <c r="D47" s="9">
        <v>1.9</v>
      </c>
      <c r="E47" s="9"/>
      <c r="F47" s="9"/>
      <c r="G47" s="9"/>
      <c r="H47" s="9"/>
    </row>
    <row r="48" spans="1:8" x14ac:dyDescent="0.2">
      <c r="A48" s="5" t="s">
        <v>15</v>
      </c>
      <c r="B48" s="9">
        <v>0.4</v>
      </c>
      <c r="C48" s="9"/>
      <c r="D48" s="9">
        <v>0.4</v>
      </c>
      <c r="E48" s="9"/>
      <c r="F48" s="9"/>
      <c r="G48" s="9"/>
      <c r="H48" s="9"/>
    </row>
    <row r="49" spans="1:8" ht="17" x14ac:dyDescent="0.2">
      <c r="A49" s="5" t="s">
        <v>10</v>
      </c>
      <c r="B49" s="8">
        <v>0.63</v>
      </c>
      <c r="C49" s="8"/>
      <c r="D49" s="8">
        <v>0.63</v>
      </c>
      <c r="E49" s="8"/>
      <c r="F49" s="8"/>
      <c r="G49" s="8"/>
      <c r="H49" s="8"/>
    </row>
    <row r="50" spans="1:8" ht="17" x14ac:dyDescent="0.2">
      <c r="A50" s="5" t="s">
        <v>16</v>
      </c>
      <c r="B50" s="8">
        <f t="shared" ref="B50:D50" si="21">B47/B49</f>
        <v>3.0158730158730158</v>
      </c>
      <c r="C50" s="8"/>
      <c r="D50" s="8">
        <f t="shared" si="21"/>
        <v>3.0158730158730158</v>
      </c>
      <c r="E50" s="8"/>
      <c r="F50" s="8"/>
      <c r="G50" s="8"/>
      <c r="H50" s="8"/>
    </row>
    <row r="51" spans="1:8" x14ac:dyDescent="0.2">
      <c r="A51" s="5" t="s">
        <v>17</v>
      </c>
      <c r="B51" s="7"/>
      <c r="C51" s="7"/>
      <c r="D51" s="7"/>
      <c r="E51" s="7"/>
      <c r="F51" s="7"/>
      <c r="G51" s="7"/>
      <c r="H51" s="7"/>
    </row>
    <row r="53" spans="1:8" x14ac:dyDescent="0.2">
      <c r="B53">
        <f>1.9*18.4</f>
        <v>34.959999999999994</v>
      </c>
    </row>
    <row r="54" spans="1:8" x14ac:dyDescent="0.2">
      <c r="B54" t="e">
        <f>100*(0.63^#REF!)</f>
        <v>#REF!</v>
      </c>
    </row>
    <row r="56" spans="1:8" x14ac:dyDescent="0.2">
      <c r="B56" t="e">
        <f>B53/B54</f>
        <v>#REF!</v>
      </c>
    </row>
    <row r="58" spans="1:8" x14ac:dyDescent="0.2">
      <c r="B58">
        <v>0.63</v>
      </c>
    </row>
    <row r="59" spans="1:8" x14ac:dyDescent="0.2">
      <c r="B59" s="10" t="e">
        <f>+B56/B58</f>
        <v>#REF!</v>
      </c>
      <c r="C59" s="10"/>
    </row>
  </sheetData>
  <mergeCells count="7">
    <mergeCell ref="K5:L5"/>
    <mergeCell ref="M5:N5"/>
    <mergeCell ref="B4:N4"/>
    <mergeCell ref="B46:H46"/>
    <mergeCell ref="D5:E5"/>
    <mergeCell ref="B5:C5"/>
    <mergeCell ref="F5:G5"/>
  </mergeCells>
  <pageMargins left="0.11811023622047245" right="0" top="0.74803149606299213" bottom="0.74803149606299213" header="0.31496062992125984" footer="0.31496062992125984"/>
  <pageSetup paperSize="9" scale="97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99"/>
  </sheetPr>
  <dimension ref="A3:AD51"/>
  <sheetViews>
    <sheetView topLeftCell="E5" zoomScaleNormal="100" workbookViewId="0">
      <selection activeCell="I14" sqref="I14"/>
    </sheetView>
  </sheetViews>
  <sheetFormatPr baseColWidth="10" defaultRowHeight="15" x14ac:dyDescent="0.2"/>
  <cols>
    <col min="1" max="1" width="29" customWidth="1"/>
    <col min="2" max="2" width="15.1640625" customWidth="1"/>
    <col min="3" max="4" width="13.5" customWidth="1"/>
    <col min="5" max="5" width="8.5" customWidth="1"/>
    <col min="6" max="6" width="8" customWidth="1"/>
    <col min="7" max="7" width="11.5" customWidth="1"/>
    <col min="8" max="8" width="12.83203125" customWidth="1"/>
    <col min="9" max="9" width="12" customWidth="1"/>
    <col min="10" max="19" width="15.33203125" customWidth="1"/>
    <col min="20" max="20" width="11.5" customWidth="1"/>
    <col min="21" max="21" width="10.5" customWidth="1"/>
    <col min="22" max="22" width="11" customWidth="1"/>
    <col min="23" max="23" width="10.83203125" customWidth="1"/>
    <col min="24" max="24" width="11.33203125" customWidth="1"/>
    <col min="25" max="25" width="12.83203125" customWidth="1"/>
    <col min="26" max="26" width="11.83203125" customWidth="1"/>
    <col min="27" max="27" width="12.6640625" customWidth="1"/>
    <col min="28" max="28" width="11.1640625" customWidth="1"/>
    <col min="29" max="29" width="9.6640625" customWidth="1"/>
  </cols>
  <sheetData>
    <row r="3" spans="1:29" x14ac:dyDescent="0.2">
      <c r="B3" s="23"/>
      <c r="C3" s="23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 ht="15.75" customHeight="1" x14ac:dyDescent="0.2">
      <c r="B4" s="148"/>
      <c r="C4" s="148"/>
      <c r="D4" s="148"/>
      <c r="E4" s="148"/>
      <c r="F4" s="148"/>
      <c r="G4" s="148"/>
      <c r="H4" s="162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</row>
    <row r="5" spans="1:29" ht="30" customHeight="1" x14ac:dyDescent="0.2">
      <c r="A5" s="2" t="s">
        <v>0</v>
      </c>
      <c r="B5" s="163" t="s">
        <v>114</v>
      </c>
      <c r="C5" s="164"/>
      <c r="D5" s="108" t="s">
        <v>115</v>
      </c>
      <c r="E5" s="149" t="s">
        <v>116</v>
      </c>
      <c r="F5" s="150"/>
      <c r="G5" s="109" t="s">
        <v>117</v>
      </c>
      <c r="H5" s="149" t="s">
        <v>118</v>
      </c>
      <c r="I5" s="150"/>
      <c r="J5" s="73" t="s">
        <v>119</v>
      </c>
      <c r="K5" s="30" t="s">
        <v>120</v>
      </c>
      <c r="L5" s="73" t="s">
        <v>121</v>
      </c>
      <c r="M5" s="30" t="s">
        <v>122</v>
      </c>
      <c r="N5" s="73" t="s">
        <v>123</v>
      </c>
      <c r="O5" s="30" t="s">
        <v>124</v>
      </c>
      <c r="P5" s="73" t="s">
        <v>125</v>
      </c>
      <c r="Q5" s="30" t="s">
        <v>126</v>
      </c>
      <c r="R5" s="73" t="s">
        <v>38</v>
      </c>
      <c r="S5" s="30" t="s">
        <v>127</v>
      </c>
      <c r="T5" s="158" t="s">
        <v>128</v>
      </c>
      <c r="U5" s="158"/>
      <c r="V5" s="159" t="s">
        <v>129</v>
      </c>
      <c r="W5" s="159"/>
      <c r="X5" s="160" t="s">
        <v>130</v>
      </c>
      <c r="Y5" s="160"/>
      <c r="Z5" s="161" t="s">
        <v>131</v>
      </c>
      <c r="AA5" s="161"/>
      <c r="AB5" s="160" t="s">
        <v>132</v>
      </c>
      <c r="AC5" s="160"/>
    </row>
    <row r="6" spans="1:29" x14ac:dyDescent="0.2">
      <c r="A6" t="s">
        <v>7</v>
      </c>
      <c r="B6" s="21" t="s">
        <v>133</v>
      </c>
      <c r="C6" s="26" t="s">
        <v>50</v>
      </c>
      <c r="D6" s="21" t="s">
        <v>43</v>
      </c>
      <c r="E6" s="21" t="s">
        <v>52</v>
      </c>
      <c r="F6" s="26" t="s">
        <v>50</v>
      </c>
      <c r="G6" s="21" t="s">
        <v>2</v>
      </c>
      <c r="H6" s="21" t="s">
        <v>50</v>
      </c>
      <c r="I6" s="26" t="s">
        <v>49</v>
      </c>
      <c r="J6" s="21" t="s">
        <v>2</v>
      </c>
      <c r="K6" s="21" t="s">
        <v>2</v>
      </c>
      <c r="L6" s="21" t="s">
        <v>2</v>
      </c>
      <c r="M6" s="26" t="s">
        <v>2</v>
      </c>
      <c r="N6" s="21" t="s">
        <v>2</v>
      </c>
      <c r="O6" s="21" t="s">
        <v>2</v>
      </c>
      <c r="P6" s="26" t="s">
        <v>2</v>
      </c>
      <c r="Q6" s="26" t="s">
        <v>2</v>
      </c>
      <c r="R6" s="21" t="s">
        <v>2</v>
      </c>
      <c r="S6" s="26" t="s">
        <v>85</v>
      </c>
      <c r="T6" s="26" t="s">
        <v>50</v>
      </c>
      <c r="U6" s="26" t="s">
        <v>49</v>
      </c>
      <c r="V6" s="30" t="s">
        <v>50</v>
      </c>
      <c r="W6" s="30" t="s">
        <v>49</v>
      </c>
      <c r="X6" s="30" t="s">
        <v>50</v>
      </c>
      <c r="Y6" s="30" t="s">
        <v>49</v>
      </c>
      <c r="Z6" s="30" t="s">
        <v>50</v>
      </c>
      <c r="AA6" s="30" t="s">
        <v>49</v>
      </c>
      <c r="AB6" s="30" t="s">
        <v>50</v>
      </c>
      <c r="AC6" s="30" t="s">
        <v>49</v>
      </c>
    </row>
    <row r="7" spans="1:29" x14ac:dyDescent="0.2">
      <c r="A7" t="s">
        <v>31</v>
      </c>
      <c r="B7" s="30">
        <v>9.5299999999999994</v>
      </c>
      <c r="C7" s="30">
        <v>1.06</v>
      </c>
      <c r="D7" s="30">
        <v>6.79</v>
      </c>
      <c r="E7" s="30">
        <v>9.7200000000000006</v>
      </c>
      <c r="F7" s="30">
        <v>5.31</v>
      </c>
      <c r="G7" s="30">
        <v>16.760000000000002</v>
      </c>
      <c r="H7" s="30">
        <v>3.28</v>
      </c>
      <c r="I7" s="30">
        <v>4.17</v>
      </c>
      <c r="J7" s="30">
        <v>1.3</v>
      </c>
      <c r="K7" s="30">
        <v>0.89</v>
      </c>
      <c r="L7" s="30">
        <v>0.2</v>
      </c>
      <c r="M7" s="30">
        <v>0.7</v>
      </c>
      <c r="N7" s="30">
        <v>0.8</v>
      </c>
      <c r="O7" s="30">
        <v>0.38</v>
      </c>
      <c r="P7" s="30">
        <v>0.33</v>
      </c>
      <c r="Q7" s="30">
        <v>7.6</v>
      </c>
      <c r="R7" s="30">
        <v>2.93</v>
      </c>
      <c r="S7" s="30">
        <v>3.75</v>
      </c>
      <c r="T7" s="30">
        <v>25.26</v>
      </c>
      <c r="U7" s="30">
        <v>0.36</v>
      </c>
      <c r="V7" s="30">
        <v>26.62</v>
      </c>
      <c r="W7" s="30">
        <v>6.05</v>
      </c>
      <c r="X7" s="30">
        <v>32.54</v>
      </c>
      <c r="Y7" s="30">
        <v>0.127</v>
      </c>
      <c r="Z7" s="30">
        <v>28.87</v>
      </c>
      <c r="AA7" s="30">
        <v>4.2699999999999996</v>
      </c>
      <c r="AB7" s="30">
        <v>94.82</v>
      </c>
      <c r="AC7" s="30">
        <v>6.29</v>
      </c>
    </row>
    <row r="8" spans="1:29" ht="17" x14ac:dyDescent="0.2">
      <c r="A8" t="s">
        <v>24</v>
      </c>
      <c r="B8" s="76">
        <f>0.31*B24/1000</f>
        <v>0.1083326</v>
      </c>
      <c r="C8" s="76">
        <f>0.31*C24/1000</f>
        <v>1.1941200000000001E-2</v>
      </c>
      <c r="D8" s="30">
        <v>0.27700000000000002</v>
      </c>
      <c r="E8" s="76">
        <f>0.31*E24/1000</f>
        <v>0.10450100000000001</v>
      </c>
      <c r="F8" s="76">
        <f>0.31*F24/1000</f>
        <v>7.3005E-2</v>
      </c>
      <c r="G8" s="30">
        <v>25.5</v>
      </c>
      <c r="H8" s="76">
        <v>4.0000000000000001E-3</v>
      </c>
      <c r="I8" s="76">
        <v>8.0000000000000002E-3</v>
      </c>
      <c r="J8" s="30">
        <v>8.9999999999999993E-3</v>
      </c>
      <c r="K8" s="30">
        <v>4.0000000000000001E-3</v>
      </c>
      <c r="L8" s="30">
        <v>4.0000000000000001E-3</v>
      </c>
      <c r="M8" s="74">
        <v>1.4E-2</v>
      </c>
      <c r="N8" s="76">
        <v>1.6E-2</v>
      </c>
      <c r="O8" s="77">
        <v>7.0000000000000001E-3</v>
      </c>
      <c r="P8" s="77">
        <v>1E-3</v>
      </c>
      <c r="Q8" s="74">
        <v>0.44</v>
      </c>
      <c r="R8" s="74">
        <v>0.14399999999999999</v>
      </c>
      <c r="S8" s="74">
        <v>2.7E-2</v>
      </c>
      <c r="T8" s="74">
        <f>0.31*T24/1000</f>
        <v>0.28476289999999999</v>
      </c>
      <c r="U8" s="74">
        <f t="shared" ref="U8:AC8" si="0">0.31*U24/1000</f>
        <v>4.0300000000000006E-3</v>
      </c>
      <c r="V8" s="74">
        <f t="shared" si="0"/>
        <v>0.16060480000000002</v>
      </c>
      <c r="W8" s="74">
        <f t="shared" si="0"/>
        <v>3.2909599999999997E-2</v>
      </c>
      <c r="X8" s="74">
        <f t="shared" si="0"/>
        <v>0.33291209999999999</v>
      </c>
      <c r="Y8" s="74">
        <f t="shared" si="0"/>
        <v>6.8200000000000005E-3</v>
      </c>
      <c r="Z8" s="74">
        <f t="shared" si="0"/>
        <v>0.1664669</v>
      </c>
      <c r="AA8" s="74">
        <f t="shared" si="0"/>
        <v>2.4623300000000001E-2</v>
      </c>
      <c r="AB8" s="74">
        <f t="shared" si="0"/>
        <v>0.57201200000000008</v>
      </c>
      <c r="AC8" s="74">
        <f t="shared" si="0"/>
        <v>3.6508699999999998E-2</v>
      </c>
    </row>
    <row r="9" spans="1:29" x14ac:dyDescent="0.2">
      <c r="A9" t="s">
        <v>9</v>
      </c>
      <c r="B9" s="83">
        <v>1.8</v>
      </c>
      <c r="C9" s="83">
        <v>1.7</v>
      </c>
      <c r="D9" s="50">
        <v>1.8</v>
      </c>
      <c r="E9" s="1">
        <v>2.48</v>
      </c>
      <c r="F9" s="1">
        <v>1.3</v>
      </c>
      <c r="G9" s="1">
        <v>1.3</v>
      </c>
      <c r="H9" s="1">
        <v>2.5</v>
      </c>
      <c r="I9" s="1">
        <v>2.48</v>
      </c>
      <c r="J9" s="1">
        <v>1.4</v>
      </c>
      <c r="K9" s="1">
        <v>1.25</v>
      </c>
      <c r="L9" s="1">
        <v>1.3</v>
      </c>
      <c r="M9" s="1">
        <v>1.6</v>
      </c>
      <c r="N9" s="1">
        <v>1.25</v>
      </c>
      <c r="O9" s="1">
        <v>1.1000000000000001</v>
      </c>
      <c r="P9" s="1">
        <v>1.4</v>
      </c>
      <c r="Q9" s="1">
        <v>1.4</v>
      </c>
      <c r="R9" s="1">
        <v>1.6</v>
      </c>
      <c r="S9" s="57">
        <v>1.4</v>
      </c>
      <c r="T9" s="57">
        <v>1.25</v>
      </c>
      <c r="U9" s="57">
        <v>1.1000000000000001</v>
      </c>
      <c r="V9" s="57">
        <v>2.41</v>
      </c>
      <c r="W9" s="57">
        <v>2.4</v>
      </c>
      <c r="X9" s="57">
        <v>1.25</v>
      </c>
      <c r="Y9" s="57">
        <v>1.25</v>
      </c>
      <c r="Z9" s="57">
        <v>1.85</v>
      </c>
      <c r="AA9" s="57">
        <v>1.2</v>
      </c>
      <c r="AB9" s="57">
        <v>2</v>
      </c>
      <c r="AC9" s="57">
        <v>1.25</v>
      </c>
    </row>
    <row r="10" spans="1:29" x14ac:dyDescent="0.2">
      <c r="A10" t="s">
        <v>69</v>
      </c>
      <c r="B10" s="58">
        <v>0.3</v>
      </c>
      <c r="C10" s="58">
        <v>0.32</v>
      </c>
      <c r="D10" s="52">
        <v>0.32</v>
      </c>
      <c r="E10" s="57">
        <v>0.3</v>
      </c>
      <c r="F10" s="57">
        <v>0.32</v>
      </c>
      <c r="G10" s="57">
        <v>0.36</v>
      </c>
      <c r="H10" s="57">
        <v>0.3</v>
      </c>
      <c r="I10" s="57">
        <v>0.3</v>
      </c>
      <c r="J10" s="57">
        <v>0.3</v>
      </c>
      <c r="K10" s="57">
        <v>0.3</v>
      </c>
      <c r="L10" s="57">
        <v>0.35</v>
      </c>
      <c r="M10" s="57">
        <v>0.3</v>
      </c>
      <c r="N10" s="57">
        <v>0.38</v>
      </c>
      <c r="O10" s="57">
        <v>0.38</v>
      </c>
      <c r="P10" s="57">
        <v>0.32</v>
      </c>
      <c r="Q10" s="57">
        <v>0.3</v>
      </c>
      <c r="R10" s="57">
        <v>0.3</v>
      </c>
      <c r="S10" s="57">
        <v>0.3</v>
      </c>
      <c r="T10" s="57">
        <v>0.36</v>
      </c>
      <c r="U10" s="57">
        <v>0.36</v>
      </c>
      <c r="V10" s="57">
        <v>0.3</v>
      </c>
      <c r="W10" s="57">
        <v>0.3</v>
      </c>
      <c r="X10" s="57">
        <v>0.3</v>
      </c>
      <c r="Y10" s="57">
        <v>0.3</v>
      </c>
      <c r="Z10" s="57">
        <v>0.3</v>
      </c>
      <c r="AA10" s="57">
        <v>0.3</v>
      </c>
      <c r="AB10" s="57">
        <v>0.3</v>
      </c>
      <c r="AC10" s="57">
        <v>0.3</v>
      </c>
    </row>
    <row r="11" spans="1:29" x14ac:dyDescent="0.2">
      <c r="A11" t="s">
        <v>25</v>
      </c>
      <c r="B11" s="58">
        <v>1.5</v>
      </c>
      <c r="C11" s="58">
        <v>1.2</v>
      </c>
      <c r="D11" s="52">
        <v>2.5</v>
      </c>
      <c r="E11" s="58">
        <v>2</v>
      </c>
      <c r="F11" s="58">
        <v>1.8</v>
      </c>
      <c r="G11" s="57">
        <v>2</v>
      </c>
      <c r="H11" s="65">
        <v>0.6</v>
      </c>
      <c r="I11" s="65">
        <v>0.85</v>
      </c>
      <c r="J11" s="58">
        <v>2</v>
      </c>
      <c r="K11" s="57">
        <v>2</v>
      </c>
      <c r="L11" s="65">
        <v>2</v>
      </c>
      <c r="M11" s="57">
        <v>1.5</v>
      </c>
      <c r="N11" s="57">
        <v>2</v>
      </c>
      <c r="O11" s="57">
        <v>1</v>
      </c>
      <c r="P11" s="57">
        <v>1.5</v>
      </c>
      <c r="Q11" s="57">
        <v>1</v>
      </c>
      <c r="R11" s="57">
        <v>1</v>
      </c>
      <c r="S11" s="57">
        <v>1.5</v>
      </c>
      <c r="T11" s="57">
        <v>1.5</v>
      </c>
      <c r="U11" s="57">
        <v>1.4</v>
      </c>
      <c r="V11" s="57">
        <v>2.5</v>
      </c>
      <c r="W11" s="57">
        <v>2</v>
      </c>
      <c r="X11" s="57">
        <v>1.5</v>
      </c>
      <c r="Y11" s="57">
        <v>1.2</v>
      </c>
      <c r="Z11" s="57">
        <v>2</v>
      </c>
      <c r="AA11" s="57">
        <v>1.8</v>
      </c>
      <c r="AB11" s="57">
        <v>2.5</v>
      </c>
      <c r="AC11" s="57">
        <v>2</v>
      </c>
    </row>
    <row r="12" spans="1:29" ht="17" x14ac:dyDescent="0.2">
      <c r="A12" t="s">
        <v>26</v>
      </c>
      <c r="B12" s="84">
        <f t="shared" ref="B12:D12" si="1">B8/B9</f>
        <v>6.0184777777777775E-2</v>
      </c>
      <c r="C12" s="84">
        <f t="shared" ref="C12" si="2">C8/C9</f>
        <v>7.024235294117648E-3</v>
      </c>
      <c r="D12" s="54">
        <f t="shared" si="1"/>
        <v>0.15388888888888891</v>
      </c>
      <c r="E12" s="59">
        <f t="shared" ref="E12:AB12" si="3">E8/E9</f>
        <v>4.2137500000000001E-2</v>
      </c>
      <c r="F12" s="59">
        <f t="shared" ref="F12" si="4">F8/F9</f>
        <v>5.6157692307692304E-2</v>
      </c>
      <c r="G12" s="59">
        <f t="shared" si="3"/>
        <v>19.615384615384613</v>
      </c>
      <c r="H12" s="59">
        <f t="shared" si="3"/>
        <v>1.6000000000000001E-3</v>
      </c>
      <c r="I12" s="59">
        <f t="shared" ref="I12" si="5">I8/I9</f>
        <v>3.2258064516129032E-3</v>
      </c>
      <c r="J12" s="59">
        <f t="shared" si="3"/>
        <v>6.4285714285714285E-3</v>
      </c>
      <c r="K12" s="59">
        <f t="shared" si="3"/>
        <v>3.2000000000000002E-3</v>
      </c>
      <c r="L12" s="59">
        <f t="shared" si="3"/>
        <v>3.0769230769230769E-3</v>
      </c>
      <c r="M12" s="59">
        <f t="shared" si="3"/>
        <v>8.7499999999999991E-3</v>
      </c>
      <c r="N12" s="59">
        <f t="shared" si="3"/>
        <v>1.2800000000000001E-2</v>
      </c>
      <c r="O12" s="59">
        <f t="shared" si="3"/>
        <v>6.363636363636363E-3</v>
      </c>
      <c r="P12" s="59">
        <f t="shared" si="3"/>
        <v>7.1428571428571439E-4</v>
      </c>
      <c r="Q12" s="59">
        <f t="shared" si="3"/>
        <v>0.31428571428571433</v>
      </c>
      <c r="R12" s="59">
        <f t="shared" si="3"/>
        <v>8.9999999999999983E-2</v>
      </c>
      <c r="S12" s="59">
        <f t="shared" si="3"/>
        <v>1.9285714285714288E-2</v>
      </c>
      <c r="T12" s="59">
        <f t="shared" si="3"/>
        <v>0.22781031999999998</v>
      </c>
      <c r="U12" s="59">
        <f t="shared" ref="U12:W12" si="6">U8/U9</f>
        <v>3.6636363636363637E-3</v>
      </c>
      <c r="V12" s="59">
        <f t="shared" si="3"/>
        <v>6.6640995850622414E-2</v>
      </c>
      <c r="W12" s="59">
        <f t="shared" si="6"/>
        <v>1.3712333333333333E-2</v>
      </c>
      <c r="X12" s="59">
        <f t="shared" si="3"/>
        <v>0.26632968000000001</v>
      </c>
      <c r="Y12" s="59">
        <f t="shared" ref="Y12" si="7">Y8/Y9</f>
        <v>5.4560000000000008E-3</v>
      </c>
      <c r="Z12" s="59">
        <f t="shared" si="3"/>
        <v>8.9982108108108111E-2</v>
      </c>
      <c r="AA12" s="59">
        <f t="shared" ref="AA12" si="8">AA8/AA9</f>
        <v>2.0519416666666668E-2</v>
      </c>
      <c r="AB12" s="59">
        <f t="shared" si="3"/>
        <v>0.28600600000000004</v>
      </c>
      <c r="AC12" s="59">
        <f t="shared" ref="AC12" si="9">AC8/AC9</f>
        <v>2.9206959999999997E-2</v>
      </c>
    </row>
    <row r="13" spans="1:29" x14ac:dyDescent="0.2">
      <c r="A13" t="s">
        <v>27</v>
      </c>
      <c r="B13" s="59">
        <f t="shared" ref="B13:G13" si="10">B12/B11</f>
        <v>4.0123185185185185E-2</v>
      </c>
      <c r="C13" s="59">
        <f t="shared" ref="C13" si="11">C12/C11</f>
        <v>5.8535294117647071E-3</v>
      </c>
      <c r="D13" s="35">
        <f t="shared" si="10"/>
        <v>6.1555555555555565E-2</v>
      </c>
      <c r="E13" s="59">
        <f t="shared" si="10"/>
        <v>2.1068750000000001E-2</v>
      </c>
      <c r="F13" s="59">
        <f t="shared" ref="F13" si="12">F12/F11</f>
        <v>3.1198717948717945E-2</v>
      </c>
      <c r="G13" s="59">
        <f t="shared" si="10"/>
        <v>9.8076923076923066</v>
      </c>
      <c r="H13" s="59">
        <f>H12/H11</f>
        <v>2.666666666666667E-3</v>
      </c>
      <c r="I13" s="59">
        <f>I12/I11</f>
        <v>3.7950664136622392E-3</v>
      </c>
      <c r="J13" s="59">
        <f t="shared" ref="J13:R13" si="13">J12/J11</f>
        <v>3.2142857142857142E-3</v>
      </c>
      <c r="K13" s="59">
        <f t="shared" si="13"/>
        <v>1.6000000000000001E-3</v>
      </c>
      <c r="L13" s="59">
        <f>L12/L11</f>
        <v>1.5384615384615385E-3</v>
      </c>
      <c r="M13" s="59">
        <f t="shared" si="13"/>
        <v>5.8333333333333327E-3</v>
      </c>
      <c r="N13" s="59">
        <f t="shared" si="13"/>
        <v>6.4000000000000003E-3</v>
      </c>
      <c r="O13" s="59">
        <f t="shared" si="13"/>
        <v>6.363636363636363E-3</v>
      </c>
      <c r="P13" s="59">
        <f t="shared" si="13"/>
        <v>4.7619047619047624E-4</v>
      </c>
      <c r="Q13" s="59">
        <f t="shared" si="13"/>
        <v>0.31428571428571433</v>
      </c>
      <c r="R13" s="59">
        <f t="shared" si="13"/>
        <v>8.9999999999999983E-2</v>
      </c>
      <c r="S13" s="59">
        <f t="shared" ref="S13" si="14">S12/S11</f>
        <v>1.2857142857142859E-2</v>
      </c>
      <c r="T13" s="59">
        <f t="shared" ref="T13:U13" si="15">T12/T11</f>
        <v>0.15187354666666666</v>
      </c>
      <c r="U13" s="59">
        <f t="shared" si="15"/>
        <v>2.6168831168831173E-3</v>
      </c>
      <c r="V13" s="59">
        <f t="shared" ref="V13:W13" si="16">V12/V11</f>
        <v>2.6656398340248966E-2</v>
      </c>
      <c r="W13" s="59">
        <f t="shared" si="16"/>
        <v>6.8561666666666667E-3</v>
      </c>
      <c r="X13" s="59">
        <f t="shared" ref="X13:Y13" si="17">X12/X11</f>
        <v>0.17755312000000001</v>
      </c>
      <c r="Y13" s="59">
        <f t="shared" si="17"/>
        <v>4.5466666666666676E-3</v>
      </c>
      <c r="Z13" s="59">
        <f t="shared" ref="Z13:AA13" si="18">Z12/Z11</f>
        <v>4.4991054054054055E-2</v>
      </c>
      <c r="AA13" s="59">
        <f t="shared" si="18"/>
        <v>1.1399675925925926E-2</v>
      </c>
      <c r="AB13" s="59">
        <f t="shared" ref="AB13:AC13" si="19">AB12/AB11</f>
        <v>0.11440240000000002</v>
      </c>
      <c r="AC13" s="59">
        <f t="shared" si="19"/>
        <v>1.4603479999999999E-2</v>
      </c>
    </row>
    <row r="14" spans="1:29" x14ac:dyDescent="0.2">
      <c r="A14" t="s">
        <v>18</v>
      </c>
      <c r="B14" s="59">
        <f t="shared" ref="B14:G14" si="20">0.018*B10*B11*(B13^0.5)</f>
        <v>1.6224925824175592E-3</v>
      </c>
      <c r="C14" s="59">
        <f t="shared" ref="C14" si="21">0.018*C10*C11*(C13^0.5)</f>
        <v>5.2882579614930015E-4</v>
      </c>
      <c r="D14" s="35">
        <f t="shared" si="20"/>
        <v>3.5726964606582522E-3</v>
      </c>
      <c r="E14" s="59">
        <f t="shared" si="20"/>
        <v>1.5676284636354366E-3</v>
      </c>
      <c r="F14" s="59">
        <f t="shared" ref="F14" si="22">0.018*F10*F11*(F13^0.5)</f>
        <v>1.8313163064183765E-3</v>
      </c>
      <c r="G14" s="59">
        <f t="shared" si="20"/>
        <v>4.0587137030193343E-2</v>
      </c>
      <c r="H14" s="59">
        <f>0.018*H10*H11*(H13^0.5)</f>
        <v>1.6731288055616038E-4</v>
      </c>
      <c r="I14" s="59">
        <f>0.018*I10*I11*(I13^0.5)</f>
        <v>2.8276286656786709E-4</v>
      </c>
      <c r="J14" s="59">
        <f t="shared" ref="J14:R14" si="23">0.018*J10*J11*(J13^0.5)</f>
        <v>6.123024462749481E-4</v>
      </c>
      <c r="K14" s="59">
        <f t="shared" si="23"/>
        <v>4.3199999999999998E-4</v>
      </c>
      <c r="L14" s="59">
        <f>0.018*L10*L11*(L13^0.5)</f>
        <v>4.9421266054822371E-4</v>
      </c>
      <c r="M14" s="59">
        <f t="shared" si="23"/>
        <v>6.1864771881903831E-4</v>
      </c>
      <c r="N14" s="59">
        <f t="shared" si="23"/>
        <v>1.0943999999999999E-3</v>
      </c>
      <c r="O14" s="59">
        <f t="shared" si="23"/>
        <v>5.4564324008874636E-4</v>
      </c>
      <c r="P14" s="59">
        <f t="shared" si="23"/>
        <v>1.8854025716389739E-4</v>
      </c>
      <c r="Q14" s="59">
        <f t="shared" si="23"/>
        <v>3.0273043171394958E-3</v>
      </c>
      <c r="R14" s="59">
        <f t="shared" si="23"/>
        <v>1.6199999999999997E-3</v>
      </c>
      <c r="S14" s="59">
        <f t="shared" ref="S14" si="24">0.018*S10*S11*(S13^0.5)</f>
        <v>9.1845366941242215E-4</v>
      </c>
      <c r="T14" s="59">
        <f t="shared" ref="T14:U14" si="25">0.018*T10*T11*(T13^0.5)</f>
        <v>3.787976991930125E-3</v>
      </c>
      <c r="U14" s="59">
        <f t="shared" si="25"/>
        <v>4.6408251303953576E-4</v>
      </c>
      <c r="V14" s="59">
        <f t="shared" ref="V14:W14" si="26">0.018*V10*V11*(V13^0.5)</f>
        <v>2.2041162849337991E-3</v>
      </c>
      <c r="W14" s="59">
        <f t="shared" si="26"/>
        <v>8.9426130409405499E-4</v>
      </c>
      <c r="X14" s="59">
        <f t="shared" ref="X14:Y14" si="27">0.018*X10*X11*(X13^0.5)</f>
        <v>3.4131012588553538E-3</v>
      </c>
      <c r="Y14" s="59">
        <f t="shared" si="27"/>
        <v>4.3693975786142413E-4</v>
      </c>
      <c r="Z14" s="59">
        <f t="shared" ref="Z14:AA14" si="28">0.018*Z10*Z11*(Z13^0.5)</f>
        <v>2.2907982331198144E-3</v>
      </c>
      <c r="AA14" s="59">
        <f t="shared" si="28"/>
        <v>1.0377972547660741E-3</v>
      </c>
      <c r="AB14" s="59">
        <f t="shared" ref="AB14:AC14" si="29">0.018*AB10*AB11*(AB13^0.5)</f>
        <v>4.566162217880569E-3</v>
      </c>
      <c r="AC14" s="59">
        <f t="shared" si="29"/>
        <v>1.305124479580396E-3</v>
      </c>
    </row>
    <row r="15" spans="1:29" x14ac:dyDescent="0.2">
      <c r="A15" t="s">
        <v>19</v>
      </c>
      <c r="B15" s="59">
        <f t="shared" ref="B15:G15" si="30">B12^0.25</f>
        <v>0.49530380615681946</v>
      </c>
      <c r="C15" s="59">
        <f t="shared" ref="C15" si="31">C12^0.25</f>
        <v>0.28950079636196696</v>
      </c>
      <c r="D15" s="35">
        <f t="shared" si="30"/>
        <v>0.62632798372577447</v>
      </c>
      <c r="E15" s="59">
        <f t="shared" si="30"/>
        <v>0.4530719665297373</v>
      </c>
      <c r="F15" s="59">
        <f t="shared" ref="F15" si="32">F12^0.25</f>
        <v>0.48680195450336294</v>
      </c>
      <c r="G15" s="59">
        <f t="shared" si="30"/>
        <v>2.1045013420311003</v>
      </c>
      <c r="H15" s="59">
        <f>H12^0.25</f>
        <v>0.2</v>
      </c>
      <c r="I15" s="59">
        <f>I12^0.25</f>
        <v>0.23831949862465404</v>
      </c>
      <c r="J15" s="59">
        <f t="shared" ref="J15:K15" si="33">J12^0.25</f>
        <v>0.28315785804693344</v>
      </c>
      <c r="K15" s="59">
        <f t="shared" si="33"/>
        <v>0.23784142300054423</v>
      </c>
      <c r="L15" s="59">
        <f>L12^0.25</f>
        <v>0.23552074138496362</v>
      </c>
      <c r="M15" s="59">
        <f t="shared" ref="M15:R15" si="34">M12^0.25</f>
        <v>0.30584544245312623</v>
      </c>
      <c r="N15" s="59">
        <f t="shared" si="34"/>
        <v>0.33635856610148579</v>
      </c>
      <c r="O15" s="59">
        <f t="shared" si="34"/>
        <v>0.28244008837582979</v>
      </c>
      <c r="P15" s="59">
        <f t="shared" si="34"/>
        <v>0.16348126556655487</v>
      </c>
      <c r="Q15" s="59">
        <f t="shared" si="34"/>
        <v>0.74874021568324223</v>
      </c>
      <c r="R15" s="59">
        <f t="shared" si="34"/>
        <v>0.54772255750516607</v>
      </c>
      <c r="S15" s="59">
        <f t="shared" ref="S15:AB15" si="35">S12^0.25</f>
        <v>0.37265669853885997</v>
      </c>
      <c r="T15" s="59">
        <f t="shared" si="35"/>
        <v>0.69086524996010934</v>
      </c>
      <c r="U15" s="59">
        <f t="shared" ref="U15:W15" si="36">U12^0.25</f>
        <v>0.24602434840121976</v>
      </c>
      <c r="V15" s="59">
        <f t="shared" si="35"/>
        <v>0.50808382540604446</v>
      </c>
      <c r="W15" s="59">
        <f t="shared" si="36"/>
        <v>0.3421982943324029</v>
      </c>
      <c r="X15" s="59">
        <f t="shared" si="35"/>
        <v>0.7183810899587213</v>
      </c>
      <c r="Y15" s="59">
        <f t="shared" ref="Y15" si="37">Y12^0.25</f>
        <v>0.27178068594084748</v>
      </c>
      <c r="Z15" s="59">
        <f t="shared" si="35"/>
        <v>0.54769533382894253</v>
      </c>
      <c r="AA15" s="59">
        <f t="shared" ref="AA15" si="38">AA12^0.25</f>
        <v>0.37847853377160223</v>
      </c>
      <c r="AB15" s="59">
        <f t="shared" si="35"/>
        <v>0.73129699024223838</v>
      </c>
      <c r="AC15" s="59">
        <f t="shared" ref="AC15" si="39">AC12^0.25</f>
        <v>0.41340106295529405</v>
      </c>
    </row>
    <row r="16" spans="1:29" x14ac:dyDescent="0.2">
      <c r="A16" t="s">
        <v>28</v>
      </c>
      <c r="B16" s="59">
        <f t="shared" ref="B16:G16" si="40">B14/B15</f>
        <v>3.2757523004050115E-3</v>
      </c>
      <c r="C16" s="59">
        <f t="shared" ref="C16" si="41">C14/C15</f>
        <v>1.8266816630379895E-3</v>
      </c>
      <c r="D16" s="35">
        <f t="shared" si="40"/>
        <v>5.7041942137180442E-3</v>
      </c>
      <c r="E16" s="59">
        <f t="shared" si="40"/>
        <v>3.4599988069059788E-3</v>
      </c>
      <c r="F16" s="59">
        <f t="shared" ref="F16" si="42">F14/F15</f>
        <v>3.7619329369511095E-3</v>
      </c>
      <c r="G16" s="59">
        <f t="shared" si="40"/>
        <v>1.9285868922764293E-2</v>
      </c>
      <c r="H16" s="59">
        <f>H14/H15</f>
        <v>8.365644027808018E-4</v>
      </c>
      <c r="I16" s="59">
        <f>I14/I15</f>
        <v>1.1864864948092644E-3</v>
      </c>
      <c r="J16" s="59">
        <f t="shared" ref="J16:R16" si="43">J14/J15</f>
        <v>2.1624066889694401E-3</v>
      </c>
      <c r="K16" s="59">
        <f t="shared" si="43"/>
        <v>1.8163362569480232E-3</v>
      </c>
      <c r="L16" s="59">
        <f>L14/L15</f>
        <v>2.0983827481267253E-3</v>
      </c>
      <c r="M16" s="59">
        <f t="shared" si="43"/>
        <v>2.022746240247971E-3</v>
      </c>
      <c r="N16" s="59">
        <f t="shared" si="43"/>
        <v>3.2536706666474449E-3</v>
      </c>
      <c r="O16" s="59">
        <f t="shared" si="43"/>
        <v>1.9318902044906758E-3</v>
      </c>
      <c r="P16" s="59">
        <f t="shared" si="43"/>
        <v>1.1532835674503679E-3</v>
      </c>
      <c r="Q16" s="59">
        <f t="shared" si="43"/>
        <v>4.0431971646895087E-3</v>
      </c>
      <c r="R16" s="59">
        <f t="shared" si="43"/>
        <v>2.9577018105278966E-3</v>
      </c>
      <c r="S16" s="59">
        <f t="shared" ref="S16" si="44">S14/S15</f>
        <v>2.4646106537560266E-3</v>
      </c>
      <c r="T16" s="59">
        <f t="shared" ref="T16:U16" si="45">T14/T15</f>
        <v>5.4829461926893027E-3</v>
      </c>
      <c r="U16" s="59">
        <f t="shared" si="45"/>
        <v>1.8863275771498187E-3</v>
      </c>
      <c r="V16" s="59">
        <f t="shared" ref="V16:W16" si="46">V14/V15</f>
        <v>4.3380957525509479E-3</v>
      </c>
      <c r="W16" s="59">
        <f t="shared" si="46"/>
        <v>2.6132839318754519E-3</v>
      </c>
      <c r="X16" s="59">
        <f t="shared" ref="X16:Y16" si="47">X14/X15</f>
        <v>4.7511012004108752E-3</v>
      </c>
      <c r="Y16" s="59">
        <f t="shared" si="47"/>
        <v>1.6076924537475161E-3</v>
      </c>
      <c r="Z16" s="59">
        <f t="shared" ref="Z16:AA16" si="48">Z14/Z15</f>
        <v>4.1826141134064902E-3</v>
      </c>
      <c r="AA16" s="59">
        <f t="shared" si="48"/>
        <v>2.7420240837023172E-3</v>
      </c>
      <c r="AB16" s="59">
        <f t="shared" ref="AB16:AC16" si="49">AB14/AB15</f>
        <v>6.2439231650167895E-3</v>
      </c>
      <c r="AC16" s="59">
        <f t="shared" si="49"/>
        <v>3.157041905626485E-3</v>
      </c>
    </row>
    <row r="17" spans="1:30" x14ac:dyDescent="0.2">
      <c r="A17" t="s">
        <v>20</v>
      </c>
      <c r="B17" s="59">
        <f t="shared" ref="B17:D17" si="50">B16*B7</f>
        <v>3.1217919422859758E-2</v>
      </c>
      <c r="C17" s="59">
        <f t="shared" ref="C17" si="51">C16*C7</f>
        <v>1.936282562820269E-3</v>
      </c>
      <c r="D17" s="35">
        <f t="shared" si="50"/>
        <v>3.8731478711145517E-2</v>
      </c>
      <c r="E17" s="59">
        <f t="shared" ref="E17:AC17" si="52">E16*E7</f>
        <v>3.3631188403126115E-2</v>
      </c>
      <c r="F17" s="59">
        <f t="shared" si="52"/>
        <v>1.9975863895210388E-2</v>
      </c>
      <c r="G17" s="59">
        <f t="shared" si="52"/>
        <v>0.32323116314552958</v>
      </c>
      <c r="H17" s="59">
        <f t="shared" si="52"/>
        <v>2.7439312411210296E-3</v>
      </c>
      <c r="I17" s="59">
        <f t="shared" si="52"/>
        <v>4.9476486833546322E-3</v>
      </c>
      <c r="J17" s="59">
        <f t="shared" si="52"/>
        <v>2.811128695660272E-3</v>
      </c>
      <c r="K17" s="59">
        <f t="shared" si="52"/>
        <v>1.6165392686837406E-3</v>
      </c>
      <c r="L17" s="59">
        <f t="shared" si="52"/>
        <v>4.1967654962534509E-4</v>
      </c>
      <c r="M17" s="59">
        <f t="shared" si="52"/>
        <v>1.4159223681735795E-3</v>
      </c>
      <c r="N17" s="59">
        <f t="shared" si="52"/>
        <v>2.6029365333179559E-3</v>
      </c>
      <c r="O17" s="59">
        <f t="shared" si="52"/>
        <v>7.3411827770645686E-4</v>
      </c>
      <c r="P17" s="59">
        <f t="shared" si="52"/>
        <v>3.8058357725862142E-4</v>
      </c>
      <c r="Q17" s="59">
        <f t="shared" si="52"/>
        <v>3.0728298451640264E-2</v>
      </c>
      <c r="R17" s="59">
        <f t="shared" si="52"/>
        <v>8.6660663048467382E-3</v>
      </c>
      <c r="S17" s="59">
        <f t="shared" si="52"/>
        <v>9.2422899515850997E-3</v>
      </c>
      <c r="T17" s="59">
        <f t="shared" si="52"/>
        <v>0.13849922082733179</v>
      </c>
      <c r="U17" s="59">
        <f t="shared" si="52"/>
        <v>6.7907792777393476E-4</v>
      </c>
      <c r="V17" s="59">
        <f t="shared" si="52"/>
        <v>0.11548010893290624</v>
      </c>
      <c r="W17" s="59">
        <f t="shared" si="52"/>
        <v>1.5810367787846485E-2</v>
      </c>
      <c r="X17" s="59">
        <f t="shared" si="52"/>
        <v>0.15460083306136987</v>
      </c>
      <c r="Y17" s="59">
        <f t="shared" si="52"/>
        <v>2.0417694162593454E-4</v>
      </c>
      <c r="Z17" s="59">
        <f t="shared" si="52"/>
        <v>0.12075206945404537</v>
      </c>
      <c r="AA17" s="59">
        <f t="shared" si="52"/>
        <v>1.1708442837408893E-2</v>
      </c>
      <c r="AB17" s="59">
        <f t="shared" si="52"/>
        <v>0.59204879450689196</v>
      </c>
      <c r="AC17" s="59">
        <f t="shared" si="52"/>
        <v>1.9857793586390591E-2</v>
      </c>
    </row>
    <row r="18" spans="1:30" x14ac:dyDescent="0.2">
      <c r="A18" t="s">
        <v>21</v>
      </c>
      <c r="B18" s="75">
        <f t="shared" ref="B18:D18" si="53">B17/B8</f>
        <v>0.28816736072853194</v>
      </c>
      <c r="C18" s="75">
        <f t="shared" ref="C18" si="54">C17/C8</f>
        <v>0.16215142220382114</v>
      </c>
      <c r="D18" s="70">
        <f t="shared" si="53"/>
        <v>0.13982483289222208</v>
      </c>
      <c r="E18" s="60">
        <f t="shared" ref="E18:AC18" si="55">E17/E8</f>
        <v>0.32182647441771955</v>
      </c>
      <c r="F18" s="60">
        <f t="shared" si="55"/>
        <v>0.27362322985015258</v>
      </c>
      <c r="G18" s="60">
        <f t="shared" si="55"/>
        <v>1.2675731888059984E-2</v>
      </c>
      <c r="H18" s="60">
        <f t="shared" si="55"/>
        <v>0.68598281028025743</v>
      </c>
      <c r="I18" s="60">
        <f t="shared" si="55"/>
        <v>0.61845608541932906</v>
      </c>
      <c r="J18" s="60">
        <f t="shared" si="55"/>
        <v>0.31234763285114137</v>
      </c>
      <c r="K18" s="60">
        <f t="shared" si="55"/>
        <v>0.40413481717093513</v>
      </c>
      <c r="L18" s="75">
        <f t="shared" si="55"/>
        <v>0.10491913740633627</v>
      </c>
      <c r="M18" s="75">
        <f t="shared" si="55"/>
        <v>0.10113731201239853</v>
      </c>
      <c r="N18" s="60">
        <f t="shared" si="55"/>
        <v>0.16268353333237223</v>
      </c>
      <c r="O18" s="60">
        <f t="shared" si="55"/>
        <v>0.10487403967235098</v>
      </c>
      <c r="P18" s="60">
        <f t="shared" si="55"/>
        <v>0.38058357725862141</v>
      </c>
      <c r="Q18" s="60">
        <f t="shared" si="55"/>
        <v>6.983704193554606E-2</v>
      </c>
      <c r="R18" s="60">
        <f t="shared" si="55"/>
        <v>6.0181016005880134E-2</v>
      </c>
      <c r="S18" s="60">
        <f t="shared" si="55"/>
        <v>0.34230703524389261</v>
      </c>
      <c r="T18" s="60">
        <f t="shared" si="55"/>
        <v>0.48636680138926736</v>
      </c>
      <c r="U18" s="60">
        <f t="shared" si="55"/>
        <v>0.1685056892739292</v>
      </c>
      <c r="V18" s="60">
        <f t="shared" si="55"/>
        <v>0.71903273708448456</v>
      </c>
      <c r="W18" s="60">
        <f t="shared" si="55"/>
        <v>0.48041810863232876</v>
      </c>
      <c r="X18" s="60">
        <f t="shared" si="55"/>
        <v>0.46438934800318127</v>
      </c>
      <c r="Y18" s="60">
        <f t="shared" si="55"/>
        <v>2.9937967980342307E-2</v>
      </c>
      <c r="Z18" s="60">
        <f t="shared" si="55"/>
        <v>0.72538185942097422</v>
      </c>
      <c r="AA18" s="60">
        <f t="shared" si="55"/>
        <v>0.47550258646927474</v>
      </c>
      <c r="AB18" s="60">
        <f t="shared" si="55"/>
        <v>1.0350286261597517</v>
      </c>
      <c r="AC18" s="60">
        <f t="shared" si="55"/>
        <v>0.54391949278913221</v>
      </c>
    </row>
    <row r="19" spans="1:30" x14ac:dyDescent="0.2">
      <c r="A19" t="s">
        <v>22</v>
      </c>
      <c r="B19" s="57">
        <v>0.6</v>
      </c>
      <c r="C19" s="57">
        <v>0.6</v>
      </c>
      <c r="D19" s="33">
        <v>0.9</v>
      </c>
      <c r="E19" s="57">
        <v>0.8</v>
      </c>
      <c r="F19" s="57">
        <v>0.8</v>
      </c>
      <c r="G19" s="57">
        <v>0.6</v>
      </c>
      <c r="H19" s="57">
        <v>0.5</v>
      </c>
      <c r="I19" s="57">
        <v>0.5</v>
      </c>
      <c r="J19" s="57">
        <v>0.5</v>
      </c>
      <c r="K19" s="57">
        <v>0.5</v>
      </c>
      <c r="L19" s="57">
        <v>0.5</v>
      </c>
      <c r="M19" s="57">
        <v>0.6</v>
      </c>
      <c r="N19" s="57">
        <v>0.6</v>
      </c>
      <c r="O19" s="57">
        <v>0.6</v>
      </c>
      <c r="P19" s="57">
        <v>0.6</v>
      </c>
      <c r="Q19" s="57">
        <v>0.6</v>
      </c>
      <c r="R19" s="57">
        <v>0.5</v>
      </c>
      <c r="S19" s="57">
        <v>0.5</v>
      </c>
      <c r="T19" s="57">
        <v>0.5</v>
      </c>
      <c r="U19" s="57">
        <v>0.6</v>
      </c>
      <c r="V19" s="57">
        <v>0.5</v>
      </c>
      <c r="W19" s="57">
        <v>0.6</v>
      </c>
      <c r="X19" s="57">
        <v>0.5</v>
      </c>
      <c r="Y19" s="57">
        <v>0.5</v>
      </c>
      <c r="Z19" s="57">
        <v>0.6</v>
      </c>
      <c r="AA19" s="57">
        <v>0.5</v>
      </c>
      <c r="AB19" s="57">
        <v>0.5</v>
      </c>
      <c r="AC19" s="57">
        <v>0.5</v>
      </c>
    </row>
    <row r="20" spans="1:30" x14ac:dyDescent="0.2">
      <c r="A20" t="s">
        <v>29</v>
      </c>
      <c r="B20" s="59">
        <f t="shared" ref="B20:R20" si="56">B19*B18</f>
        <v>0.17290041643711915</v>
      </c>
      <c r="C20" s="59">
        <f t="shared" ref="C20" si="57">C19*C18</f>
        <v>9.7290853322292689E-2</v>
      </c>
      <c r="D20" s="35">
        <f t="shared" si="56"/>
        <v>0.12584234960299989</v>
      </c>
      <c r="E20" s="59">
        <f t="shared" si="56"/>
        <v>0.25746117953417563</v>
      </c>
      <c r="F20" s="59">
        <f t="shared" ref="F20" si="58">F19*F18</f>
        <v>0.21889858388012207</v>
      </c>
      <c r="G20" s="59">
        <f t="shared" si="56"/>
        <v>7.6054391328359899E-3</v>
      </c>
      <c r="H20" s="59">
        <f t="shared" si="56"/>
        <v>0.34299140514012871</v>
      </c>
      <c r="I20" s="59">
        <f t="shared" ref="I20" si="59">I19*I18</f>
        <v>0.30922804270966453</v>
      </c>
      <c r="J20" s="59">
        <f t="shared" si="56"/>
        <v>0.15617381642557068</v>
      </c>
      <c r="K20" s="59">
        <f t="shared" si="56"/>
        <v>0.20206740858546757</v>
      </c>
      <c r="L20" s="59">
        <f t="shared" si="56"/>
        <v>5.2459568703168133E-2</v>
      </c>
      <c r="M20" s="59">
        <f t="shared" si="56"/>
        <v>6.0682387207439119E-2</v>
      </c>
      <c r="N20" s="59">
        <f t="shared" si="56"/>
        <v>9.7610119999423331E-2</v>
      </c>
      <c r="O20" s="59">
        <f t="shared" si="56"/>
        <v>6.2924423803410581E-2</v>
      </c>
      <c r="P20" s="59">
        <f t="shared" si="56"/>
        <v>0.22835014635517284</v>
      </c>
      <c r="Q20" s="59">
        <f t="shared" si="56"/>
        <v>4.1902225161327633E-2</v>
      </c>
      <c r="R20" s="59">
        <f t="shared" si="56"/>
        <v>3.0090508002940067E-2</v>
      </c>
      <c r="S20" s="59">
        <f t="shared" ref="S20" si="60">S19*S18</f>
        <v>0.17115351762194631</v>
      </c>
      <c r="T20" s="59">
        <f t="shared" ref="T20:U20" si="61">T19*T18</f>
        <v>0.24318340069463368</v>
      </c>
      <c r="U20" s="59">
        <f t="shared" si="61"/>
        <v>0.10110341356435752</v>
      </c>
      <c r="V20" s="59">
        <f t="shared" ref="V20:W20" si="62">V19*V18</f>
        <v>0.35951636854224228</v>
      </c>
      <c r="W20" s="59">
        <f t="shared" si="62"/>
        <v>0.28825086517939724</v>
      </c>
      <c r="X20" s="59">
        <f t="shared" ref="X20:Y20" si="63">X19*X18</f>
        <v>0.23219467400159063</v>
      </c>
      <c r="Y20" s="59">
        <f t="shared" si="63"/>
        <v>1.4968983990171153E-2</v>
      </c>
      <c r="Z20" s="59">
        <f t="shared" ref="Z20:AA20" si="64">Z19*Z18</f>
        <v>0.43522911565258454</v>
      </c>
      <c r="AA20" s="59">
        <f t="shared" si="64"/>
        <v>0.23775129323463737</v>
      </c>
      <c r="AB20" s="59">
        <f t="shared" ref="AB20:AC20" si="65">AB19*AB18</f>
        <v>0.51751431307987583</v>
      </c>
      <c r="AC20" s="59">
        <f t="shared" si="65"/>
        <v>0.2719597463945661</v>
      </c>
    </row>
    <row r="21" spans="1:30" x14ac:dyDescent="0.2">
      <c r="A21" s="16" t="s">
        <v>23</v>
      </c>
      <c r="B21" s="61">
        <f t="shared" ref="B21:R21" si="66">1-B20</f>
        <v>0.82709958356288082</v>
      </c>
      <c r="C21" s="61">
        <f t="shared" ref="C21" si="67">1-C20</f>
        <v>0.9027091466777073</v>
      </c>
      <c r="D21" s="87">
        <f t="shared" si="66"/>
        <v>0.87415765039700011</v>
      </c>
      <c r="E21" s="61">
        <f t="shared" si="66"/>
        <v>0.74253882046582431</v>
      </c>
      <c r="F21" s="61">
        <f t="shared" ref="F21" si="68">1-F20</f>
        <v>0.78110141611987793</v>
      </c>
      <c r="G21" s="61">
        <f t="shared" si="66"/>
        <v>0.99239456086716404</v>
      </c>
      <c r="H21" s="61">
        <f t="shared" si="66"/>
        <v>0.65700859485987129</v>
      </c>
      <c r="I21" s="61">
        <f t="shared" ref="I21" si="69">1-I20</f>
        <v>0.69077195729033547</v>
      </c>
      <c r="J21" s="61">
        <f t="shared" si="66"/>
        <v>0.84382618357442929</v>
      </c>
      <c r="K21" s="61">
        <f t="shared" si="66"/>
        <v>0.79793259141453243</v>
      </c>
      <c r="L21" s="61">
        <f t="shared" si="66"/>
        <v>0.94754043129683185</v>
      </c>
      <c r="M21" s="61">
        <f t="shared" si="66"/>
        <v>0.93931761279256087</v>
      </c>
      <c r="N21" s="61">
        <f t="shared" si="66"/>
        <v>0.90238988000057663</v>
      </c>
      <c r="O21" s="61">
        <f t="shared" si="66"/>
        <v>0.93707557619658943</v>
      </c>
      <c r="P21" s="61">
        <f t="shared" si="66"/>
        <v>0.77164985364482719</v>
      </c>
      <c r="Q21" s="61">
        <f t="shared" si="66"/>
        <v>0.95809777483867231</v>
      </c>
      <c r="R21" s="61">
        <f t="shared" si="66"/>
        <v>0.96990949199705989</v>
      </c>
      <c r="S21" s="61">
        <f t="shared" ref="S21" si="70">1-S20</f>
        <v>0.82884648237805369</v>
      </c>
      <c r="T21" s="61">
        <f t="shared" ref="T21:U21" si="71">1-T20</f>
        <v>0.75681659930536638</v>
      </c>
      <c r="U21" s="61">
        <f t="shared" si="71"/>
        <v>0.89889658643564252</v>
      </c>
      <c r="V21" s="61">
        <f t="shared" ref="V21:W21" si="72">1-V20</f>
        <v>0.64048363145775777</v>
      </c>
      <c r="W21" s="61">
        <f t="shared" si="72"/>
        <v>0.71174913482060276</v>
      </c>
      <c r="X21" s="61">
        <f t="shared" ref="X21:Y21" si="73">1-X20</f>
        <v>0.76780532599840934</v>
      </c>
      <c r="Y21" s="61">
        <f t="shared" si="73"/>
        <v>0.9850310160098289</v>
      </c>
      <c r="Z21" s="61">
        <f t="shared" ref="Z21:AA21" si="74">1-Z20</f>
        <v>0.56477088434741551</v>
      </c>
      <c r="AA21" s="61">
        <f t="shared" si="74"/>
        <v>0.7622487067653626</v>
      </c>
      <c r="AB21" s="61">
        <f t="shared" ref="AB21:AC21" si="75">1-AB20</f>
        <v>0.48248568692012417</v>
      </c>
      <c r="AC21" s="61">
        <f t="shared" si="75"/>
        <v>0.7280402536054339</v>
      </c>
    </row>
    <row r="22" spans="1:30" x14ac:dyDescent="0.2">
      <c r="B22" s="85"/>
      <c r="C22" s="85"/>
      <c r="D22" s="33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</row>
    <row r="23" spans="1:30" x14ac:dyDescent="0.2">
      <c r="A23" t="s">
        <v>54</v>
      </c>
      <c r="B23" s="86">
        <f t="shared" ref="B23:AB23" si="76">B21</f>
        <v>0.82709958356288082</v>
      </c>
      <c r="C23" s="86">
        <f t="shared" ref="C23" si="77">C21</f>
        <v>0.9027091466777073</v>
      </c>
      <c r="D23" s="88">
        <f t="shared" si="76"/>
        <v>0.87415765039700011</v>
      </c>
      <c r="E23" s="59">
        <f t="shared" si="76"/>
        <v>0.74253882046582431</v>
      </c>
      <c r="F23" s="59">
        <f t="shared" ref="F23" si="78">F21</f>
        <v>0.78110141611987793</v>
      </c>
      <c r="G23" s="59">
        <f t="shared" si="76"/>
        <v>0.99239456086716404</v>
      </c>
      <c r="H23" s="59">
        <f t="shared" si="76"/>
        <v>0.65700859485987129</v>
      </c>
      <c r="I23" s="59">
        <f t="shared" ref="I23" si="79">I21</f>
        <v>0.69077195729033547</v>
      </c>
      <c r="J23" s="59">
        <f t="shared" si="76"/>
        <v>0.84382618357442929</v>
      </c>
      <c r="K23" s="59">
        <f t="shared" si="76"/>
        <v>0.79793259141453243</v>
      </c>
      <c r="L23" s="59">
        <f t="shared" si="76"/>
        <v>0.94754043129683185</v>
      </c>
      <c r="M23" s="59">
        <f t="shared" si="76"/>
        <v>0.93931761279256087</v>
      </c>
      <c r="N23" s="59">
        <f t="shared" si="76"/>
        <v>0.90238988000057663</v>
      </c>
      <c r="O23" s="59">
        <f t="shared" si="76"/>
        <v>0.93707557619658943</v>
      </c>
      <c r="P23" s="59">
        <f t="shared" si="76"/>
        <v>0.77164985364482719</v>
      </c>
      <c r="Q23" s="59">
        <f t="shared" si="76"/>
        <v>0.95809777483867231</v>
      </c>
      <c r="R23" s="59">
        <f t="shared" si="76"/>
        <v>0.96990949199705989</v>
      </c>
      <c r="S23" s="59">
        <f t="shared" si="76"/>
        <v>0.82884648237805369</v>
      </c>
      <c r="T23" s="59">
        <f t="shared" si="76"/>
        <v>0.75681659930536638</v>
      </c>
      <c r="U23" s="59">
        <f t="shared" ref="U23:W23" si="80">U21</f>
        <v>0.89889658643564252</v>
      </c>
      <c r="V23" s="59">
        <f t="shared" si="76"/>
        <v>0.64048363145775777</v>
      </c>
      <c r="W23" s="59">
        <f t="shared" si="80"/>
        <v>0.71174913482060276</v>
      </c>
      <c r="X23" s="59">
        <f t="shared" si="76"/>
        <v>0.76780532599840934</v>
      </c>
      <c r="Y23" s="59">
        <f t="shared" ref="Y23" si="81">Y21</f>
        <v>0.9850310160098289</v>
      </c>
      <c r="Z23" s="59">
        <f t="shared" si="76"/>
        <v>0.56477088434741551</v>
      </c>
      <c r="AA23" s="59">
        <f t="shared" ref="AA23" si="82">AA21</f>
        <v>0.7622487067653626</v>
      </c>
      <c r="AB23" s="59">
        <f t="shared" si="76"/>
        <v>0.48248568692012417</v>
      </c>
      <c r="AC23" s="59">
        <f t="shared" ref="AC23" si="83">AC21</f>
        <v>0.7280402536054339</v>
      </c>
    </row>
    <row r="24" spans="1:30" x14ac:dyDescent="0.2">
      <c r="A24" t="s">
        <v>57</v>
      </c>
      <c r="B24" s="62">
        <v>349.46</v>
      </c>
      <c r="C24" s="62">
        <v>38.520000000000003</v>
      </c>
      <c r="D24" s="23">
        <v>892.87</v>
      </c>
      <c r="E24" s="62">
        <v>337.1</v>
      </c>
      <c r="F24" s="62">
        <v>235.5</v>
      </c>
      <c r="G24" s="64">
        <v>82.28</v>
      </c>
      <c r="H24" s="64">
        <v>11.34</v>
      </c>
      <c r="I24" s="64">
        <v>14.43</v>
      </c>
      <c r="J24" s="62">
        <v>30.01</v>
      </c>
      <c r="K24" s="64">
        <v>12.32</v>
      </c>
      <c r="L24" s="64">
        <v>11.75</v>
      </c>
      <c r="M24" s="64">
        <v>44.8</v>
      </c>
      <c r="N24" s="64">
        <v>52.24</v>
      </c>
      <c r="O24" s="64">
        <v>22.1</v>
      </c>
      <c r="P24" s="64">
        <v>3.14</v>
      </c>
      <c r="Q24" s="64">
        <v>143.12</v>
      </c>
      <c r="R24" s="64">
        <v>164.54</v>
      </c>
      <c r="S24" s="64">
        <v>87.24</v>
      </c>
      <c r="T24" s="64">
        <v>918.59</v>
      </c>
      <c r="U24" s="64">
        <v>13</v>
      </c>
      <c r="V24" s="64">
        <v>518.08000000000004</v>
      </c>
      <c r="W24" s="64">
        <v>106.16</v>
      </c>
      <c r="X24" s="64">
        <v>1073.9100000000001</v>
      </c>
      <c r="Y24" s="64">
        <v>22</v>
      </c>
      <c r="Z24" s="64">
        <v>536.99</v>
      </c>
      <c r="AA24" s="64">
        <v>79.430000000000007</v>
      </c>
      <c r="AB24" s="64">
        <v>1845.2</v>
      </c>
      <c r="AC24" s="64">
        <v>117.77</v>
      </c>
      <c r="AD24" s="2">
        <f>SUM(B24:AC24)</f>
        <v>7763.8899999999994</v>
      </c>
    </row>
    <row r="25" spans="1:30" x14ac:dyDescent="0.2">
      <c r="A25" t="s">
        <v>55</v>
      </c>
      <c r="B25" s="63">
        <f>B23*B24</f>
        <v>289.0382204718843</v>
      </c>
      <c r="C25" s="63">
        <f>C23*C24</f>
        <v>34.772356330025289</v>
      </c>
      <c r="D25" s="89">
        <f>D23*D24</f>
        <v>780.50914130996944</v>
      </c>
      <c r="E25" s="63">
        <f t="shared" ref="E25:R25" si="84">E23*E24</f>
        <v>250.30983637902941</v>
      </c>
      <c r="F25" s="63">
        <f t="shared" si="84"/>
        <v>183.94938349623126</v>
      </c>
      <c r="G25" s="63">
        <f t="shared" si="84"/>
        <v>81.654224468150261</v>
      </c>
      <c r="H25" s="63">
        <f t="shared" si="84"/>
        <v>7.4504774657109403</v>
      </c>
      <c r="I25" s="63">
        <f t="shared" si="84"/>
        <v>9.9678393436995414</v>
      </c>
      <c r="J25" s="63">
        <f t="shared" si="84"/>
        <v>25.323223769068623</v>
      </c>
      <c r="K25" s="63">
        <f t="shared" si="84"/>
        <v>9.8305295262270391</v>
      </c>
      <c r="L25" s="63">
        <f t="shared" si="84"/>
        <v>11.133600067737774</v>
      </c>
      <c r="M25" s="63">
        <f t="shared" si="84"/>
        <v>42.081429053106724</v>
      </c>
      <c r="N25" s="63">
        <f t="shared" si="84"/>
        <v>47.140847331230127</v>
      </c>
      <c r="O25" s="63">
        <f t="shared" si="84"/>
        <v>20.709370233944629</v>
      </c>
      <c r="P25" s="63">
        <f t="shared" si="84"/>
        <v>2.4229805404447573</v>
      </c>
      <c r="Q25" s="63">
        <f t="shared" si="84"/>
        <v>137.12295353491078</v>
      </c>
      <c r="R25" s="63">
        <f t="shared" si="84"/>
        <v>159.58890781319622</v>
      </c>
      <c r="S25" s="63">
        <f t="shared" ref="S25" si="85">S23*S24</f>
        <v>72.308567122661401</v>
      </c>
      <c r="T25" s="63">
        <f t="shared" ref="T25:W25" si="86">T23*T24</f>
        <v>695.20415995591657</v>
      </c>
      <c r="U25" s="63">
        <f t="shared" si="86"/>
        <v>11.685655623663353</v>
      </c>
      <c r="V25" s="63">
        <f t="shared" ref="V25" si="87">V23*V24</f>
        <v>331.82175978563515</v>
      </c>
      <c r="W25" s="63">
        <f t="shared" si="86"/>
        <v>75.559288152555183</v>
      </c>
      <c r="X25" s="63">
        <f t="shared" ref="X25:Y25" si="88">X23*X24</f>
        <v>824.5538176429518</v>
      </c>
      <c r="Y25" s="63">
        <f t="shared" si="88"/>
        <v>21.670682352216236</v>
      </c>
      <c r="Z25" s="63">
        <f t="shared" ref="Z25:AA25" si="89">Z23*Z24</f>
        <v>303.27631718571865</v>
      </c>
      <c r="AA25" s="63">
        <f t="shared" si="89"/>
        <v>60.545414778372759</v>
      </c>
      <c r="AB25" s="63">
        <f t="shared" ref="AB25:AC25" si="90">AB23*AB24</f>
        <v>890.28258950501311</v>
      </c>
      <c r="AC25" s="63">
        <f t="shared" si="90"/>
        <v>85.741300667111943</v>
      </c>
      <c r="AD25" s="31">
        <f>SUM(B25:AC25)</f>
        <v>5465.6548739063837</v>
      </c>
    </row>
    <row r="26" spans="1:30" ht="14.25" customHeight="1" x14ac:dyDescent="0.2">
      <c r="A26" s="2" t="s">
        <v>56</v>
      </c>
      <c r="B26" s="48">
        <f>AD25/AD24</f>
        <v>0.70398406905641164</v>
      </c>
      <c r="C26" s="48"/>
    </row>
    <row r="41" spans="1:6" x14ac:dyDescent="0.2">
      <c r="B41" s="21"/>
      <c r="C41" s="26"/>
      <c r="D41" s="21"/>
      <c r="E41" s="21"/>
      <c r="F41" s="23"/>
    </row>
    <row r="42" spans="1:6" x14ac:dyDescent="0.2">
      <c r="A42" s="4" t="s">
        <v>0</v>
      </c>
      <c r="B42" s="21"/>
      <c r="C42" s="26"/>
      <c r="D42" s="21"/>
      <c r="E42" s="21"/>
      <c r="F42" s="23"/>
    </row>
    <row r="43" spans="1:6" x14ac:dyDescent="0.2">
      <c r="A43" s="5" t="s">
        <v>7</v>
      </c>
      <c r="B43" s="21"/>
      <c r="C43" s="26"/>
      <c r="D43" s="21"/>
      <c r="E43" s="21"/>
      <c r="F43" s="23"/>
    </row>
    <row r="44" spans="1:6" x14ac:dyDescent="0.2">
      <c r="A44" s="5" t="s">
        <v>12</v>
      </c>
      <c r="B44" s="3"/>
      <c r="C44" s="3"/>
      <c r="D44" s="3"/>
      <c r="E44" s="3"/>
      <c r="F44" s="105"/>
    </row>
    <row r="45" spans="1:6" x14ac:dyDescent="0.2">
      <c r="A45" s="5" t="s">
        <v>6</v>
      </c>
      <c r="B45" s="7"/>
      <c r="C45" s="7"/>
      <c r="D45" s="7"/>
      <c r="E45" s="7"/>
      <c r="F45" s="11"/>
    </row>
    <row r="46" spans="1:6" x14ac:dyDescent="0.2">
      <c r="A46" s="5" t="s">
        <v>8</v>
      </c>
      <c r="B46" s="147"/>
      <c r="C46" s="147"/>
      <c r="D46" s="147"/>
      <c r="E46" s="147"/>
      <c r="F46" s="23"/>
    </row>
    <row r="47" spans="1:6" x14ac:dyDescent="0.2">
      <c r="A47" s="5" t="s">
        <v>14</v>
      </c>
      <c r="B47" s="9"/>
      <c r="C47" s="9"/>
      <c r="D47" s="9"/>
      <c r="E47" s="9"/>
      <c r="F47" s="106"/>
    </row>
    <row r="48" spans="1:6" x14ac:dyDescent="0.2">
      <c r="A48" s="5" t="s">
        <v>15</v>
      </c>
      <c r="B48" s="9"/>
      <c r="C48" s="9"/>
      <c r="D48" s="9"/>
      <c r="E48" s="9"/>
      <c r="F48" s="106"/>
    </row>
    <row r="49" spans="1:6" ht="17" x14ac:dyDescent="0.2">
      <c r="A49" s="5" t="s">
        <v>10</v>
      </c>
      <c r="B49" s="8"/>
      <c r="C49" s="8"/>
      <c r="D49" s="8"/>
      <c r="E49" s="8"/>
      <c r="F49" s="107"/>
    </row>
    <row r="50" spans="1:6" ht="17" x14ac:dyDescent="0.2">
      <c r="A50" s="5" t="s">
        <v>16</v>
      </c>
      <c r="B50" s="8"/>
      <c r="C50" s="8"/>
      <c r="D50" s="8"/>
      <c r="E50" s="8"/>
      <c r="F50" s="107"/>
    </row>
    <row r="51" spans="1:6" x14ac:dyDescent="0.2">
      <c r="A51" s="5" t="s">
        <v>17</v>
      </c>
      <c r="B51" s="7"/>
      <c r="C51" s="7"/>
      <c r="D51" s="7"/>
      <c r="E51" s="7"/>
      <c r="F51" s="11"/>
    </row>
  </sheetData>
  <mergeCells count="10">
    <mergeCell ref="B4:H4"/>
    <mergeCell ref="B46:E46"/>
    <mergeCell ref="B5:C5"/>
    <mergeCell ref="E5:F5"/>
    <mergeCell ref="H5:I5"/>
    <mergeCell ref="T5:U5"/>
    <mergeCell ref="V5:W5"/>
    <mergeCell ref="X5:Y5"/>
    <mergeCell ref="Z5:AA5"/>
    <mergeCell ref="AB5:AC5"/>
  </mergeCells>
  <pageMargins left="0.11811023622047245" right="0" top="0.74803149606299213" bottom="0.74803149606299213" header="0.31496062992125984" footer="0.31496062992125984"/>
  <pageSetup paperSize="9" scale="97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99"/>
  </sheetPr>
  <dimension ref="A2:D24"/>
  <sheetViews>
    <sheetView tabSelected="1" topLeftCell="I1" zoomScale="125" zoomScaleNormal="100" workbookViewId="0">
      <selection activeCell="C8" sqref="C8"/>
    </sheetView>
  </sheetViews>
  <sheetFormatPr baseColWidth="10" defaultRowHeight="15" x14ac:dyDescent="0.2"/>
  <cols>
    <col min="1" max="1" width="30.6640625" customWidth="1"/>
    <col min="2" max="2" width="14" customWidth="1"/>
  </cols>
  <sheetData>
    <row r="2" spans="1:3" x14ac:dyDescent="0.2">
      <c r="B2" s="154" t="s">
        <v>93</v>
      </c>
      <c r="C2" s="154"/>
    </row>
    <row r="3" spans="1:3" x14ac:dyDescent="0.2">
      <c r="A3" s="2" t="s">
        <v>0</v>
      </c>
      <c r="B3" s="22" t="s">
        <v>3</v>
      </c>
      <c r="C3" s="21" t="s">
        <v>94</v>
      </c>
    </row>
    <row r="4" spans="1:3" x14ac:dyDescent="0.2">
      <c r="A4" t="s">
        <v>7</v>
      </c>
      <c r="B4" s="22" t="s">
        <v>2</v>
      </c>
      <c r="C4" s="21" t="s">
        <v>2</v>
      </c>
    </row>
    <row r="5" spans="1:3" x14ac:dyDescent="0.2">
      <c r="A5" t="s">
        <v>31</v>
      </c>
      <c r="B5" s="22">
        <v>16.89</v>
      </c>
      <c r="C5" s="21">
        <v>7.33</v>
      </c>
    </row>
    <row r="6" spans="1:3" ht="17" x14ac:dyDescent="0.2">
      <c r="A6" t="s">
        <v>24</v>
      </c>
      <c r="B6" s="22">
        <v>0.221</v>
      </c>
      <c r="C6" s="21">
        <v>9.6000000000000002E-2</v>
      </c>
    </row>
    <row r="7" spans="1:3" x14ac:dyDescent="0.2">
      <c r="A7" t="s">
        <v>9</v>
      </c>
      <c r="B7" s="1">
        <v>1.7</v>
      </c>
      <c r="C7" s="1">
        <v>1.6</v>
      </c>
    </row>
    <row r="8" spans="1:3" x14ac:dyDescent="0.2">
      <c r="A8" t="s">
        <v>69</v>
      </c>
      <c r="B8" s="57">
        <v>0.32</v>
      </c>
      <c r="C8" s="57">
        <v>0.32</v>
      </c>
    </row>
    <row r="9" spans="1:3" x14ac:dyDescent="0.2">
      <c r="A9" t="s">
        <v>25</v>
      </c>
      <c r="B9" s="57">
        <v>2</v>
      </c>
      <c r="C9" s="57">
        <v>1.8</v>
      </c>
    </row>
    <row r="10" spans="1:3" ht="17" x14ac:dyDescent="0.2">
      <c r="A10" t="s">
        <v>26</v>
      </c>
      <c r="B10" s="59">
        <f>B6/B7</f>
        <v>0.13</v>
      </c>
      <c r="C10" s="59">
        <f>C6/C7</f>
        <v>0.06</v>
      </c>
    </row>
    <row r="11" spans="1:3" x14ac:dyDescent="0.2">
      <c r="A11" t="s">
        <v>27</v>
      </c>
      <c r="B11" s="59">
        <f t="shared" ref="B11" si="0">B10/B9</f>
        <v>6.5000000000000002E-2</v>
      </c>
      <c r="C11" s="59">
        <f t="shared" ref="C11" si="1">C10/C9</f>
        <v>3.3333333333333333E-2</v>
      </c>
    </row>
    <row r="12" spans="1:3" x14ac:dyDescent="0.2">
      <c r="A12" t="s">
        <v>18</v>
      </c>
      <c r="B12" s="59">
        <f t="shared" ref="B12" si="2">0.018*B8*B9*(B11^0.5)</f>
        <v>2.9370352398294438E-3</v>
      </c>
      <c r="C12" s="59">
        <f t="shared" ref="C12" si="3">0.018*C8*C9*(C11^0.5)</f>
        <v>1.8929291587378538E-3</v>
      </c>
    </row>
    <row r="13" spans="1:3" x14ac:dyDescent="0.2">
      <c r="A13" t="s">
        <v>19</v>
      </c>
      <c r="B13" s="59">
        <f t="shared" ref="B13" si="4">B10^0.25</f>
        <v>0.60046242808888461</v>
      </c>
      <c r="C13" s="59">
        <f t="shared" ref="C13" si="5">C10^0.25</f>
        <v>0.49492320038397652</v>
      </c>
    </row>
    <row r="14" spans="1:3" x14ac:dyDescent="0.2">
      <c r="A14" t="s">
        <v>28</v>
      </c>
      <c r="B14" s="59">
        <f t="shared" ref="B14" si="6">B12/B13</f>
        <v>4.8912889507129716E-3</v>
      </c>
      <c r="C14" s="59">
        <f t="shared" ref="C14" si="7">C12/C13</f>
        <v>3.8246927144843109E-3</v>
      </c>
    </row>
    <row r="15" spans="1:3" x14ac:dyDescent="0.2">
      <c r="A15" t="s">
        <v>20</v>
      </c>
      <c r="B15" s="59">
        <f>B14*B5</f>
        <v>8.2613870377542087E-2</v>
      </c>
      <c r="C15" s="59">
        <f>C14*C5</f>
        <v>2.803499759717E-2</v>
      </c>
    </row>
    <row r="16" spans="1:3" x14ac:dyDescent="0.2">
      <c r="A16" t="s">
        <v>21</v>
      </c>
      <c r="B16" s="60">
        <f>B15/B6</f>
        <v>0.37381841799792798</v>
      </c>
      <c r="C16" s="59">
        <f>C15/C6</f>
        <v>0.29203122497052081</v>
      </c>
    </row>
    <row r="17" spans="1:4" x14ac:dyDescent="0.2">
      <c r="A17" t="s">
        <v>22</v>
      </c>
      <c r="B17" s="57">
        <v>0.8</v>
      </c>
      <c r="C17" s="57">
        <v>0.8</v>
      </c>
    </row>
    <row r="18" spans="1:4" x14ac:dyDescent="0.2">
      <c r="A18" t="s">
        <v>29</v>
      </c>
      <c r="B18" s="59">
        <f t="shared" ref="B18" si="8">B17*B16</f>
        <v>0.2990547343983424</v>
      </c>
      <c r="C18" s="59">
        <f t="shared" ref="C18" si="9">C17*C16</f>
        <v>0.23362497997641665</v>
      </c>
    </row>
    <row r="19" spans="1:4" x14ac:dyDescent="0.2">
      <c r="A19" s="16" t="s">
        <v>23</v>
      </c>
      <c r="B19" s="61">
        <f t="shared" ref="B19" si="10">1-B18</f>
        <v>0.7009452656016576</v>
      </c>
      <c r="C19" s="61">
        <f t="shared" ref="C19" si="11">1-C18</f>
        <v>0.76637502002358338</v>
      </c>
    </row>
    <row r="20" spans="1:4" x14ac:dyDescent="0.2">
      <c r="B20" s="85"/>
      <c r="C20" s="85"/>
    </row>
    <row r="21" spans="1:4" x14ac:dyDescent="0.2">
      <c r="A21" t="s">
        <v>54</v>
      </c>
      <c r="B21" s="65">
        <f>B19</f>
        <v>0.7009452656016576</v>
      </c>
      <c r="C21" s="65">
        <f>C19</f>
        <v>0.76637502002358338</v>
      </c>
    </row>
    <row r="22" spans="1:4" x14ac:dyDescent="0.2">
      <c r="A22" t="s">
        <v>57</v>
      </c>
      <c r="B22" s="65">
        <v>715.27</v>
      </c>
      <c r="C22" s="65">
        <v>310.43</v>
      </c>
      <c r="D22" s="2">
        <f>SUM(B22:C22)</f>
        <v>1025.7</v>
      </c>
    </row>
    <row r="23" spans="1:4" x14ac:dyDescent="0.2">
      <c r="A23" t="s">
        <v>55</v>
      </c>
      <c r="B23" s="102">
        <f>B21*B22</f>
        <v>501.36512012689764</v>
      </c>
      <c r="C23" s="102">
        <f>C21*C22</f>
        <v>237.90579746592098</v>
      </c>
      <c r="D23" s="31">
        <f>SUM(B23:C23)</f>
        <v>739.27091759281859</v>
      </c>
    </row>
    <row r="24" spans="1:4" x14ac:dyDescent="0.2">
      <c r="A24" t="s">
        <v>56</v>
      </c>
      <c r="B24" s="101">
        <f>D23/D22</f>
        <v>0.72074770166015267</v>
      </c>
      <c r="C24" s="17"/>
    </row>
  </sheetData>
  <mergeCells count="1">
    <mergeCell ref="B2:C2"/>
  </mergeCells>
  <pageMargins left="0.11811023622047245" right="0" top="0.74803149606299213" bottom="0.74803149606299213" header="0.31496062992125984" footer="0.31496062992125984"/>
  <pageSetup paperSize="9" scale="9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99"/>
  </sheetPr>
  <dimension ref="A2:S59"/>
  <sheetViews>
    <sheetView topLeftCell="A4" zoomScaleNormal="100" workbookViewId="0">
      <selection activeCell="D18" sqref="D18"/>
    </sheetView>
  </sheetViews>
  <sheetFormatPr baseColWidth="10" defaultRowHeight="15" x14ac:dyDescent="0.2"/>
  <cols>
    <col min="1" max="1" width="29" customWidth="1"/>
    <col min="2" max="2" width="14" customWidth="1"/>
    <col min="3" max="3" width="17.1640625" customWidth="1"/>
    <col min="4" max="4" width="16.33203125" customWidth="1"/>
    <col min="5" max="5" width="14.33203125" customWidth="1"/>
    <col min="6" max="6" width="11.33203125" customWidth="1"/>
    <col min="7" max="7" width="12.5" customWidth="1"/>
    <col min="8" max="8" width="12.83203125" customWidth="1"/>
    <col min="9" max="9" width="12.5" customWidth="1"/>
    <col min="10" max="10" width="13.33203125" customWidth="1"/>
    <col min="11" max="11" width="11.5" customWidth="1"/>
    <col min="12" max="12" width="12.1640625" customWidth="1"/>
    <col min="13" max="13" width="12.5" customWidth="1"/>
    <col min="14" max="14" width="12.33203125" customWidth="1"/>
    <col min="15" max="15" width="13.5" customWidth="1"/>
    <col min="16" max="16" width="14.1640625" customWidth="1"/>
    <col min="17" max="17" width="16.33203125" customWidth="1"/>
    <col min="18" max="18" width="13.6640625" customWidth="1"/>
  </cols>
  <sheetData>
    <row r="2" spans="1:18" x14ac:dyDescent="0.2">
      <c r="B2" s="14"/>
    </row>
    <row r="3" spans="1:18" x14ac:dyDescent="0.2">
      <c r="B3" s="11"/>
      <c r="C3" s="23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</row>
    <row r="4" spans="1:18" x14ac:dyDescent="0.2">
      <c r="B4" s="148" t="s">
        <v>59</v>
      </c>
      <c r="C4" s="148"/>
      <c r="D4" s="148"/>
      <c r="E4" s="148"/>
      <c r="F4" s="148"/>
      <c r="G4" s="148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</row>
    <row r="5" spans="1:18" ht="30.75" customHeight="1" x14ac:dyDescent="0.2">
      <c r="A5" s="2" t="s">
        <v>0</v>
      </c>
      <c r="B5" s="68" t="s">
        <v>58</v>
      </c>
      <c r="C5" s="81" t="s">
        <v>70</v>
      </c>
      <c r="D5" s="72" t="s">
        <v>61</v>
      </c>
      <c r="E5" s="19" t="s">
        <v>62</v>
      </c>
      <c r="F5" s="29" t="s">
        <v>32</v>
      </c>
      <c r="G5" s="19" t="s">
        <v>33</v>
      </c>
      <c r="H5" s="73" t="s">
        <v>63</v>
      </c>
      <c r="I5" s="30" t="s">
        <v>34</v>
      </c>
      <c r="J5" s="82" t="s">
        <v>35</v>
      </c>
      <c r="K5" s="30" t="s">
        <v>65</v>
      </c>
      <c r="L5" s="82" t="s">
        <v>66</v>
      </c>
      <c r="M5" s="30" t="s">
        <v>36</v>
      </c>
      <c r="N5" s="73" t="s">
        <v>37</v>
      </c>
      <c r="O5" s="30" t="s">
        <v>38</v>
      </c>
      <c r="P5" s="73" t="s">
        <v>39</v>
      </c>
      <c r="Q5" s="110" t="s">
        <v>67</v>
      </c>
      <c r="R5" s="73" t="s">
        <v>68</v>
      </c>
    </row>
    <row r="6" spans="1:18" x14ac:dyDescent="0.2">
      <c r="A6" t="s">
        <v>7</v>
      </c>
      <c r="B6" s="21" t="s">
        <v>43</v>
      </c>
      <c r="C6" s="21" t="s">
        <v>60</v>
      </c>
      <c r="D6" s="26" t="s">
        <v>43</v>
      </c>
      <c r="E6" s="21" t="s">
        <v>2</v>
      </c>
      <c r="F6" s="21" t="s">
        <v>2</v>
      </c>
      <c r="G6" s="21" t="s">
        <v>2</v>
      </c>
      <c r="H6" s="21" t="s">
        <v>2</v>
      </c>
      <c r="I6" s="21" t="s">
        <v>2</v>
      </c>
      <c r="J6" s="21" t="s">
        <v>2</v>
      </c>
      <c r="K6" s="21" t="s">
        <v>2</v>
      </c>
      <c r="L6" s="21" t="s">
        <v>2</v>
      </c>
      <c r="M6" s="21" t="s">
        <v>2</v>
      </c>
      <c r="N6" s="21" t="s">
        <v>2</v>
      </c>
      <c r="O6" s="21" t="s">
        <v>2</v>
      </c>
      <c r="P6" s="21" t="s">
        <v>2</v>
      </c>
      <c r="Q6" s="21" t="s">
        <v>2</v>
      </c>
      <c r="R6" s="21" t="s">
        <v>2</v>
      </c>
    </row>
    <row r="7" spans="1:18" x14ac:dyDescent="0.2">
      <c r="A7" t="s">
        <v>31</v>
      </c>
      <c r="B7" s="22">
        <v>1.64</v>
      </c>
      <c r="C7" s="30">
        <v>2.1800000000000002</v>
      </c>
      <c r="D7" s="30">
        <v>0.3</v>
      </c>
      <c r="E7" s="30">
        <v>1.87</v>
      </c>
      <c r="F7" s="30">
        <v>3.63</v>
      </c>
      <c r="G7" s="30">
        <v>3.87</v>
      </c>
      <c r="H7" s="30">
        <v>4.5</v>
      </c>
      <c r="I7" s="30">
        <v>6.7</v>
      </c>
      <c r="J7" s="30">
        <v>4.5</v>
      </c>
      <c r="K7" s="30">
        <v>0.06</v>
      </c>
      <c r="L7" s="30">
        <v>1.7</v>
      </c>
      <c r="M7" s="30">
        <v>1.2E-2</v>
      </c>
      <c r="N7" s="30">
        <v>0.13</v>
      </c>
      <c r="O7" s="30">
        <v>2.54</v>
      </c>
      <c r="P7" s="30">
        <v>0.11</v>
      </c>
      <c r="Q7" s="30">
        <v>33.9</v>
      </c>
      <c r="R7" s="30">
        <v>25.11</v>
      </c>
    </row>
    <row r="8" spans="1:18" ht="17" x14ac:dyDescent="0.2">
      <c r="A8" t="s">
        <v>24</v>
      </c>
      <c r="B8" s="22">
        <v>0.23</v>
      </c>
      <c r="C8" s="30">
        <v>0.78</v>
      </c>
      <c r="D8" s="30">
        <v>0.85</v>
      </c>
      <c r="E8" s="30">
        <v>0.02</v>
      </c>
      <c r="F8" s="30">
        <v>0.02</v>
      </c>
      <c r="G8" s="30">
        <v>0.05</v>
      </c>
      <c r="H8" s="30">
        <v>0.05</v>
      </c>
      <c r="I8" s="74">
        <v>0.1</v>
      </c>
      <c r="J8" s="30">
        <v>0.03</v>
      </c>
      <c r="K8" s="74">
        <v>0.1</v>
      </c>
      <c r="L8" s="76">
        <v>1E-3</v>
      </c>
      <c r="M8" s="77">
        <v>4.0000000000000002E-4</v>
      </c>
      <c r="N8" s="77">
        <v>4.0000000000000002E-4</v>
      </c>
      <c r="O8" s="74">
        <v>0.02</v>
      </c>
      <c r="P8" s="74">
        <v>0.02</v>
      </c>
      <c r="Q8" s="74">
        <v>0.65</v>
      </c>
      <c r="R8" s="74">
        <v>0.28000000000000003</v>
      </c>
    </row>
    <row r="9" spans="1:18" x14ac:dyDescent="0.2">
      <c r="A9" t="s">
        <v>9</v>
      </c>
      <c r="B9" s="1">
        <v>2.48</v>
      </c>
      <c r="C9" s="50">
        <v>1.54</v>
      </c>
      <c r="D9" s="50">
        <v>1.64</v>
      </c>
      <c r="E9" s="1">
        <v>1.64</v>
      </c>
      <c r="F9" s="1">
        <v>1.64</v>
      </c>
      <c r="G9" s="1">
        <v>1.64</v>
      </c>
      <c r="H9" s="1">
        <v>1.64</v>
      </c>
      <c r="I9" s="1">
        <v>1.64</v>
      </c>
      <c r="J9" s="1">
        <v>1.5</v>
      </c>
      <c r="K9" s="1">
        <v>1.6</v>
      </c>
      <c r="L9" s="1">
        <v>1.6</v>
      </c>
      <c r="M9" s="1">
        <v>1.24</v>
      </c>
      <c r="N9" s="1">
        <v>1.25</v>
      </c>
      <c r="O9" s="1">
        <v>1.24</v>
      </c>
      <c r="P9" s="1">
        <v>1.4</v>
      </c>
      <c r="Q9" s="1">
        <v>2.2000000000000002</v>
      </c>
      <c r="R9" s="1">
        <v>1.4</v>
      </c>
    </row>
    <row r="10" spans="1:18" x14ac:dyDescent="0.2">
      <c r="A10" t="s">
        <v>69</v>
      </c>
      <c r="B10" s="57">
        <v>0.49</v>
      </c>
      <c r="C10" s="52">
        <v>0.35</v>
      </c>
      <c r="D10" s="52">
        <v>0.49</v>
      </c>
      <c r="E10" s="57">
        <v>0.3</v>
      </c>
      <c r="F10" s="57">
        <v>0.3</v>
      </c>
      <c r="G10" s="57">
        <v>0.3</v>
      </c>
      <c r="H10" s="57">
        <v>0.3</v>
      </c>
      <c r="I10" s="57">
        <v>0.3</v>
      </c>
      <c r="J10" s="57">
        <v>0.35</v>
      </c>
      <c r="K10" s="57">
        <v>0.3</v>
      </c>
      <c r="L10" s="57">
        <v>0.3</v>
      </c>
      <c r="M10" s="57">
        <v>0.3</v>
      </c>
      <c r="N10" s="57">
        <v>0.3</v>
      </c>
      <c r="O10" s="57">
        <v>0.3</v>
      </c>
      <c r="P10" s="57">
        <v>0.3</v>
      </c>
      <c r="Q10" s="57">
        <v>0.3</v>
      </c>
      <c r="R10" s="57">
        <v>0.3</v>
      </c>
    </row>
    <row r="11" spans="1:18" x14ac:dyDescent="0.2">
      <c r="A11" t="s">
        <v>25</v>
      </c>
      <c r="B11" s="57">
        <v>1.2</v>
      </c>
      <c r="C11" s="52">
        <v>2.4</v>
      </c>
      <c r="D11" s="52">
        <v>2</v>
      </c>
      <c r="E11" s="58">
        <v>0.6</v>
      </c>
      <c r="F11" s="57">
        <v>0.6</v>
      </c>
      <c r="G11" s="65">
        <v>0.5</v>
      </c>
      <c r="H11" s="58">
        <v>0.5</v>
      </c>
      <c r="I11" s="57">
        <v>0.5</v>
      </c>
      <c r="J11" s="65">
        <v>0.9</v>
      </c>
      <c r="K11" s="57">
        <v>0.5</v>
      </c>
      <c r="L11" s="57">
        <v>0.4</v>
      </c>
      <c r="M11" s="57">
        <v>0.5</v>
      </c>
      <c r="N11" s="57">
        <v>0.5</v>
      </c>
      <c r="O11" s="57">
        <v>0.9</v>
      </c>
      <c r="P11" s="57">
        <v>0.9</v>
      </c>
      <c r="Q11" s="57">
        <v>0.9</v>
      </c>
      <c r="R11" s="57">
        <v>0.9</v>
      </c>
    </row>
    <row r="12" spans="1:18" ht="17" x14ac:dyDescent="0.2">
      <c r="A12" t="s">
        <v>26</v>
      </c>
      <c r="B12" s="59">
        <f t="shared" ref="B12:D12" si="0">B8/B9</f>
        <v>9.2741935483870969E-2</v>
      </c>
      <c r="C12" s="54">
        <f t="shared" si="0"/>
        <v>0.50649350649350655</v>
      </c>
      <c r="D12" s="54">
        <f t="shared" si="0"/>
        <v>0.51829268292682928</v>
      </c>
      <c r="E12" s="59">
        <f t="shared" ref="E12:R12" si="1">E8/E9</f>
        <v>1.2195121951219513E-2</v>
      </c>
      <c r="F12" s="59">
        <f t="shared" si="1"/>
        <v>1.2195121951219513E-2</v>
      </c>
      <c r="G12" s="59">
        <f t="shared" si="1"/>
        <v>3.0487804878048783E-2</v>
      </c>
      <c r="H12" s="59">
        <f t="shared" si="1"/>
        <v>3.0487804878048783E-2</v>
      </c>
      <c r="I12" s="59">
        <f t="shared" si="1"/>
        <v>6.0975609756097567E-2</v>
      </c>
      <c r="J12" s="59">
        <f t="shared" si="1"/>
        <v>0.02</v>
      </c>
      <c r="K12" s="59">
        <f t="shared" si="1"/>
        <v>6.25E-2</v>
      </c>
      <c r="L12" s="59">
        <f t="shared" si="1"/>
        <v>6.2500000000000001E-4</v>
      </c>
      <c r="M12" s="59">
        <f t="shared" si="1"/>
        <v>3.2258064516129032E-4</v>
      </c>
      <c r="N12" s="59">
        <f t="shared" si="1"/>
        <v>3.2000000000000003E-4</v>
      </c>
      <c r="O12" s="59">
        <f t="shared" si="1"/>
        <v>1.6129032258064516E-2</v>
      </c>
      <c r="P12" s="59">
        <f t="shared" si="1"/>
        <v>1.4285714285714287E-2</v>
      </c>
      <c r="Q12" s="59">
        <f t="shared" si="1"/>
        <v>0.29545454545454541</v>
      </c>
      <c r="R12" s="59">
        <f t="shared" si="1"/>
        <v>0.20000000000000004</v>
      </c>
    </row>
    <row r="13" spans="1:18" x14ac:dyDescent="0.2">
      <c r="A13" t="s">
        <v>27</v>
      </c>
      <c r="B13" s="59">
        <f t="shared" ref="B13:F13" si="2">B12/B11</f>
        <v>7.7284946236559141E-2</v>
      </c>
      <c r="C13" s="35">
        <f t="shared" si="2"/>
        <v>0.21103896103896108</v>
      </c>
      <c r="D13" s="35">
        <f t="shared" si="2"/>
        <v>0.25914634146341464</v>
      </c>
      <c r="E13" s="59">
        <f t="shared" si="2"/>
        <v>2.0325203252032523E-2</v>
      </c>
      <c r="F13" s="59">
        <f t="shared" si="2"/>
        <v>2.0325203252032523E-2</v>
      </c>
      <c r="G13" s="59">
        <f>G12/G11</f>
        <v>6.0975609756097567E-2</v>
      </c>
      <c r="H13" s="59">
        <f t="shared" ref="H13" si="3">H12/H11</f>
        <v>6.0975609756097567E-2</v>
      </c>
      <c r="I13" s="59">
        <f t="shared" ref="I13:R13" si="4">I12/I11</f>
        <v>0.12195121951219513</v>
      </c>
      <c r="J13" s="59">
        <f>J12/J11</f>
        <v>2.2222222222222223E-2</v>
      </c>
      <c r="K13" s="59">
        <f t="shared" si="4"/>
        <v>0.125</v>
      </c>
      <c r="L13" s="59">
        <f t="shared" si="4"/>
        <v>1.5624999999999999E-3</v>
      </c>
      <c r="M13" s="59">
        <f t="shared" si="4"/>
        <v>6.4516129032258064E-4</v>
      </c>
      <c r="N13" s="59">
        <f t="shared" si="4"/>
        <v>6.4000000000000005E-4</v>
      </c>
      <c r="O13" s="59">
        <f t="shared" si="4"/>
        <v>1.7921146953405017E-2</v>
      </c>
      <c r="P13" s="59">
        <f t="shared" si="4"/>
        <v>1.5873015873015876E-2</v>
      </c>
      <c r="Q13" s="59">
        <f t="shared" si="4"/>
        <v>0.32828282828282823</v>
      </c>
      <c r="R13" s="59">
        <f t="shared" si="4"/>
        <v>0.22222222222222227</v>
      </c>
    </row>
    <row r="14" spans="1:18" x14ac:dyDescent="0.2">
      <c r="A14" t="s">
        <v>18</v>
      </c>
      <c r="B14" s="59">
        <f t="shared" ref="B14:F14" si="5">0.018*B10*B11*(B13^0.5)</f>
        <v>2.9423700124767754E-3</v>
      </c>
      <c r="C14" s="35">
        <f t="shared" si="5"/>
        <v>6.9459733266508767E-3</v>
      </c>
      <c r="D14" s="35">
        <f t="shared" si="5"/>
        <v>8.9798921716596428E-3</v>
      </c>
      <c r="E14" s="59">
        <f t="shared" si="5"/>
        <v>4.6191541829488275E-4</v>
      </c>
      <c r="F14" s="59">
        <f t="shared" si="5"/>
        <v>4.6191541829488275E-4</v>
      </c>
      <c r="G14" s="59">
        <f>0.018*G10*G11*(G13^0.5)</f>
        <v>6.6671747773847296E-4</v>
      </c>
      <c r="H14" s="59">
        <f t="shared" ref="H14" si="6">0.018*H10*H11*(H13^0.5)</f>
        <v>6.6671747773847296E-4</v>
      </c>
      <c r="I14" s="59">
        <f t="shared" ref="I14:R14" si="7">0.018*I10*I11*(I13^0.5)</f>
        <v>9.4288089928893054E-4</v>
      </c>
      <c r="J14" s="59">
        <f>0.018*J10*J11*(J13^0.5)</f>
        <v>8.4523369549492047E-4</v>
      </c>
      <c r="K14" s="59">
        <f t="shared" si="7"/>
        <v>9.5459415460183916E-4</v>
      </c>
      <c r="L14" s="59">
        <f t="shared" si="7"/>
        <v>8.538149682454624E-5</v>
      </c>
      <c r="M14" s="59">
        <f t="shared" si="7"/>
        <v>6.8580068580102857E-5</v>
      </c>
      <c r="N14" s="59">
        <f t="shared" si="7"/>
        <v>6.8305197459636984E-5</v>
      </c>
      <c r="O14" s="59">
        <f t="shared" si="7"/>
        <v>6.5060765641102405E-4</v>
      </c>
      <c r="P14" s="59">
        <f t="shared" si="7"/>
        <v>6.123024462749481E-4</v>
      </c>
      <c r="Q14" s="59">
        <f t="shared" si="7"/>
        <v>2.7845841863569309E-3</v>
      </c>
      <c r="R14" s="59">
        <f t="shared" si="7"/>
        <v>2.2910259710444141E-3</v>
      </c>
    </row>
    <row r="15" spans="1:18" x14ac:dyDescent="0.2">
      <c r="A15" t="s">
        <v>19</v>
      </c>
      <c r="B15" s="59">
        <f t="shared" ref="B15:F15" si="8">B12^0.25</f>
        <v>0.55184744836423427</v>
      </c>
      <c r="C15" s="35">
        <f t="shared" si="8"/>
        <v>0.84361340191272838</v>
      </c>
      <c r="D15" s="35">
        <f t="shared" si="8"/>
        <v>0.84848421929776552</v>
      </c>
      <c r="E15" s="59">
        <f t="shared" si="8"/>
        <v>0.33231239229804016</v>
      </c>
      <c r="F15" s="59">
        <f t="shared" si="8"/>
        <v>0.33231239229804016</v>
      </c>
      <c r="G15" s="59">
        <f>G12^0.25</f>
        <v>0.41786071117346574</v>
      </c>
      <c r="H15" s="59">
        <f t="shared" ref="H15:I15" si="9">H12^0.25</f>
        <v>0.41786071117346574</v>
      </c>
      <c r="I15" s="59">
        <f t="shared" si="9"/>
        <v>0.49692293080758249</v>
      </c>
      <c r="J15" s="59">
        <f>J12^0.25</f>
        <v>0.37606030930863937</v>
      </c>
      <c r="K15" s="59">
        <f t="shared" ref="K15:R15" si="10">K12^0.25</f>
        <v>0.5</v>
      </c>
      <c r="L15" s="59">
        <f t="shared" si="10"/>
        <v>0.15811388300841897</v>
      </c>
      <c r="M15" s="59">
        <f t="shared" si="10"/>
        <v>0.13401690267528754</v>
      </c>
      <c r="N15" s="59">
        <f t="shared" si="10"/>
        <v>0.13374806099528441</v>
      </c>
      <c r="O15" s="59">
        <f t="shared" si="10"/>
        <v>0.35637077180962878</v>
      </c>
      <c r="P15" s="59">
        <f t="shared" si="10"/>
        <v>0.34572078464194106</v>
      </c>
      <c r="Q15" s="59">
        <f t="shared" si="10"/>
        <v>0.73726339018332454</v>
      </c>
      <c r="R15" s="59">
        <f t="shared" si="10"/>
        <v>0.66874030497642201</v>
      </c>
    </row>
    <row r="16" spans="1:18" x14ac:dyDescent="0.2">
      <c r="A16" t="s">
        <v>28</v>
      </c>
      <c r="B16" s="59">
        <f t="shared" ref="B16:F16" si="11">B14/B15</f>
        <v>5.3318539773961797E-3</v>
      </c>
      <c r="C16" s="35">
        <f t="shared" si="11"/>
        <v>8.2335976537383608E-3</v>
      </c>
      <c r="D16" s="35">
        <f t="shared" si="11"/>
        <v>1.0583452193243744E-2</v>
      </c>
      <c r="E16" s="59">
        <f t="shared" si="11"/>
        <v>1.3900035899973475E-3</v>
      </c>
      <c r="F16" s="59">
        <f t="shared" si="11"/>
        <v>1.3900035899973475E-3</v>
      </c>
      <c r="G16" s="59">
        <f>G14/G15</f>
        <v>1.5955495692958311E-3</v>
      </c>
      <c r="H16" s="59">
        <f t="shared" ref="H16" si="12">H14/H15</f>
        <v>1.5955495692958311E-3</v>
      </c>
      <c r="I16" s="59">
        <f t="shared" ref="I16:R16" si="13">I14/I15</f>
        <v>1.8974389001461295E-3</v>
      </c>
      <c r="J16" s="59">
        <f>J14/J15</f>
        <v>2.2476014473551426E-3</v>
      </c>
      <c r="K16" s="59">
        <f t="shared" si="13"/>
        <v>1.9091883092036783E-3</v>
      </c>
      <c r="L16" s="59">
        <f t="shared" si="13"/>
        <v>5.4000000000000001E-4</v>
      </c>
      <c r="M16" s="59">
        <f t="shared" si="13"/>
        <v>5.1172700764669211E-4</v>
      </c>
      <c r="N16" s="59">
        <f t="shared" si="13"/>
        <v>5.1070046886171486E-4</v>
      </c>
      <c r="O16" s="59">
        <f t="shared" si="13"/>
        <v>1.8256481952974946E-3</v>
      </c>
      <c r="P16" s="59">
        <f t="shared" si="13"/>
        <v>1.7710894845651311E-3</v>
      </c>
      <c r="Q16" s="59">
        <f t="shared" si="13"/>
        <v>3.7769191084675029E-3</v>
      </c>
      <c r="R16" s="59">
        <f t="shared" si="13"/>
        <v>3.4258828935474278E-3</v>
      </c>
    </row>
    <row r="17" spans="1:19" x14ac:dyDescent="0.2">
      <c r="A17" t="s">
        <v>20</v>
      </c>
      <c r="B17" s="59">
        <f t="shared" ref="B17:D17" si="14">B16*B7</f>
        <v>8.7442405229297346E-3</v>
      </c>
      <c r="C17" s="35">
        <f t="shared" si="14"/>
        <v>1.7949242885149628E-2</v>
      </c>
      <c r="D17" s="35">
        <f t="shared" si="14"/>
        <v>3.1750356579731231E-3</v>
      </c>
      <c r="E17" s="59">
        <f t="shared" ref="E17:R17" si="15">E16*E7</f>
        <v>2.5993067132950402E-3</v>
      </c>
      <c r="F17" s="59">
        <f t="shared" si="15"/>
        <v>5.0457130316903711E-3</v>
      </c>
      <c r="G17" s="59">
        <f t="shared" si="15"/>
        <v>6.1747768331748666E-3</v>
      </c>
      <c r="H17" s="59">
        <f t="shared" si="15"/>
        <v>7.1799730618312399E-3</v>
      </c>
      <c r="I17" s="59">
        <f t="shared" si="15"/>
        <v>1.2712840630979067E-2</v>
      </c>
      <c r="J17" s="59">
        <f t="shared" si="15"/>
        <v>1.0114206513098141E-2</v>
      </c>
      <c r="K17" s="59">
        <f t="shared" si="15"/>
        <v>1.145512985522207E-4</v>
      </c>
      <c r="L17" s="59">
        <f t="shared" si="15"/>
        <v>9.1799999999999998E-4</v>
      </c>
      <c r="M17" s="59">
        <f t="shared" si="15"/>
        <v>6.140724091760305E-6</v>
      </c>
      <c r="N17" s="59">
        <f t="shared" si="15"/>
        <v>6.6391060952022938E-5</v>
      </c>
      <c r="O17" s="59">
        <f t="shared" si="15"/>
        <v>4.6371464160556361E-3</v>
      </c>
      <c r="P17" s="59">
        <f t="shared" si="15"/>
        <v>1.9481984330216442E-4</v>
      </c>
      <c r="Q17" s="59">
        <f t="shared" si="15"/>
        <v>0.12803755777704834</v>
      </c>
      <c r="R17" s="59">
        <f t="shared" si="15"/>
        <v>8.6023919456975906E-2</v>
      </c>
    </row>
    <row r="18" spans="1:19" x14ac:dyDescent="0.2">
      <c r="A18" t="s">
        <v>21</v>
      </c>
      <c r="B18" s="60">
        <f t="shared" ref="B18:D18" si="16">B17/B8</f>
        <v>3.8018437056216235E-2</v>
      </c>
      <c r="C18" s="37">
        <f t="shared" si="16"/>
        <v>2.3011849852755933E-2</v>
      </c>
      <c r="D18" s="70">
        <f t="shared" si="16"/>
        <v>3.7353360682036742E-3</v>
      </c>
      <c r="E18" s="60">
        <f t="shared" ref="E18:R18" si="17">E17/E8</f>
        <v>0.12996533566475202</v>
      </c>
      <c r="F18" s="60">
        <f t="shared" si="17"/>
        <v>0.25228565158451854</v>
      </c>
      <c r="G18" s="60">
        <f t="shared" si="17"/>
        <v>0.12349553666349733</v>
      </c>
      <c r="H18" s="60">
        <f t="shared" si="17"/>
        <v>0.14359946123662479</v>
      </c>
      <c r="I18" s="60">
        <f t="shared" si="17"/>
        <v>0.12712840630979066</v>
      </c>
      <c r="J18" s="75">
        <f t="shared" si="17"/>
        <v>0.33714021710327136</v>
      </c>
      <c r="K18" s="75">
        <f t="shared" si="17"/>
        <v>1.145512985522207E-3</v>
      </c>
      <c r="L18" s="60">
        <f t="shared" si="17"/>
        <v>0.91799999999999993</v>
      </c>
      <c r="M18" s="60">
        <f t="shared" si="17"/>
        <v>1.5351810229400761E-2</v>
      </c>
      <c r="N18" s="60">
        <f t="shared" si="17"/>
        <v>0.16597765238005735</v>
      </c>
      <c r="O18" s="60">
        <f t="shared" si="17"/>
        <v>0.23185732080278179</v>
      </c>
      <c r="P18" s="60">
        <f t="shared" si="17"/>
        <v>9.7409921651082209E-3</v>
      </c>
      <c r="Q18" s="60">
        <f t="shared" si="17"/>
        <v>0.19698085811853591</v>
      </c>
      <c r="R18" s="60">
        <f t="shared" si="17"/>
        <v>0.3072282837749139</v>
      </c>
    </row>
    <row r="19" spans="1:19" x14ac:dyDescent="0.2">
      <c r="A19" t="s">
        <v>22</v>
      </c>
      <c r="B19" s="65">
        <v>0.8</v>
      </c>
      <c r="C19" s="56">
        <v>0.9</v>
      </c>
      <c r="D19" s="56">
        <v>0.9</v>
      </c>
      <c r="E19" s="57">
        <v>0.6</v>
      </c>
      <c r="F19" s="57">
        <v>0.8</v>
      </c>
      <c r="G19" s="57">
        <v>0.4</v>
      </c>
      <c r="H19" s="57">
        <v>0.6</v>
      </c>
      <c r="I19" s="57">
        <v>0.8</v>
      </c>
      <c r="J19" s="57">
        <v>0.4</v>
      </c>
      <c r="K19" s="57">
        <v>0.8</v>
      </c>
      <c r="L19" s="57">
        <v>0.5</v>
      </c>
      <c r="M19" s="57">
        <v>0.4</v>
      </c>
      <c r="N19" s="57">
        <v>0.8</v>
      </c>
      <c r="O19" s="57">
        <v>0.5</v>
      </c>
      <c r="P19" s="57">
        <v>0.5</v>
      </c>
      <c r="Q19" s="57">
        <v>0.8</v>
      </c>
      <c r="R19" s="57">
        <v>0.8</v>
      </c>
    </row>
    <row r="20" spans="1:19" x14ac:dyDescent="0.2">
      <c r="A20" t="s">
        <v>29</v>
      </c>
      <c r="B20" s="59">
        <f t="shared" ref="B20:G20" si="18">B19*B18</f>
        <v>3.041474964497299E-2</v>
      </c>
      <c r="C20" s="35">
        <f t="shared" si="18"/>
        <v>2.0710664867480341E-2</v>
      </c>
      <c r="D20" s="35">
        <f t="shared" si="18"/>
        <v>3.3618024613833067E-3</v>
      </c>
      <c r="E20" s="59">
        <f t="shared" si="18"/>
        <v>7.7979201398851214E-2</v>
      </c>
      <c r="F20" s="59">
        <f t="shared" si="18"/>
        <v>0.20182852126761486</v>
      </c>
      <c r="G20" s="59">
        <f t="shared" si="18"/>
        <v>4.9398214665398933E-2</v>
      </c>
      <c r="H20" s="59">
        <f t="shared" ref="H20" si="19">H19*H18</f>
        <v>8.6159676741974875E-2</v>
      </c>
      <c r="I20" s="59">
        <f t="shared" ref="I20:R20" si="20">I19*I18</f>
        <v>0.10170272504783254</v>
      </c>
      <c r="J20" s="59">
        <f t="shared" ref="J20" si="21">J19*J18</f>
        <v>0.13485608684130854</v>
      </c>
      <c r="K20" s="59">
        <f t="shared" si="20"/>
        <v>9.1641038841776571E-4</v>
      </c>
      <c r="L20" s="59">
        <f t="shared" si="20"/>
        <v>0.45899999999999996</v>
      </c>
      <c r="M20" s="59">
        <f t="shared" si="20"/>
        <v>6.1407240917603044E-3</v>
      </c>
      <c r="N20" s="59">
        <f t="shared" si="20"/>
        <v>0.1327821219040459</v>
      </c>
      <c r="O20" s="59">
        <f t="shared" si="20"/>
        <v>0.1159286604013909</v>
      </c>
      <c r="P20" s="59">
        <f t="shared" si="20"/>
        <v>4.8704960825541104E-3</v>
      </c>
      <c r="Q20" s="59">
        <f t="shared" si="20"/>
        <v>0.15758468649482874</v>
      </c>
      <c r="R20" s="59">
        <f t="shared" si="20"/>
        <v>0.24578262701993114</v>
      </c>
    </row>
    <row r="21" spans="1:19" x14ac:dyDescent="0.2">
      <c r="A21" s="16" t="s">
        <v>23</v>
      </c>
      <c r="B21" s="61">
        <f t="shared" ref="B21:G21" si="22">1-B20</f>
        <v>0.96958525035502696</v>
      </c>
      <c r="C21" s="41">
        <f t="shared" si="22"/>
        <v>0.9792893351325197</v>
      </c>
      <c r="D21" s="71">
        <f t="shared" si="22"/>
        <v>0.99663819753861671</v>
      </c>
      <c r="E21" s="61">
        <f t="shared" si="22"/>
        <v>0.92202079860114883</v>
      </c>
      <c r="F21" s="61">
        <f t="shared" si="22"/>
        <v>0.79817147873238514</v>
      </c>
      <c r="G21" s="61">
        <f t="shared" si="22"/>
        <v>0.95060178533460105</v>
      </c>
      <c r="H21" s="61">
        <f t="shared" ref="H21" si="23">1-H20</f>
        <v>0.91384032325802511</v>
      </c>
      <c r="I21" s="61">
        <f t="shared" ref="I21:R21" si="24">1-I20</f>
        <v>0.89829727495216749</v>
      </c>
      <c r="J21" s="61">
        <f t="shared" ref="J21" si="25">1-J20</f>
        <v>0.86514391315869144</v>
      </c>
      <c r="K21" s="61">
        <f t="shared" si="24"/>
        <v>0.99908358961158228</v>
      </c>
      <c r="L21" s="61">
        <f t="shared" si="24"/>
        <v>0.54100000000000004</v>
      </c>
      <c r="M21" s="61">
        <f t="shared" si="24"/>
        <v>0.99385927590823975</v>
      </c>
      <c r="N21" s="61">
        <f t="shared" si="24"/>
        <v>0.86721787809595408</v>
      </c>
      <c r="O21" s="61">
        <f t="shared" si="24"/>
        <v>0.88407133959860906</v>
      </c>
      <c r="P21" s="61">
        <f t="shared" si="24"/>
        <v>0.99512950391744592</v>
      </c>
      <c r="Q21" s="61">
        <f t="shared" si="24"/>
        <v>0.84241531350517129</v>
      </c>
      <c r="R21" s="61">
        <f t="shared" si="24"/>
        <v>0.75421737298006886</v>
      </c>
    </row>
    <row r="22" spans="1:19" x14ac:dyDescent="0.2">
      <c r="B22" s="57"/>
      <c r="C22" s="28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</row>
    <row r="23" spans="1:19" x14ac:dyDescent="0.2">
      <c r="A23" t="s">
        <v>54</v>
      </c>
      <c r="B23" s="78">
        <f t="shared" ref="B23:R23" si="26">B21</f>
        <v>0.96958525035502696</v>
      </c>
      <c r="C23" s="42">
        <f t="shared" si="26"/>
        <v>0.9792893351325197</v>
      </c>
      <c r="D23" s="42">
        <f t="shared" si="26"/>
        <v>0.99663819753861671</v>
      </c>
      <c r="E23" s="59">
        <f t="shared" si="26"/>
        <v>0.92202079860114883</v>
      </c>
      <c r="F23" s="59">
        <f t="shared" si="26"/>
        <v>0.79817147873238514</v>
      </c>
      <c r="G23" s="59">
        <f t="shared" si="26"/>
        <v>0.95060178533460105</v>
      </c>
      <c r="H23" s="59">
        <f t="shared" si="26"/>
        <v>0.91384032325802511</v>
      </c>
      <c r="I23" s="59">
        <f t="shared" si="26"/>
        <v>0.89829727495216749</v>
      </c>
      <c r="J23" s="59">
        <f t="shared" si="26"/>
        <v>0.86514391315869144</v>
      </c>
      <c r="K23" s="59">
        <f t="shared" si="26"/>
        <v>0.99908358961158228</v>
      </c>
      <c r="L23" s="59">
        <f t="shared" si="26"/>
        <v>0.54100000000000004</v>
      </c>
      <c r="M23" s="59">
        <f t="shared" si="26"/>
        <v>0.99385927590823975</v>
      </c>
      <c r="N23" s="59">
        <f t="shared" si="26"/>
        <v>0.86721787809595408</v>
      </c>
      <c r="O23" s="59">
        <f t="shared" si="26"/>
        <v>0.88407133959860906</v>
      </c>
      <c r="P23" s="59">
        <f t="shared" si="26"/>
        <v>0.99512950391744592</v>
      </c>
      <c r="Q23" s="59">
        <f t="shared" si="26"/>
        <v>0.84241531350517129</v>
      </c>
      <c r="R23" s="59">
        <f t="shared" si="26"/>
        <v>0.75421737298006886</v>
      </c>
    </row>
    <row r="24" spans="1:19" x14ac:dyDescent="0.2">
      <c r="A24" t="s">
        <v>57</v>
      </c>
      <c r="B24" s="79">
        <v>338.42</v>
      </c>
      <c r="C24" s="44">
        <v>1127.46</v>
      </c>
      <c r="D24" s="55">
        <v>27.1</v>
      </c>
      <c r="E24" s="62">
        <v>32.07</v>
      </c>
      <c r="F24" s="64">
        <v>32.04</v>
      </c>
      <c r="G24" s="64">
        <v>77.45</v>
      </c>
      <c r="H24" s="62">
        <v>74.56</v>
      </c>
      <c r="I24" s="64">
        <v>156.94999999999999</v>
      </c>
      <c r="J24" s="64">
        <v>38.31</v>
      </c>
      <c r="K24" s="64">
        <v>8.7200000000000006</v>
      </c>
      <c r="L24" s="64">
        <v>4.16</v>
      </c>
      <c r="M24" s="64">
        <v>39.15</v>
      </c>
      <c r="N24" s="64">
        <v>0.68</v>
      </c>
      <c r="O24" s="64">
        <v>25.31</v>
      </c>
      <c r="P24" s="64">
        <v>38.32</v>
      </c>
      <c r="Q24" s="64">
        <v>928.5</v>
      </c>
      <c r="R24" s="64">
        <v>413.47</v>
      </c>
      <c r="S24" s="2">
        <f>SUM(B24:G24)</f>
        <v>1634.54</v>
      </c>
    </row>
    <row r="25" spans="1:19" x14ac:dyDescent="0.2">
      <c r="A25" t="s">
        <v>55</v>
      </c>
      <c r="B25" s="80">
        <f>B23*B24</f>
        <v>328.12704042514827</v>
      </c>
      <c r="C25" s="46">
        <f>C23*C24</f>
        <v>1104.1095537885108</v>
      </c>
      <c r="D25" s="46">
        <f>D23*D24</f>
        <v>27.008895153296514</v>
      </c>
      <c r="E25" s="63">
        <f t="shared" ref="E25:G25" si="27">E23*E24</f>
        <v>29.569207011138843</v>
      </c>
      <c r="F25" s="63">
        <f t="shared" si="27"/>
        <v>25.573414178585619</v>
      </c>
      <c r="G25" s="63">
        <f t="shared" si="27"/>
        <v>73.624108274164854</v>
      </c>
      <c r="H25" s="63">
        <f t="shared" ref="H25" si="28">H23*H24</f>
        <v>68.13593450211836</v>
      </c>
      <c r="I25" s="63">
        <f t="shared" ref="I25:R25" si="29">I23*I24</f>
        <v>140.98775730374268</v>
      </c>
      <c r="J25" s="63">
        <f t="shared" ref="J25" si="30">J23*J24</f>
        <v>33.143663313109471</v>
      </c>
      <c r="K25" s="63">
        <f t="shared" si="29"/>
        <v>8.7120089014129984</v>
      </c>
      <c r="L25" s="63">
        <f t="shared" si="29"/>
        <v>2.2505600000000001</v>
      </c>
      <c r="M25" s="63">
        <f t="shared" si="29"/>
        <v>38.909590651807584</v>
      </c>
      <c r="N25" s="63">
        <f t="shared" si="29"/>
        <v>0.58970815710524882</v>
      </c>
      <c r="O25" s="63">
        <f t="shared" si="29"/>
        <v>22.375845605240794</v>
      </c>
      <c r="P25" s="63">
        <f t="shared" si="29"/>
        <v>38.133362590116526</v>
      </c>
      <c r="Q25" s="63">
        <f t="shared" si="29"/>
        <v>782.18261858955157</v>
      </c>
      <c r="R25" s="63">
        <f t="shared" si="29"/>
        <v>311.84625720606908</v>
      </c>
      <c r="S25" s="31">
        <f>SUM(B25:G25)</f>
        <v>1588.0122188308446</v>
      </c>
    </row>
    <row r="26" spans="1:19" ht="14.25" customHeight="1" x14ac:dyDescent="0.2">
      <c r="A26" s="2" t="s">
        <v>56</v>
      </c>
      <c r="B26" s="48">
        <f>S25/S24</f>
        <v>0.97153463288193909</v>
      </c>
    </row>
    <row r="41" spans="1:5" x14ac:dyDescent="0.2">
      <c r="B41" s="21"/>
      <c r="C41" s="21"/>
      <c r="D41" s="21"/>
      <c r="E41" s="21"/>
    </row>
    <row r="42" spans="1:5" x14ac:dyDescent="0.2">
      <c r="A42" s="4" t="s">
        <v>0</v>
      </c>
      <c r="B42" s="21"/>
      <c r="C42" s="21"/>
      <c r="D42" s="21"/>
      <c r="E42" s="21"/>
    </row>
    <row r="43" spans="1:5" x14ac:dyDescent="0.2">
      <c r="A43" s="5" t="s">
        <v>7</v>
      </c>
      <c r="B43" s="21"/>
      <c r="C43" s="21"/>
      <c r="D43" s="21"/>
      <c r="E43" s="21"/>
    </row>
    <row r="44" spans="1:5" x14ac:dyDescent="0.2">
      <c r="A44" s="5" t="s">
        <v>12</v>
      </c>
      <c r="B44" s="3"/>
      <c r="C44" s="3"/>
      <c r="D44" s="3"/>
      <c r="E44" s="3"/>
    </row>
    <row r="45" spans="1:5" x14ac:dyDescent="0.2">
      <c r="A45" s="5" t="s">
        <v>6</v>
      </c>
      <c r="B45" s="7"/>
      <c r="C45" s="7"/>
      <c r="D45" s="7"/>
      <c r="E45" s="7"/>
    </row>
    <row r="46" spans="1:5" x14ac:dyDescent="0.2">
      <c r="A46" s="5" t="s">
        <v>8</v>
      </c>
      <c r="B46" s="147"/>
      <c r="C46" s="147"/>
      <c r="D46" s="147"/>
      <c r="E46" s="147"/>
    </row>
    <row r="47" spans="1:5" x14ac:dyDescent="0.2">
      <c r="A47" s="5" t="s">
        <v>14</v>
      </c>
      <c r="B47" s="9"/>
      <c r="C47" s="9"/>
      <c r="D47" s="9"/>
      <c r="E47" s="9"/>
    </row>
    <row r="48" spans="1:5" x14ac:dyDescent="0.2">
      <c r="A48" s="5" t="s">
        <v>15</v>
      </c>
      <c r="B48" s="9"/>
      <c r="C48" s="9"/>
      <c r="D48" s="9"/>
      <c r="E48" s="9"/>
    </row>
    <row r="49" spans="1:5" ht="17" x14ac:dyDescent="0.2">
      <c r="A49" s="5" t="s">
        <v>10</v>
      </c>
      <c r="B49" s="8"/>
      <c r="C49" s="8"/>
      <c r="D49" s="8"/>
      <c r="E49" s="8"/>
    </row>
    <row r="50" spans="1:5" ht="17" x14ac:dyDescent="0.2">
      <c r="A50" s="5" t="s">
        <v>16</v>
      </c>
      <c r="B50" s="8"/>
      <c r="C50" s="8"/>
      <c r="D50" s="8"/>
      <c r="E50" s="8"/>
    </row>
    <row r="51" spans="1:5" x14ac:dyDescent="0.2">
      <c r="A51" s="5" t="s">
        <v>17</v>
      </c>
      <c r="B51" s="7"/>
      <c r="C51" s="7"/>
      <c r="D51" s="7"/>
      <c r="E51" s="7"/>
    </row>
    <row r="59" spans="1:5" x14ac:dyDescent="0.2">
      <c r="B59" s="10"/>
    </row>
  </sheetData>
  <mergeCells count="2">
    <mergeCell ref="B46:E46"/>
    <mergeCell ref="B4:G4"/>
  </mergeCells>
  <pageMargins left="0.11811023622047245" right="0" top="0.74803149606299213" bottom="0.74803149606299213" header="0.31496062992125984" footer="0.31496062992125984"/>
  <pageSetup paperSize="9" scale="9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99"/>
  </sheetPr>
  <dimension ref="A3:H25"/>
  <sheetViews>
    <sheetView topLeftCell="A4" zoomScaleNormal="100" workbookViewId="0">
      <selection activeCell="B25" sqref="B25"/>
    </sheetView>
  </sheetViews>
  <sheetFormatPr baseColWidth="10" defaultRowHeight="15" x14ac:dyDescent="0.2"/>
  <cols>
    <col min="1" max="1" width="30.33203125" customWidth="1"/>
    <col min="2" max="2" width="15.5" customWidth="1"/>
    <col min="3" max="3" width="14.5" customWidth="1"/>
  </cols>
  <sheetData>
    <row r="3" spans="1:8" x14ac:dyDescent="0.2">
      <c r="B3" s="149" t="s">
        <v>87</v>
      </c>
      <c r="C3" s="150"/>
      <c r="F3" s="14"/>
      <c r="G3" s="14"/>
      <c r="H3" s="14"/>
    </row>
    <row r="4" spans="1:8" x14ac:dyDescent="0.2">
      <c r="A4" s="2" t="s">
        <v>0</v>
      </c>
      <c r="B4" s="22" t="s">
        <v>1</v>
      </c>
      <c r="C4" s="21" t="s">
        <v>3</v>
      </c>
    </row>
    <row r="5" spans="1:8" x14ac:dyDescent="0.2">
      <c r="A5" t="s">
        <v>7</v>
      </c>
      <c r="B5" s="22" t="s">
        <v>2</v>
      </c>
      <c r="C5" s="21" t="s">
        <v>2</v>
      </c>
    </row>
    <row r="6" spans="1:8" x14ac:dyDescent="0.2">
      <c r="A6" t="s">
        <v>31</v>
      </c>
      <c r="B6" s="22">
        <v>12.76</v>
      </c>
      <c r="C6" s="21">
        <v>6.04</v>
      </c>
    </row>
    <row r="7" spans="1:8" ht="17" x14ac:dyDescent="0.2">
      <c r="A7" t="s">
        <v>24</v>
      </c>
      <c r="B7" s="92">
        <v>0.3</v>
      </c>
      <c r="C7" s="20">
        <v>0.11</v>
      </c>
    </row>
    <row r="8" spans="1:8" x14ac:dyDescent="0.2">
      <c r="A8" t="s">
        <v>9</v>
      </c>
      <c r="B8" s="1">
        <v>2.7</v>
      </c>
      <c r="C8" s="1">
        <v>2.4</v>
      </c>
    </row>
    <row r="9" spans="1:8" x14ac:dyDescent="0.2">
      <c r="A9" t="s">
        <v>69</v>
      </c>
      <c r="B9" s="57">
        <v>0.3</v>
      </c>
      <c r="C9" s="57">
        <v>0.3</v>
      </c>
    </row>
    <row r="10" spans="1:8" x14ac:dyDescent="0.2">
      <c r="A10" t="s">
        <v>25</v>
      </c>
      <c r="B10" s="57">
        <v>0.8</v>
      </c>
      <c r="C10" s="57">
        <v>0.8</v>
      </c>
    </row>
    <row r="11" spans="1:8" ht="17" x14ac:dyDescent="0.2">
      <c r="A11" t="s">
        <v>26</v>
      </c>
      <c r="B11" s="59">
        <f>B7/B8</f>
        <v>0.1111111111111111</v>
      </c>
      <c r="C11" s="59">
        <f>C7/C8</f>
        <v>4.5833333333333337E-2</v>
      </c>
    </row>
    <row r="12" spans="1:8" x14ac:dyDescent="0.2">
      <c r="A12" t="s">
        <v>27</v>
      </c>
      <c r="B12" s="59">
        <f t="shared" ref="B12" si="0">B11/B10</f>
        <v>0.13888888888888887</v>
      </c>
      <c r="C12" s="59">
        <f t="shared" ref="C12" si="1">C11/C10</f>
        <v>5.7291666666666671E-2</v>
      </c>
    </row>
    <row r="13" spans="1:8" x14ac:dyDescent="0.2">
      <c r="A13" t="s">
        <v>18</v>
      </c>
      <c r="B13" s="59">
        <f t="shared" ref="B13" si="2">0.018*B9*B10*(B12^0.5)</f>
        <v>1.6099689437998484E-3</v>
      </c>
      <c r="C13" s="59">
        <f t="shared" ref="C13" si="3">0.018*C9*C10*(C12^0.5)</f>
        <v>1.0340212763768452E-3</v>
      </c>
    </row>
    <row r="14" spans="1:8" x14ac:dyDescent="0.2">
      <c r="A14" t="s">
        <v>19</v>
      </c>
      <c r="B14" s="59">
        <f t="shared" ref="B14" si="4">B11^0.25</f>
        <v>0.57735026918962573</v>
      </c>
      <c r="C14" s="59">
        <f t="shared" ref="C14" si="5">C11^0.25</f>
        <v>0.46269559069048716</v>
      </c>
    </row>
    <row r="15" spans="1:8" x14ac:dyDescent="0.2">
      <c r="A15" t="s">
        <v>28</v>
      </c>
      <c r="B15" s="59">
        <f t="shared" ref="B15" si="6">B13/B14</f>
        <v>2.7885480092693401E-3</v>
      </c>
      <c r="C15" s="59">
        <f t="shared" ref="C15" si="7">C13/C14</f>
        <v>2.2347765943344319E-3</v>
      </c>
    </row>
    <row r="16" spans="1:8" x14ac:dyDescent="0.2">
      <c r="A16" t="s">
        <v>20</v>
      </c>
      <c r="B16" s="59">
        <f>B15*B6</f>
        <v>3.5581872598276783E-2</v>
      </c>
      <c r="C16" s="59">
        <f>C15*C6</f>
        <v>1.3498050629779969E-2</v>
      </c>
    </row>
    <row r="17" spans="1:4" x14ac:dyDescent="0.2">
      <c r="A17" t="s">
        <v>21</v>
      </c>
      <c r="B17" s="60">
        <f>B16/B7</f>
        <v>0.11860624199425594</v>
      </c>
      <c r="C17" s="60">
        <f>C16/C7</f>
        <v>0.1227095511798179</v>
      </c>
    </row>
    <row r="18" spans="1:4" x14ac:dyDescent="0.2">
      <c r="A18" t="s">
        <v>22</v>
      </c>
      <c r="B18" s="57">
        <v>0.6</v>
      </c>
      <c r="C18" s="57">
        <v>0.9</v>
      </c>
    </row>
    <row r="19" spans="1:4" x14ac:dyDescent="0.2">
      <c r="A19" t="s">
        <v>29</v>
      </c>
      <c r="B19" s="65">
        <f t="shared" ref="B19" si="8">B18*B17</f>
        <v>7.1163745196553566E-2</v>
      </c>
      <c r="C19" s="65">
        <f t="shared" ref="C19" si="9">C18*C17</f>
        <v>0.11043859606183611</v>
      </c>
    </row>
    <row r="20" spans="1:4" x14ac:dyDescent="0.2">
      <c r="A20" s="16" t="s">
        <v>23</v>
      </c>
      <c r="B20" s="61">
        <f t="shared" ref="B20" si="10">1-B19</f>
        <v>0.92883625480344645</v>
      </c>
      <c r="C20" s="61">
        <f t="shared" ref="C20" si="11">1-C19</f>
        <v>0.88956140393816385</v>
      </c>
    </row>
    <row r="21" spans="1:4" x14ac:dyDescent="0.2">
      <c r="B21" s="85"/>
      <c r="C21" s="85"/>
    </row>
    <row r="22" spans="1:4" x14ac:dyDescent="0.2">
      <c r="A22" t="s">
        <v>54</v>
      </c>
      <c r="B22" s="95">
        <f>B20</f>
        <v>0.92883625480344645</v>
      </c>
      <c r="C22" s="95">
        <f>C20</f>
        <v>0.88956140393816385</v>
      </c>
    </row>
    <row r="23" spans="1:4" x14ac:dyDescent="0.2">
      <c r="A23" t="s">
        <v>57</v>
      </c>
      <c r="B23" s="95">
        <v>438.98</v>
      </c>
      <c r="C23" s="95">
        <v>216.22</v>
      </c>
      <c r="D23" s="94">
        <v>655.20000000000005</v>
      </c>
    </row>
    <row r="24" spans="1:4" x14ac:dyDescent="0.2">
      <c r="A24" t="s">
        <v>55</v>
      </c>
      <c r="B24" s="96">
        <f>B22*B23</f>
        <v>407.74053913361695</v>
      </c>
      <c r="C24" s="96">
        <f>C22*C23</f>
        <v>192.3409667595098</v>
      </c>
      <c r="D24" s="94">
        <f>SUM(B24:C24)</f>
        <v>600.08150589312675</v>
      </c>
    </row>
    <row r="25" spans="1:4" x14ac:dyDescent="0.2">
      <c r="A25" t="s">
        <v>56</v>
      </c>
      <c r="B25" s="48">
        <f>D24/D23</f>
        <v>0.91587531424469892</v>
      </c>
    </row>
  </sheetData>
  <mergeCells count="1">
    <mergeCell ref="B3:C3"/>
  </mergeCells>
  <pageMargins left="0.11811023622047245" right="0" top="0.74803149606299213" bottom="0.74803149606299213" header="0.31496062992125984" footer="0.31496062992125984"/>
  <pageSetup paperSize="9" scale="9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99"/>
  </sheetPr>
  <dimension ref="A2:F24"/>
  <sheetViews>
    <sheetView zoomScaleNormal="100" workbookViewId="0">
      <selection activeCell="C11" sqref="C11"/>
    </sheetView>
  </sheetViews>
  <sheetFormatPr baseColWidth="10" defaultRowHeight="15" x14ac:dyDescent="0.2"/>
  <cols>
    <col min="1" max="1" width="30.6640625" customWidth="1"/>
    <col min="2" max="2" width="12.33203125" customWidth="1"/>
  </cols>
  <sheetData>
    <row r="2" spans="1:6" x14ac:dyDescent="0.2">
      <c r="B2" s="24" t="s">
        <v>88</v>
      </c>
    </row>
    <row r="3" spans="1:6" x14ac:dyDescent="0.2">
      <c r="A3" s="2" t="s">
        <v>0</v>
      </c>
      <c r="B3" s="21" t="s">
        <v>3</v>
      </c>
    </row>
    <row r="4" spans="1:6" x14ac:dyDescent="0.2">
      <c r="A4" t="s">
        <v>7</v>
      </c>
      <c r="B4" s="21" t="s">
        <v>2</v>
      </c>
    </row>
    <row r="5" spans="1:6" x14ac:dyDescent="0.2">
      <c r="A5" t="s">
        <v>31</v>
      </c>
      <c r="B5" s="21">
        <v>20.98</v>
      </c>
      <c r="F5" s="91"/>
    </row>
    <row r="6" spans="1:6" ht="17" x14ac:dyDescent="0.2">
      <c r="A6" t="s">
        <v>24</v>
      </c>
      <c r="B6" s="20">
        <v>1.43</v>
      </c>
    </row>
    <row r="7" spans="1:6" x14ac:dyDescent="0.2">
      <c r="A7" t="s">
        <v>9</v>
      </c>
      <c r="B7" s="57">
        <v>2.2000000000000002</v>
      </c>
    </row>
    <row r="8" spans="1:6" x14ac:dyDescent="0.2">
      <c r="A8" t="s">
        <v>69</v>
      </c>
      <c r="B8" s="57">
        <v>0.4</v>
      </c>
    </row>
    <row r="9" spans="1:6" x14ac:dyDescent="0.2">
      <c r="A9" t="s">
        <v>25</v>
      </c>
      <c r="B9" s="57">
        <v>1.2</v>
      </c>
    </row>
    <row r="10" spans="1:6" ht="17" x14ac:dyDescent="0.2">
      <c r="A10" t="s">
        <v>26</v>
      </c>
      <c r="B10" s="59">
        <f>B6/B7</f>
        <v>0.64999999999999991</v>
      </c>
    </row>
    <row r="11" spans="1:6" x14ac:dyDescent="0.2">
      <c r="A11" t="s">
        <v>27</v>
      </c>
      <c r="B11" s="59">
        <f t="shared" ref="B11" si="0">B10/B9</f>
        <v>0.54166666666666663</v>
      </c>
    </row>
    <row r="12" spans="1:6" x14ac:dyDescent="0.2">
      <c r="A12" t="s">
        <v>18</v>
      </c>
      <c r="B12" s="59">
        <f t="shared" ref="B12" si="1">0.018*B8*B9*(B11^0.5)</f>
        <v>6.3588678237560493E-3</v>
      </c>
    </row>
    <row r="13" spans="1:6" x14ac:dyDescent="0.2">
      <c r="A13" t="s">
        <v>19</v>
      </c>
      <c r="B13" s="59">
        <f t="shared" ref="B13" si="2">B10^0.25</f>
        <v>0.89790076001184838</v>
      </c>
    </row>
    <row r="14" spans="1:6" x14ac:dyDescent="0.2">
      <c r="A14" t="s">
        <v>28</v>
      </c>
      <c r="B14" s="59">
        <f t="shared" ref="B14" si="3">B12/B13</f>
        <v>7.0819272094971167E-3</v>
      </c>
    </row>
    <row r="15" spans="1:6" x14ac:dyDescent="0.2">
      <c r="A15" t="s">
        <v>20</v>
      </c>
      <c r="B15" s="59">
        <f>B14*B5</f>
        <v>0.1485788328552495</v>
      </c>
    </row>
    <row r="16" spans="1:6" x14ac:dyDescent="0.2">
      <c r="A16" t="s">
        <v>21</v>
      </c>
      <c r="B16" s="60">
        <f>B15/B6</f>
        <v>0.1039012817169577</v>
      </c>
    </row>
    <row r="17" spans="1:2" x14ac:dyDescent="0.2">
      <c r="A17" t="s">
        <v>22</v>
      </c>
      <c r="B17" s="57">
        <v>0.9</v>
      </c>
    </row>
    <row r="18" spans="1:2" x14ac:dyDescent="0.2">
      <c r="A18" t="s">
        <v>29</v>
      </c>
      <c r="B18" s="93">
        <f t="shared" ref="B18" si="4">B17*B16</f>
        <v>9.3511153545261932E-2</v>
      </c>
    </row>
    <row r="19" spans="1:2" x14ac:dyDescent="0.2">
      <c r="A19" s="16" t="s">
        <v>23</v>
      </c>
      <c r="B19" s="97">
        <f t="shared" ref="B19" si="5">1-B18</f>
        <v>0.90648884645473804</v>
      </c>
    </row>
    <row r="20" spans="1:2" x14ac:dyDescent="0.2">
      <c r="B20" s="85"/>
    </row>
    <row r="21" spans="1:2" x14ac:dyDescent="0.2">
      <c r="A21" t="s">
        <v>54</v>
      </c>
      <c r="B21" s="65">
        <f>B19</f>
        <v>0.90648884645473804</v>
      </c>
    </row>
    <row r="22" spans="1:2" x14ac:dyDescent="0.2">
      <c r="A22" t="s">
        <v>57</v>
      </c>
      <c r="B22" s="65">
        <v>2080.9</v>
      </c>
    </row>
    <row r="23" spans="1:2" x14ac:dyDescent="0.2">
      <c r="A23" t="s">
        <v>55</v>
      </c>
      <c r="B23" s="65">
        <f>B21*B22</f>
        <v>1886.3126405876644</v>
      </c>
    </row>
    <row r="24" spans="1:2" x14ac:dyDescent="0.2">
      <c r="A24" t="s">
        <v>56</v>
      </c>
      <c r="B24" s="123">
        <f>B23/B22</f>
        <v>0.90648884645473804</v>
      </c>
    </row>
  </sheetData>
  <pageMargins left="0.11811023622047245" right="0" top="0.74803149606299213" bottom="0.74803149606299213" header="0.31496062992125984" footer="0.31496062992125984"/>
  <pageSetup paperSize="9" scale="97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99"/>
  </sheetPr>
  <dimension ref="A3:P51"/>
  <sheetViews>
    <sheetView topLeftCell="L4" zoomScaleNormal="100" workbookViewId="0">
      <selection activeCell="O11" sqref="O11"/>
    </sheetView>
  </sheetViews>
  <sheetFormatPr baseColWidth="10" defaultRowHeight="15" x14ac:dyDescent="0.2"/>
  <cols>
    <col min="1" max="1" width="29" customWidth="1"/>
    <col min="2" max="2" width="19.33203125" customWidth="1"/>
    <col min="3" max="3" width="16.33203125" customWidth="1"/>
    <col min="4" max="4" width="14.33203125" customWidth="1"/>
    <col min="5" max="5" width="13.5" bestFit="1" customWidth="1"/>
    <col min="6" max="15" width="15.33203125" customWidth="1"/>
  </cols>
  <sheetData>
    <row r="3" spans="1:15" x14ac:dyDescent="0.2">
      <c r="B3" s="23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spans="1:15" ht="15.75" customHeight="1" x14ac:dyDescent="0.2">
      <c r="B4" s="148"/>
      <c r="C4" s="148"/>
      <c r="D4" s="148"/>
      <c r="E4" s="148"/>
      <c r="F4" s="148"/>
      <c r="G4" s="23"/>
      <c r="H4" s="23"/>
      <c r="I4" s="23"/>
      <c r="J4" s="23"/>
      <c r="K4" s="23"/>
      <c r="L4" s="23"/>
      <c r="M4" s="23"/>
      <c r="N4" s="23"/>
      <c r="O4" s="23"/>
    </row>
    <row r="5" spans="1:15" ht="30" customHeight="1" x14ac:dyDescent="0.2">
      <c r="A5" s="2" t="s">
        <v>0</v>
      </c>
      <c r="B5" s="81" t="s">
        <v>71</v>
      </c>
      <c r="C5" s="72" t="s">
        <v>72</v>
      </c>
      <c r="D5" s="19" t="s">
        <v>73</v>
      </c>
      <c r="E5" s="29" t="s">
        <v>74</v>
      </c>
      <c r="F5" s="19" t="s">
        <v>75</v>
      </c>
      <c r="G5" s="73" t="s">
        <v>76</v>
      </c>
      <c r="H5" s="30" t="s">
        <v>77</v>
      </c>
      <c r="I5" s="73" t="s">
        <v>78</v>
      </c>
      <c r="J5" s="30" t="s">
        <v>79</v>
      </c>
      <c r="K5" s="73" t="s">
        <v>80</v>
      </c>
      <c r="L5" s="30" t="s">
        <v>81</v>
      </c>
      <c r="M5" s="73" t="s">
        <v>82</v>
      </c>
      <c r="N5" s="30" t="s">
        <v>64</v>
      </c>
      <c r="O5" s="73" t="s">
        <v>83</v>
      </c>
    </row>
    <row r="6" spans="1:15" x14ac:dyDescent="0.2">
      <c r="A6" t="s">
        <v>7</v>
      </c>
      <c r="B6" s="21" t="s">
        <v>84</v>
      </c>
      <c r="C6" s="21" t="s">
        <v>43</v>
      </c>
      <c r="D6" s="21" t="s">
        <v>2</v>
      </c>
      <c r="E6" s="21" t="s">
        <v>2</v>
      </c>
      <c r="F6" s="21" t="s">
        <v>2</v>
      </c>
      <c r="G6" s="21" t="s">
        <v>2</v>
      </c>
      <c r="H6" s="21" t="s">
        <v>2</v>
      </c>
      <c r="I6" s="21" t="s">
        <v>2</v>
      </c>
      <c r="J6" s="90" t="s">
        <v>85</v>
      </c>
      <c r="K6" s="21" t="s">
        <v>2</v>
      </c>
      <c r="L6" s="21" t="s">
        <v>2</v>
      </c>
      <c r="M6" s="90" t="s">
        <v>85</v>
      </c>
      <c r="N6" s="90" t="s">
        <v>85</v>
      </c>
      <c r="O6" s="21" t="s">
        <v>2</v>
      </c>
    </row>
    <row r="7" spans="1:15" x14ac:dyDescent="0.2">
      <c r="A7" t="s">
        <v>31</v>
      </c>
      <c r="B7" s="30">
        <v>7.09</v>
      </c>
      <c r="C7" s="30">
        <v>1.9</v>
      </c>
      <c r="D7" s="30">
        <v>3.6</v>
      </c>
      <c r="E7" s="30">
        <v>8.32</v>
      </c>
      <c r="F7" s="30">
        <v>3.28</v>
      </c>
      <c r="G7" s="30">
        <v>3.24</v>
      </c>
      <c r="H7" s="30">
        <v>2.4500000000000002</v>
      </c>
      <c r="I7" s="30">
        <v>1.98</v>
      </c>
      <c r="J7" s="30"/>
      <c r="K7" s="30">
        <v>8.3000000000000007</v>
      </c>
      <c r="L7" s="30">
        <v>0.64</v>
      </c>
      <c r="M7" s="30"/>
      <c r="N7" s="30"/>
      <c r="O7" s="30">
        <v>2.93</v>
      </c>
    </row>
    <row r="8" spans="1:15" ht="17" x14ac:dyDescent="0.2">
      <c r="A8" t="s">
        <v>24</v>
      </c>
      <c r="B8" s="30">
        <v>0.78</v>
      </c>
      <c r="C8" s="30">
        <v>3.5999999999999997E-2</v>
      </c>
      <c r="D8" s="30">
        <v>0.01</v>
      </c>
      <c r="E8" s="30">
        <v>0.14000000000000001</v>
      </c>
      <c r="F8" s="30">
        <v>0.03</v>
      </c>
      <c r="G8" s="30">
        <v>0.05</v>
      </c>
      <c r="H8" s="74">
        <v>0.01</v>
      </c>
      <c r="I8" s="30">
        <v>0.08</v>
      </c>
      <c r="J8" s="74">
        <v>0.1</v>
      </c>
      <c r="K8" s="76">
        <v>6.6000000000000003E-2</v>
      </c>
      <c r="L8" s="77">
        <v>3.6999999999999998E-2</v>
      </c>
      <c r="M8" s="77">
        <v>4.0000000000000002E-4</v>
      </c>
      <c r="N8" s="74">
        <v>0.02</v>
      </c>
      <c r="O8" s="74">
        <v>0.11</v>
      </c>
    </row>
    <row r="9" spans="1:15" x14ac:dyDescent="0.2">
      <c r="A9" t="s">
        <v>9</v>
      </c>
      <c r="B9" s="83">
        <v>2.7</v>
      </c>
      <c r="C9" s="50">
        <v>2.7</v>
      </c>
      <c r="D9" s="1">
        <v>2.4</v>
      </c>
      <c r="E9" s="1">
        <v>1.8</v>
      </c>
      <c r="F9" s="1">
        <v>2.4</v>
      </c>
      <c r="G9" s="1">
        <v>1.4</v>
      </c>
      <c r="H9" s="1">
        <v>1.7</v>
      </c>
      <c r="I9" s="1">
        <v>1.7</v>
      </c>
      <c r="J9" s="1">
        <v>1.6</v>
      </c>
      <c r="K9" s="1">
        <v>1.8</v>
      </c>
      <c r="L9" s="1">
        <v>1.25</v>
      </c>
      <c r="M9" s="1">
        <v>1.25</v>
      </c>
      <c r="N9" s="1">
        <v>1.4</v>
      </c>
      <c r="O9" s="1">
        <v>1.25</v>
      </c>
    </row>
    <row r="10" spans="1:15" x14ac:dyDescent="0.2">
      <c r="A10" t="s">
        <v>69</v>
      </c>
      <c r="B10" s="58">
        <v>0.75</v>
      </c>
      <c r="C10" s="52">
        <v>0.56000000000000005</v>
      </c>
      <c r="D10" s="57">
        <v>0.3</v>
      </c>
      <c r="E10" s="57">
        <v>0.3</v>
      </c>
      <c r="F10" s="57">
        <v>0.45</v>
      </c>
      <c r="G10" s="57">
        <v>0.3</v>
      </c>
      <c r="H10" s="57">
        <v>0.3</v>
      </c>
      <c r="I10" s="57">
        <v>0.35</v>
      </c>
      <c r="J10" s="57">
        <v>0.3</v>
      </c>
      <c r="K10" s="57">
        <v>0.3</v>
      </c>
      <c r="L10" s="57">
        <v>0.3</v>
      </c>
      <c r="M10" s="57">
        <v>0.3</v>
      </c>
      <c r="N10" s="57">
        <v>0.3</v>
      </c>
      <c r="O10" s="57">
        <v>0.3</v>
      </c>
    </row>
    <row r="11" spans="1:15" x14ac:dyDescent="0.2">
      <c r="A11" t="s">
        <v>25</v>
      </c>
      <c r="B11" s="58">
        <v>0.9</v>
      </c>
      <c r="C11" s="52">
        <v>0.5</v>
      </c>
      <c r="D11" s="58">
        <v>0.6</v>
      </c>
      <c r="E11" s="57">
        <v>0.65</v>
      </c>
      <c r="F11" s="65">
        <v>0.9</v>
      </c>
      <c r="G11" s="58">
        <v>0.6</v>
      </c>
      <c r="H11" s="57">
        <v>0.9</v>
      </c>
      <c r="I11" s="65">
        <v>1</v>
      </c>
      <c r="J11" s="57">
        <v>0.5</v>
      </c>
      <c r="K11" s="57">
        <v>0.8</v>
      </c>
      <c r="L11" s="57">
        <v>1</v>
      </c>
      <c r="M11" s="57">
        <v>0.5</v>
      </c>
      <c r="N11" s="57">
        <v>1</v>
      </c>
      <c r="O11" s="57">
        <v>1</v>
      </c>
    </row>
    <row r="12" spans="1:15" ht="17" x14ac:dyDescent="0.2">
      <c r="A12" t="s">
        <v>26</v>
      </c>
      <c r="B12" s="84">
        <f t="shared" ref="B12:C12" si="0">B8/B9</f>
        <v>0.28888888888888886</v>
      </c>
      <c r="C12" s="54">
        <f t="shared" si="0"/>
        <v>1.3333333333333331E-2</v>
      </c>
      <c r="D12" s="59">
        <f t="shared" ref="D12:O12" si="1">D8/D9</f>
        <v>4.1666666666666666E-3</v>
      </c>
      <c r="E12" s="59">
        <f t="shared" si="1"/>
        <v>7.7777777777777779E-2</v>
      </c>
      <c r="F12" s="59">
        <f t="shared" si="1"/>
        <v>1.2500000000000001E-2</v>
      </c>
      <c r="G12" s="59">
        <f t="shared" si="1"/>
        <v>3.5714285714285719E-2</v>
      </c>
      <c r="H12" s="59">
        <f t="shared" si="1"/>
        <v>5.8823529411764705E-3</v>
      </c>
      <c r="I12" s="59">
        <f t="shared" si="1"/>
        <v>4.7058823529411764E-2</v>
      </c>
      <c r="J12" s="59">
        <f t="shared" si="1"/>
        <v>6.25E-2</v>
      </c>
      <c r="K12" s="59">
        <f t="shared" si="1"/>
        <v>3.6666666666666667E-2</v>
      </c>
      <c r="L12" s="59">
        <f t="shared" si="1"/>
        <v>2.9599999999999998E-2</v>
      </c>
      <c r="M12" s="59">
        <f t="shared" si="1"/>
        <v>3.2000000000000003E-4</v>
      </c>
      <c r="N12" s="59">
        <f t="shared" si="1"/>
        <v>1.4285714285714287E-2</v>
      </c>
      <c r="O12" s="59">
        <f t="shared" si="1"/>
        <v>8.7999999999999995E-2</v>
      </c>
    </row>
    <row r="13" spans="1:15" x14ac:dyDescent="0.2">
      <c r="A13" t="s">
        <v>27</v>
      </c>
      <c r="B13" s="59">
        <f t="shared" ref="B13:E13" si="2">B12/B11</f>
        <v>0.32098765432098764</v>
      </c>
      <c r="C13" s="35">
        <f t="shared" si="2"/>
        <v>2.6666666666666661E-2</v>
      </c>
      <c r="D13" s="59">
        <f t="shared" si="2"/>
        <v>6.9444444444444449E-3</v>
      </c>
      <c r="E13" s="59">
        <f t="shared" si="2"/>
        <v>0.11965811965811965</v>
      </c>
      <c r="F13" s="59">
        <f>F12/F11</f>
        <v>1.388888888888889E-2</v>
      </c>
      <c r="G13" s="59">
        <f t="shared" ref="G13:O13" si="3">G12/G11</f>
        <v>5.9523809523809534E-2</v>
      </c>
      <c r="H13" s="59">
        <f t="shared" si="3"/>
        <v>6.5359477124183E-3</v>
      </c>
      <c r="I13" s="59">
        <f>I12/I11</f>
        <v>4.7058823529411764E-2</v>
      </c>
      <c r="J13" s="59">
        <f t="shared" si="3"/>
        <v>0.125</v>
      </c>
      <c r="K13" s="59">
        <f t="shared" si="3"/>
        <v>4.583333333333333E-2</v>
      </c>
      <c r="L13" s="59">
        <f t="shared" si="3"/>
        <v>2.9599999999999998E-2</v>
      </c>
      <c r="M13" s="59">
        <f t="shared" si="3"/>
        <v>6.4000000000000005E-4</v>
      </c>
      <c r="N13" s="59">
        <f t="shared" si="3"/>
        <v>1.4285714285714287E-2</v>
      </c>
      <c r="O13" s="59">
        <f t="shared" si="3"/>
        <v>8.7999999999999995E-2</v>
      </c>
    </row>
    <row r="14" spans="1:15" x14ac:dyDescent="0.2">
      <c r="A14" t="s">
        <v>18</v>
      </c>
      <c r="B14" s="59">
        <f t="shared" ref="B14:E14" si="4">0.018*B10*B11*(B13^0.5)</f>
        <v>6.8836763433502597E-3</v>
      </c>
      <c r="C14" s="35">
        <f t="shared" si="4"/>
        <v>8.2302855357514781E-4</v>
      </c>
      <c r="D14" s="59">
        <f t="shared" si="4"/>
        <v>2.7E-4</v>
      </c>
      <c r="E14" s="59">
        <f t="shared" si="4"/>
        <v>1.2141663806908836E-3</v>
      </c>
      <c r="F14" s="59">
        <f>0.018*F10*F11*(F13^0.5)</f>
        <v>8.5913473914165522E-4</v>
      </c>
      <c r="G14" s="59">
        <f t="shared" ref="G14:O14" si="5">0.018*G10*G11*(G13^0.5)</f>
        <v>7.9047905908831179E-4</v>
      </c>
      <c r="H14" s="59">
        <f t="shared" si="5"/>
        <v>3.9290771255885937E-4</v>
      </c>
      <c r="I14" s="59">
        <f>0.018*I10*I11*(I13^0.5)</f>
        <v>1.3666618842575336E-3</v>
      </c>
      <c r="J14" s="59">
        <f t="shared" si="5"/>
        <v>9.5459415460183916E-4</v>
      </c>
      <c r="K14" s="59">
        <f t="shared" si="5"/>
        <v>9.2485674566388919E-4</v>
      </c>
      <c r="L14" s="59">
        <f t="shared" si="5"/>
        <v>9.2905112884060352E-4</v>
      </c>
      <c r="M14" s="59">
        <f t="shared" si="5"/>
        <v>6.8305197459636984E-5</v>
      </c>
      <c r="N14" s="59">
        <f t="shared" si="5"/>
        <v>6.4542344904057252E-4</v>
      </c>
      <c r="O14" s="59">
        <f t="shared" si="5"/>
        <v>1.601898873212663E-3</v>
      </c>
    </row>
    <row r="15" spans="1:15" x14ac:dyDescent="0.2">
      <c r="A15" t="s">
        <v>19</v>
      </c>
      <c r="B15" s="59">
        <f t="shared" ref="B15:E15" si="6">B12^0.25</f>
        <v>0.73313290056208091</v>
      </c>
      <c r="C15" s="35">
        <f t="shared" si="6"/>
        <v>0.33980884896942448</v>
      </c>
      <c r="D15" s="59">
        <f t="shared" si="6"/>
        <v>0.25406637407730737</v>
      </c>
      <c r="E15" s="59">
        <f t="shared" si="6"/>
        <v>0.52809722164707373</v>
      </c>
      <c r="F15" s="59">
        <f>F12^0.25</f>
        <v>0.33437015248821106</v>
      </c>
      <c r="G15" s="59">
        <f t="shared" ref="G15:H15" si="7">G12^0.25</f>
        <v>0.43472087194499143</v>
      </c>
      <c r="H15" s="59">
        <f t="shared" si="7"/>
        <v>0.27694132751313416</v>
      </c>
      <c r="I15" s="59">
        <f>I12^0.25</f>
        <v>0.46575793908279883</v>
      </c>
      <c r="J15" s="59">
        <f t="shared" ref="J15:O15" si="8">J12^0.25</f>
        <v>0.5</v>
      </c>
      <c r="K15" s="59">
        <f t="shared" si="8"/>
        <v>0.43759047241829613</v>
      </c>
      <c r="L15" s="59">
        <f t="shared" si="8"/>
        <v>0.41478489044425487</v>
      </c>
      <c r="M15" s="59">
        <f t="shared" si="8"/>
        <v>0.13374806099528441</v>
      </c>
      <c r="N15" s="59">
        <f t="shared" si="8"/>
        <v>0.34572078464194106</v>
      </c>
      <c r="O15" s="59">
        <f t="shared" si="8"/>
        <v>0.54465396306629998</v>
      </c>
    </row>
    <row r="16" spans="1:15" x14ac:dyDescent="0.2">
      <c r="A16" t="s">
        <v>28</v>
      </c>
      <c r="B16" s="59">
        <f t="shared" ref="B16:E16" si="9">B14/B15</f>
        <v>9.3893976631967534E-3</v>
      </c>
      <c r="C16" s="35">
        <f t="shared" si="9"/>
        <v>2.4220339054478322E-3</v>
      </c>
      <c r="D16" s="59">
        <f t="shared" si="9"/>
        <v>1.0627144224833324E-3</v>
      </c>
      <c r="E16" s="59">
        <f t="shared" si="9"/>
        <v>2.2991341952226904E-3</v>
      </c>
      <c r="F16" s="59">
        <f>F14/F15</f>
        <v>2.5694121701605702E-3</v>
      </c>
      <c r="G16" s="59">
        <f t="shared" ref="G16:O16" si="10">G14/G15</f>
        <v>1.8183600330750559E-3</v>
      </c>
      <c r="H16" s="59">
        <f t="shared" si="10"/>
        <v>1.4187399045388969E-3</v>
      </c>
      <c r="I16" s="59">
        <f>I14/I15</f>
        <v>2.9342750162216326E-3</v>
      </c>
      <c r="J16" s="59">
        <f t="shared" si="10"/>
        <v>1.9091883092036783E-3</v>
      </c>
      <c r="K16" s="59">
        <f t="shared" si="10"/>
        <v>2.1135212120884832E-3</v>
      </c>
      <c r="L16" s="59">
        <f t="shared" si="10"/>
        <v>2.2398384083989762E-3</v>
      </c>
      <c r="M16" s="59">
        <f t="shared" si="10"/>
        <v>5.1070046886171486E-4</v>
      </c>
      <c r="N16" s="59">
        <f t="shared" si="10"/>
        <v>1.8668922370664812E-3</v>
      </c>
      <c r="O16" s="59">
        <f t="shared" si="10"/>
        <v>2.94113140055802E-3</v>
      </c>
    </row>
    <row r="17" spans="1:16" x14ac:dyDescent="0.2">
      <c r="A17" t="s">
        <v>20</v>
      </c>
      <c r="B17" s="59">
        <f t="shared" ref="B17:C17" si="11">B16*B7</f>
        <v>6.6570829432064979E-2</v>
      </c>
      <c r="C17" s="35">
        <f t="shared" si="11"/>
        <v>4.6018644203508815E-3</v>
      </c>
      <c r="D17" s="59">
        <f t="shared" ref="D17:O17" si="12">D16*D7</f>
        <v>3.8257719209399965E-3</v>
      </c>
      <c r="E17" s="59">
        <f t="shared" si="12"/>
        <v>1.9128796504252785E-2</v>
      </c>
      <c r="F17" s="59">
        <f t="shared" si="12"/>
        <v>8.4276719181266696E-3</v>
      </c>
      <c r="G17" s="59">
        <f t="shared" si="12"/>
        <v>5.8914865071631817E-3</v>
      </c>
      <c r="H17" s="59">
        <f t="shared" si="12"/>
        <v>3.4759127661202977E-3</v>
      </c>
      <c r="I17" s="59">
        <f t="shared" si="12"/>
        <v>5.8098645321188322E-3</v>
      </c>
      <c r="J17" s="59">
        <f t="shared" si="12"/>
        <v>0</v>
      </c>
      <c r="K17" s="59">
        <f t="shared" si="12"/>
        <v>1.7542226060334412E-2</v>
      </c>
      <c r="L17" s="59">
        <f t="shared" si="12"/>
        <v>1.4334965813753448E-3</v>
      </c>
      <c r="M17" s="59">
        <f t="shared" si="12"/>
        <v>0</v>
      </c>
      <c r="N17" s="59">
        <f t="shared" si="12"/>
        <v>0</v>
      </c>
      <c r="O17" s="59">
        <f t="shared" si="12"/>
        <v>8.6175150036349995E-3</v>
      </c>
    </row>
    <row r="18" spans="1:16" x14ac:dyDescent="0.2">
      <c r="A18" t="s">
        <v>21</v>
      </c>
      <c r="B18" s="75">
        <f t="shared" ref="B18:C18" si="13">B17/B8</f>
        <v>8.5347217220596128E-2</v>
      </c>
      <c r="C18" s="70">
        <f t="shared" si="13"/>
        <v>0.12782956723196895</v>
      </c>
      <c r="D18" s="60">
        <f t="shared" ref="D18:O18" si="14">D17/D8</f>
        <v>0.38257719209399965</v>
      </c>
      <c r="E18" s="60">
        <f t="shared" si="14"/>
        <v>0.13663426074466273</v>
      </c>
      <c r="F18" s="60">
        <f t="shared" si="14"/>
        <v>0.28092239727088902</v>
      </c>
      <c r="G18" s="60">
        <f t="shared" si="14"/>
        <v>0.11782973014326363</v>
      </c>
      <c r="H18" s="60">
        <f t="shared" si="14"/>
        <v>0.34759127661202976</v>
      </c>
      <c r="I18" s="75">
        <f t="shared" si="14"/>
        <v>7.2623306651485406E-2</v>
      </c>
      <c r="J18" s="75">
        <f t="shared" si="14"/>
        <v>0</v>
      </c>
      <c r="K18" s="60">
        <f t="shared" si="14"/>
        <v>0.26579130394446077</v>
      </c>
      <c r="L18" s="60">
        <f t="shared" si="14"/>
        <v>3.8743150847982293E-2</v>
      </c>
      <c r="M18" s="60">
        <f t="shared" si="14"/>
        <v>0</v>
      </c>
      <c r="N18" s="60">
        <f t="shared" si="14"/>
        <v>0</v>
      </c>
      <c r="O18" s="60">
        <f t="shared" si="14"/>
        <v>7.834104548759091E-2</v>
      </c>
    </row>
    <row r="19" spans="1:16" x14ac:dyDescent="0.2">
      <c r="A19" t="s">
        <v>22</v>
      </c>
      <c r="B19" s="57">
        <v>1</v>
      </c>
      <c r="C19" s="33">
        <v>0.4</v>
      </c>
      <c r="D19" s="57">
        <v>0.5</v>
      </c>
      <c r="E19" s="57">
        <v>0.5</v>
      </c>
      <c r="F19" s="57">
        <v>0.4</v>
      </c>
      <c r="G19" s="57">
        <v>0.5</v>
      </c>
      <c r="H19" s="57">
        <v>0.5</v>
      </c>
      <c r="I19" s="57">
        <v>0.4</v>
      </c>
      <c r="J19" s="57">
        <v>0.8</v>
      </c>
      <c r="K19" s="57">
        <v>0.5</v>
      </c>
      <c r="L19" s="57">
        <v>0.4</v>
      </c>
      <c r="M19" s="57">
        <v>0.8</v>
      </c>
      <c r="N19" s="57">
        <v>0.5</v>
      </c>
      <c r="O19" s="57">
        <v>0.5</v>
      </c>
    </row>
    <row r="20" spans="1:16" x14ac:dyDescent="0.2">
      <c r="A20" t="s">
        <v>29</v>
      </c>
      <c r="B20" s="59">
        <f t="shared" ref="B20:O20" si="15">B19*B18</f>
        <v>8.5347217220596128E-2</v>
      </c>
      <c r="C20" s="35">
        <f t="shared" si="15"/>
        <v>5.1131826892787585E-2</v>
      </c>
      <c r="D20" s="59">
        <f t="shared" si="15"/>
        <v>0.19128859604699983</v>
      </c>
      <c r="E20" s="59">
        <f t="shared" si="15"/>
        <v>6.8317130372331364E-2</v>
      </c>
      <c r="F20" s="59">
        <f t="shared" si="15"/>
        <v>0.11236895890835562</v>
      </c>
      <c r="G20" s="59">
        <f t="shared" si="15"/>
        <v>5.8914865071631815E-2</v>
      </c>
      <c r="H20" s="59">
        <f t="shared" si="15"/>
        <v>0.17379563830601488</v>
      </c>
      <c r="I20" s="59">
        <f t="shared" si="15"/>
        <v>2.9049322660594165E-2</v>
      </c>
      <c r="J20" s="59">
        <f t="shared" si="15"/>
        <v>0</v>
      </c>
      <c r="K20" s="59">
        <f t="shared" si="15"/>
        <v>0.13289565197223038</v>
      </c>
      <c r="L20" s="59">
        <f t="shared" si="15"/>
        <v>1.5497260339192917E-2</v>
      </c>
      <c r="M20" s="59">
        <f t="shared" si="15"/>
        <v>0</v>
      </c>
      <c r="N20" s="59">
        <f t="shared" si="15"/>
        <v>0</v>
      </c>
      <c r="O20" s="59">
        <f t="shared" si="15"/>
        <v>3.9170522743795455E-2</v>
      </c>
    </row>
    <row r="21" spans="1:16" x14ac:dyDescent="0.2">
      <c r="A21" s="16" t="s">
        <v>23</v>
      </c>
      <c r="B21" s="61">
        <f t="shared" ref="B21:O21" si="16">1-B20</f>
        <v>0.91465278277940387</v>
      </c>
      <c r="C21" s="87">
        <f t="shared" si="16"/>
        <v>0.94886817310721239</v>
      </c>
      <c r="D21" s="61">
        <f t="shared" si="16"/>
        <v>0.80871140395300012</v>
      </c>
      <c r="E21" s="61">
        <f t="shared" si="16"/>
        <v>0.93168286962766866</v>
      </c>
      <c r="F21" s="61">
        <f t="shared" si="16"/>
        <v>0.88763104109164437</v>
      </c>
      <c r="G21" s="61">
        <f t="shared" si="16"/>
        <v>0.94108513492836821</v>
      </c>
      <c r="H21" s="61">
        <f t="shared" si="16"/>
        <v>0.82620436169398515</v>
      </c>
      <c r="I21" s="61">
        <f t="shared" si="16"/>
        <v>0.97095067733940588</v>
      </c>
      <c r="J21" s="61">
        <f t="shared" si="16"/>
        <v>1</v>
      </c>
      <c r="K21" s="61">
        <f t="shared" si="16"/>
        <v>0.86710434802776959</v>
      </c>
      <c r="L21" s="61">
        <f t="shared" si="16"/>
        <v>0.98450273966080704</v>
      </c>
      <c r="M21" s="61">
        <f t="shared" si="16"/>
        <v>1</v>
      </c>
      <c r="N21" s="61">
        <f t="shared" si="16"/>
        <v>1</v>
      </c>
      <c r="O21" s="61">
        <f t="shared" si="16"/>
        <v>0.96082947725620449</v>
      </c>
    </row>
    <row r="22" spans="1:16" x14ac:dyDescent="0.2">
      <c r="B22" s="85"/>
      <c r="C22" s="33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</row>
    <row r="23" spans="1:16" x14ac:dyDescent="0.2">
      <c r="A23" t="s">
        <v>54</v>
      </c>
      <c r="B23" s="86">
        <f t="shared" ref="B23:O23" si="17">B21</f>
        <v>0.91465278277940387</v>
      </c>
      <c r="C23" s="88">
        <f t="shared" si="17"/>
        <v>0.94886817310721239</v>
      </c>
      <c r="D23" s="59">
        <f t="shared" si="17"/>
        <v>0.80871140395300012</v>
      </c>
      <c r="E23" s="59">
        <f t="shared" si="17"/>
        <v>0.93168286962766866</v>
      </c>
      <c r="F23" s="59">
        <f t="shared" si="17"/>
        <v>0.88763104109164437</v>
      </c>
      <c r="G23" s="59">
        <f t="shared" si="17"/>
        <v>0.94108513492836821</v>
      </c>
      <c r="H23" s="59">
        <f t="shared" si="17"/>
        <v>0.82620436169398515</v>
      </c>
      <c r="I23" s="59">
        <f t="shared" si="17"/>
        <v>0.97095067733940588</v>
      </c>
      <c r="J23" s="59">
        <f t="shared" si="17"/>
        <v>1</v>
      </c>
      <c r="K23" s="59">
        <f t="shared" si="17"/>
        <v>0.86710434802776959</v>
      </c>
      <c r="L23" s="59">
        <f t="shared" si="17"/>
        <v>0.98450273966080704</v>
      </c>
      <c r="M23" s="59">
        <f t="shared" si="17"/>
        <v>1</v>
      </c>
      <c r="N23" s="59">
        <f t="shared" si="17"/>
        <v>1</v>
      </c>
      <c r="O23" s="59">
        <f t="shared" si="17"/>
        <v>0.96082947725620449</v>
      </c>
    </row>
    <row r="24" spans="1:16" x14ac:dyDescent="0.2">
      <c r="A24" t="s">
        <v>57</v>
      </c>
      <c r="B24" s="62">
        <v>1127.46</v>
      </c>
      <c r="C24" s="23">
        <v>41.82</v>
      </c>
      <c r="D24" s="62">
        <v>20.92</v>
      </c>
      <c r="E24" s="64">
        <v>207.82</v>
      </c>
      <c r="F24" s="64">
        <v>38.479999999999997</v>
      </c>
      <c r="G24" s="62">
        <v>5.82</v>
      </c>
      <c r="H24" s="64">
        <v>19.05</v>
      </c>
      <c r="I24" s="64">
        <v>117.99</v>
      </c>
      <c r="J24" s="64">
        <v>21.74</v>
      </c>
      <c r="K24" s="64">
        <v>75.150000000000006</v>
      </c>
      <c r="L24" s="64">
        <v>42.39</v>
      </c>
      <c r="M24" s="64">
        <v>154.75</v>
      </c>
      <c r="N24" s="64">
        <v>99.68</v>
      </c>
      <c r="O24" s="64">
        <v>164.54</v>
      </c>
      <c r="P24" s="2">
        <f>SUM(B24:F24)</f>
        <v>1436.5</v>
      </c>
    </row>
    <row r="25" spans="1:16" x14ac:dyDescent="0.2">
      <c r="A25" t="s">
        <v>55</v>
      </c>
      <c r="B25" s="63">
        <f>B23*B24</f>
        <v>1031.2344264724668</v>
      </c>
      <c r="C25" s="89">
        <f>C23*C24</f>
        <v>39.681666999343619</v>
      </c>
      <c r="D25" s="63">
        <f t="shared" ref="D25:O25" si="18">D23*D24</f>
        <v>16.918242570696766</v>
      </c>
      <c r="E25" s="63">
        <f t="shared" si="18"/>
        <v>193.6223339660221</v>
      </c>
      <c r="F25" s="63">
        <f t="shared" si="18"/>
        <v>34.156042461206475</v>
      </c>
      <c r="G25" s="63">
        <f t="shared" si="18"/>
        <v>5.477115485283103</v>
      </c>
      <c r="H25" s="63">
        <f t="shared" si="18"/>
        <v>15.739193090270417</v>
      </c>
      <c r="I25" s="63">
        <f t="shared" si="18"/>
        <v>114.56247041927649</v>
      </c>
      <c r="J25" s="63">
        <f t="shared" si="18"/>
        <v>21.74</v>
      </c>
      <c r="K25" s="63">
        <f t="shared" si="18"/>
        <v>65.162891754286889</v>
      </c>
      <c r="L25" s="63">
        <f t="shared" si="18"/>
        <v>41.733071134221611</v>
      </c>
      <c r="M25" s="63">
        <f t="shared" si="18"/>
        <v>154.75</v>
      </c>
      <c r="N25" s="63">
        <f t="shared" si="18"/>
        <v>99.68</v>
      </c>
      <c r="O25" s="63">
        <f t="shared" si="18"/>
        <v>158.09488218773589</v>
      </c>
      <c r="P25" s="31">
        <f>SUM(B25:F25)</f>
        <v>1315.6127124697357</v>
      </c>
    </row>
    <row r="26" spans="1:16" ht="14.25" customHeight="1" x14ac:dyDescent="0.2">
      <c r="A26" s="2" t="s">
        <v>56</v>
      </c>
      <c r="B26" s="48">
        <f>P25/P24</f>
        <v>0.91584595368585853</v>
      </c>
    </row>
    <row r="41" spans="1:4" x14ac:dyDescent="0.2">
      <c r="B41" s="21"/>
      <c r="C41" s="21"/>
      <c r="D41" s="21"/>
    </row>
    <row r="42" spans="1:4" x14ac:dyDescent="0.2">
      <c r="A42" s="4" t="s">
        <v>0</v>
      </c>
      <c r="B42" s="21"/>
      <c r="C42" s="21"/>
      <c r="D42" s="21"/>
    </row>
    <row r="43" spans="1:4" x14ac:dyDescent="0.2">
      <c r="A43" s="5" t="s">
        <v>7</v>
      </c>
      <c r="B43" s="21"/>
      <c r="C43" s="21"/>
      <c r="D43" s="21"/>
    </row>
    <row r="44" spans="1:4" x14ac:dyDescent="0.2">
      <c r="A44" s="5" t="s">
        <v>12</v>
      </c>
      <c r="B44" s="3"/>
      <c r="C44" s="3"/>
      <c r="D44" s="3"/>
    </row>
    <row r="45" spans="1:4" x14ac:dyDescent="0.2">
      <c r="A45" s="5" t="s">
        <v>6</v>
      </c>
      <c r="B45" s="7"/>
      <c r="C45" s="7"/>
      <c r="D45" s="7"/>
    </row>
    <row r="46" spans="1:4" x14ac:dyDescent="0.2">
      <c r="A46" s="5" t="s">
        <v>8</v>
      </c>
      <c r="B46" s="147"/>
      <c r="C46" s="147"/>
      <c r="D46" s="147"/>
    </row>
    <row r="47" spans="1:4" x14ac:dyDescent="0.2">
      <c r="A47" s="5" t="s">
        <v>14</v>
      </c>
      <c r="B47" s="9"/>
      <c r="C47" s="9"/>
      <c r="D47" s="9"/>
    </row>
    <row r="48" spans="1:4" x14ac:dyDescent="0.2">
      <c r="A48" s="5" t="s">
        <v>15</v>
      </c>
      <c r="B48" s="9"/>
      <c r="C48" s="9"/>
      <c r="D48" s="9"/>
    </row>
    <row r="49" spans="1:4" ht="17" x14ac:dyDescent="0.2">
      <c r="A49" s="5" t="s">
        <v>10</v>
      </c>
      <c r="B49" s="8"/>
      <c r="C49" s="8"/>
      <c r="D49" s="8"/>
    </row>
    <row r="50" spans="1:4" ht="17" x14ac:dyDescent="0.2">
      <c r="A50" s="5" t="s">
        <v>16</v>
      </c>
      <c r="B50" s="8"/>
      <c r="C50" s="8"/>
      <c r="D50" s="8"/>
    </row>
    <row r="51" spans="1:4" x14ac:dyDescent="0.2">
      <c r="A51" s="5" t="s">
        <v>17</v>
      </c>
      <c r="B51" s="7"/>
      <c r="C51" s="7"/>
      <c r="D51" s="7"/>
    </row>
  </sheetData>
  <mergeCells count="2">
    <mergeCell ref="B4:F4"/>
    <mergeCell ref="B46:D46"/>
  </mergeCells>
  <pageMargins left="0.11811023622047245" right="0" top="0.74803149606299213" bottom="0.74803149606299213" header="0.31496062992125984" footer="0.31496062992125984"/>
  <pageSetup paperSize="9" scale="9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99"/>
  </sheetPr>
  <dimension ref="A2:D24"/>
  <sheetViews>
    <sheetView zoomScaleNormal="100" workbookViewId="0">
      <selection activeCell="D10" sqref="D10"/>
    </sheetView>
  </sheetViews>
  <sheetFormatPr baseColWidth="10" defaultRowHeight="15" x14ac:dyDescent="0.2"/>
  <cols>
    <col min="1" max="1" width="29.1640625" customWidth="1"/>
  </cols>
  <sheetData>
    <row r="2" spans="1:3" x14ac:dyDescent="0.2">
      <c r="B2" s="24" t="s">
        <v>90</v>
      </c>
      <c r="C2" s="69"/>
    </row>
    <row r="3" spans="1:3" x14ac:dyDescent="0.2">
      <c r="A3" s="2" t="s">
        <v>0</v>
      </c>
      <c r="B3" s="22" t="s">
        <v>1</v>
      </c>
      <c r="C3" s="21" t="s">
        <v>3</v>
      </c>
    </row>
    <row r="4" spans="1:3" x14ac:dyDescent="0.2">
      <c r="A4" t="s">
        <v>7</v>
      </c>
      <c r="B4" s="22" t="s">
        <v>2</v>
      </c>
      <c r="C4" s="21" t="s">
        <v>2</v>
      </c>
    </row>
    <row r="5" spans="1:3" x14ac:dyDescent="0.2">
      <c r="A5" t="s">
        <v>31</v>
      </c>
      <c r="B5" s="22">
        <v>1.41</v>
      </c>
      <c r="C5" s="21">
        <v>8.7100000000000009</v>
      </c>
    </row>
    <row r="6" spans="1:3" ht="17" x14ac:dyDescent="0.2">
      <c r="A6" t="s">
        <v>24</v>
      </c>
      <c r="B6" s="22">
        <v>8.8999999999999996E-2</v>
      </c>
      <c r="C6" s="21">
        <v>0.55000000000000004</v>
      </c>
    </row>
    <row r="7" spans="1:3" x14ac:dyDescent="0.2">
      <c r="A7" t="s">
        <v>9</v>
      </c>
      <c r="B7" s="1">
        <v>2</v>
      </c>
      <c r="C7" s="57">
        <v>2</v>
      </c>
    </row>
    <row r="8" spans="1:3" x14ac:dyDescent="0.2">
      <c r="A8" t="s">
        <v>69</v>
      </c>
      <c r="B8" s="57">
        <v>0.46</v>
      </c>
      <c r="C8" s="57">
        <v>0.46</v>
      </c>
    </row>
    <row r="9" spans="1:3" x14ac:dyDescent="0.2">
      <c r="A9" t="s">
        <v>25</v>
      </c>
      <c r="B9" s="57">
        <v>1</v>
      </c>
      <c r="C9" s="57">
        <v>1</v>
      </c>
    </row>
    <row r="10" spans="1:3" ht="17" x14ac:dyDescent="0.2">
      <c r="A10" t="s">
        <v>26</v>
      </c>
      <c r="B10" s="59">
        <f>B6/B7</f>
        <v>4.4499999999999998E-2</v>
      </c>
      <c r="C10" s="59">
        <f>C6/C7</f>
        <v>0.27500000000000002</v>
      </c>
    </row>
    <row r="11" spans="1:3" x14ac:dyDescent="0.2">
      <c r="A11" t="s">
        <v>27</v>
      </c>
      <c r="B11" s="59">
        <f t="shared" ref="B11" si="0">B10/B9</f>
        <v>4.4499999999999998E-2</v>
      </c>
      <c r="C11" s="59">
        <f t="shared" ref="C11" si="1">C10/C9</f>
        <v>0.27500000000000002</v>
      </c>
    </row>
    <row r="12" spans="1:3" x14ac:dyDescent="0.2">
      <c r="A12" t="s">
        <v>18</v>
      </c>
      <c r="B12" s="59">
        <f t="shared" ref="B12" si="2">0.018*B8*B9*(B11^0.5)</f>
        <v>1.7466679134855599E-3</v>
      </c>
      <c r="C12" s="59">
        <f t="shared" ref="C12" si="3">0.018*C8*C9*(C11^0.5)</f>
        <v>4.3420686314244276E-3</v>
      </c>
    </row>
    <row r="13" spans="1:3" x14ac:dyDescent="0.2">
      <c r="A13" t="s">
        <v>19</v>
      </c>
      <c r="B13" s="59">
        <f t="shared" ref="B13" si="4">B10^0.25</f>
        <v>0.45929318642593631</v>
      </c>
      <c r="C13" s="59">
        <f t="shared" ref="C13" si="5">C10^0.25</f>
        <v>0.72415773425758279</v>
      </c>
    </row>
    <row r="14" spans="1:3" x14ac:dyDescent="0.2">
      <c r="A14" t="s">
        <v>28</v>
      </c>
      <c r="B14" s="59">
        <f t="shared" ref="B14" si="6">B12/B13</f>
        <v>3.802947583606752E-3</v>
      </c>
      <c r="C14" s="59">
        <f t="shared" ref="C14" si="7">C12/C13</f>
        <v>5.9960260396527843E-3</v>
      </c>
    </row>
    <row r="15" spans="1:3" x14ac:dyDescent="0.2">
      <c r="A15" t="s">
        <v>20</v>
      </c>
      <c r="B15" s="59">
        <f>B14*B5</f>
        <v>5.3621560928855203E-3</v>
      </c>
      <c r="C15" s="59">
        <f>C14*C5</f>
        <v>5.2225386805375758E-2</v>
      </c>
    </row>
    <row r="16" spans="1:3" x14ac:dyDescent="0.2">
      <c r="A16" t="s">
        <v>21</v>
      </c>
      <c r="B16" s="60">
        <f>B15/B6</f>
        <v>6.0248944863882256E-2</v>
      </c>
      <c r="C16" s="60">
        <f>C15/C6</f>
        <v>9.4955248737046818E-2</v>
      </c>
    </row>
    <row r="17" spans="1:4" x14ac:dyDescent="0.2">
      <c r="A17" t="s">
        <v>22</v>
      </c>
      <c r="B17" s="57">
        <v>0.8</v>
      </c>
      <c r="C17" s="57">
        <v>0.6</v>
      </c>
    </row>
    <row r="18" spans="1:4" x14ac:dyDescent="0.2">
      <c r="A18" t="s">
        <v>29</v>
      </c>
      <c r="B18" s="59">
        <f t="shared" ref="B18:C18" si="8">B17*B16</f>
        <v>4.8199155891105808E-2</v>
      </c>
      <c r="C18" s="59">
        <f t="shared" si="8"/>
        <v>5.6973149242228086E-2</v>
      </c>
    </row>
    <row r="19" spans="1:4" x14ac:dyDescent="0.2">
      <c r="A19" s="16" t="s">
        <v>23</v>
      </c>
      <c r="B19" s="61">
        <f t="shared" ref="B19" si="9">1-B18</f>
        <v>0.95180084410889421</v>
      </c>
      <c r="C19" s="61">
        <f t="shared" ref="C19" si="10">1-C18</f>
        <v>0.94302685075777193</v>
      </c>
    </row>
    <row r="20" spans="1:4" x14ac:dyDescent="0.2">
      <c r="B20" s="57"/>
      <c r="C20" s="57"/>
    </row>
    <row r="21" spans="1:4" x14ac:dyDescent="0.2">
      <c r="A21" t="s">
        <v>54</v>
      </c>
      <c r="B21" s="65">
        <f>B19</f>
        <v>0.95180084410889421</v>
      </c>
      <c r="C21" s="65">
        <f>C19</f>
        <v>0.94302685075777193</v>
      </c>
    </row>
    <row r="22" spans="1:4" x14ac:dyDescent="0.2">
      <c r="A22" t="s">
        <v>57</v>
      </c>
      <c r="B22" s="57">
        <v>129.28</v>
      </c>
      <c r="C22" s="57">
        <v>798.58</v>
      </c>
      <c r="D22" s="2">
        <f>SUM(B22:C22)</f>
        <v>927.86</v>
      </c>
    </row>
    <row r="23" spans="1:4" x14ac:dyDescent="0.2">
      <c r="A23" t="s">
        <v>55</v>
      </c>
      <c r="B23" s="102">
        <f>B21*B22</f>
        <v>123.04881312639785</v>
      </c>
      <c r="C23" s="102">
        <f>C21*C22</f>
        <v>753.08238247814154</v>
      </c>
      <c r="D23" s="94">
        <f>SUM(B23:C23)</f>
        <v>876.13119560453936</v>
      </c>
    </row>
    <row r="24" spans="1:4" x14ac:dyDescent="0.2">
      <c r="A24" t="s">
        <v>56</v>
      </c>
      <c r="B24" s="48">
        <f>D23/D22</f>
        <v>0.94424934322477461</v>
      </c>
    </row>
  </sheetData>
  <pageMargins left="0.11811023622047245" right="0" top="0.74803149606299213" bottom="0.74803149606299213" header="0.31496062992125984" footer="0.31496062992125984"/>
  <pageSetup paperSize="9" scale="97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99"/>
  </sheetPr>
  <dimension ref="A2:D24"/>
  <sheetViews>
    <sheetView zoomScaleNormal="100" workbookViewId="0">
      <selection activeCell="D10" sqref="D10"/>
    </sheetView>
  </sheetViews>
  <sheetFormatPr baseColWidth="10" defaultRowHeight="15" x14ac:dyDescent="0.2"/>
  <cols>
    <col min="1" max="1" width="30.5" customWidth="1"/>
  </cols>
  <sheetData>
    <row r="2" spans="1:3" x14ac:dyDescent="0.2">
      <c r="B2" s="149" t="s">
        <v>89</v>
      </c>
      <c r="C2" s="147"/>
    </row>
    <row r="3" spans="1:3" x14ac:dyDescent="0.2">
      <c r="A3" s="2" t="s">
        <v>0</v>
      </c>
      <c r="B3" s="22" t="s">
        <v>1</v>
      </c>
      <c r="C3" s="21" t="s">
        <v>3</v>
      </c>
    </row>
    <row r="4" spans="1:3" x14ac:dyDescent="0.2">
      <c r="A4" t="s">
        <v>7</v>
      </c>
      <c r="B4" s="22" t="s">
        <v>2</v>
      </c>
      <c r="C4" s="21" t="s">
        <v>2</v>
      </c>
    </row>
    <row r="5" spans="1:3" x14ac:dyDescent="0.2">
      <c r="A5" t="s">
        <v>31</v>
      </c>
      <c r="B5" s="22">
        <v>3.22</v>
      </c>
      <c r="C5" s="21">
        <v>20.059999999999999</v>
      </c>
    </row>
    <row r="6" spans="1:3" ht="17" x14ac:dyDescent="0.2">
      <c r="A6" t="s">
        <v>24</v>
      </c>
      <c r="B6" s="92">
        <v>0.06</v>
      </c>
      <c r="C6" s="20">
        <v>0.32800000000000001</v>
      </c>
    </row>
    <row r="7" spans="1:3" x14ac:dyDescent="0.2">
      <c r="A7" t="s">
        <v>9</v>
      </c>
      <c r="B7" s="1">
        <v>2.4</v>
      </c>
      <c r="C7" s="57">
        <v>2.4</v>
      </c>
    </row>
    <row r="8" spans="1:3" x14ac:dyDescent="0.2">
      <c r="A8" t="s">
        <v>69</v>
      </c>
      <c r="B8" s="57">
        <v>0.4</v>
      </c>
      <c r="C8" s="57">
        <v>0.4</v>
      </c>
    </row>
    <row r="9" spans="1:3" x14ac:dyDescent="0.2">
      <c r="A9" t="s">
        <v>25</v>
      </c>
      <c r="B9" s="57">
        <v>0.9</v>
      </c>
      <c r="C9" s="57">
        <v>0.9</v>
      </c>
    </row>
    <row r="10" spans="1:3" ht="17" x14ac:dyDescent="0.2">
      <c r="A10" t="s">
        <v>26</v>
      </c>
      <c r="B10" s="59">
        <f>B6/B7</f>
        <v>2.5000000000000001E-2</v>
      </c>
      <c r="C10" s="59">
        <f>C6/C7</f>
        <v>0.13666666666666669</v>
      </c>
    </row>
    <row r="11" spans="1:3" x14ac:dyDescent="0.2">
      <c r="A11" t="s">
        <v>27</v>
      </c>
      <c r="B11" s="59">
        <f t="shared" ref="B11" si="0">B10/B9</f>
        <v>2.777777777777778E-2</v>
      </c>
      <c r="C11" s="59">
        <f t="shared" ref="C11" si="1">C10/C9</f>
        <v>0.15185185185185188</v>
      </c>
    </row>
    <row r="12" spans="1:3" x14ac:dyDescent="0.2">
      <c r="A12" t="s">
        <v>18</v>
      </c>
      <c r="B12" s="59">
        <f t="shared" ref="B12" si="2">0.018*B8*B9*(B11^0.5)</f>
        <v>1.08E-3</v>
      </c>
      <c r="C12" s="59">
        <f t="shared" ref="C12" si="3">0.018*C8*C9*(C11^0.5)</f>
        <v>2.5251376200120263E-3</v>
      </c>
    </row>
    <row r="13" spans="1:3" x14ac:dyDescent="0.2">
      <c r="A13" t="s">
        <v>19</v>
      </c>
      <c r="B13" s="59">
        <f t="shared" ref="B13" si="4">B10^0.25</f>
        <v>0.39763536438352531</v>
      </c>
      <c r="C13" s="59">
        <f t="shared" ref="C13" si="5">C10^0.25</f>
        <v>0.60801689961188354</v>
      </c>
    </row>
    <row r="14" spans="1:3" x14ac:dyDescent="0.2">
      <c r="A14" t="s">
        <v>28</v>
      </c>
      <c r="B14" s="59">
        <f t="shared" ref="B14" si="6">B12/B13</f>
        <v>2.7160562081151407E-3</v>
      </c>
      <c r="C14" s="59">
        <f t="shared" ref="C14" si="7">C12/C13</f>
        <v>4.153071438678599E-3</v>
      </c>
    </row>
    <row r="15" spans="1:3" x14ac:dyDescent="0.2">
      <c r="A15" t="s">
        <v>20</v>
      </c>
      <c r="B15" s="59">
        <f>B14*B5</f>
        <v>8.7457009901307538E-3</v>
      </c>
      <c r="C15" s="59">
        <f>C14*C5</f>
        <v>8.3310613059892694E-2</v>
      </c>
    </row>
    <row r="16" spans="1:3" x14ac:dyDescent="0.2">
      <c r="A16" t="s">
        <v>21</v>
      </c>
      <c r="B16" s="60">
        <f>B15/B6</f>
        <v>0.14576168316884591</v>
      </c>
      <c r="C16" s="60">
        <f>C15/C6</f>
        <v>0.25399577152406305</v>
      </c>
    </row>
    <row r="17" spans="1:4" x14ac:dyDescent="0.2">
      <c r="A17" t="s">
        <v>22</v>
      </c>
      <c r="B17" s="57">
        <v>0.8</v>
      </c>
      <c r="C17" s="57">
        <v>0.8</v>
      </c>
    </row>
    <row r="18" spans="1:4" x14ac:dyDescent="0.2">
      <c r="A18" t="s">
        <v>29</v>
      </c>
      <c r="B18" s="59">
        <f t="shared" ref="B18" si="8">B17*B16</f>
        <v>0.11660934653507674</v>
      </c>
      <c r="C18" s="59">
        <f t="shared" ref="C18" si="9">C17*C16</f>
        <v>0.20319661721925045</v>
      </c>
    </row>
    <row r="19" spans="1:4" x14ac:dyDescent="0.2">
      <c r="A19" s="16" t="s">
        <v>23</v>
      </c>
      <c r="B19" s="61">
        <f t="shared" ref="B19" si="10">1-B18</f>
        <v>0.88339065346492329</v>
      </c>
      <c r="C19" s="61">
        <f t="shared" ref="C19" si="11">1-C18</f>
        <v>0.79680338278074958</v>
      </c>
    </row>
    <row r="20" spans="1:4" x14ac:dyDescent="0.2">
      <c r="B20" s="85"/>
      <c r="C20" s="85"/>
    </row>
    <row r="21" spans="1:4" x14ac:dyDescent="0.2">
      <c r="A21" t="s">
        <v>54</v>
      </c>
      <c r="B21" s="65">
        <f>B19</f>
        <v>0.88339065346492329</v>
      </c>
      <c r="C21" s="65">
        <f>C19</f>
        <v>0.79680338278074958</v>
      </c>
      <c r="D21" s="17"/>
    </row>
    <row r="22" spans="1:4" x14ac:dyDescent="0.2">
      <c r="A22" t="s">
        <v>57</v>
      </c>
      <c r="B22" s="65">
        <v>90.07</v>
      </c>
      <c r="C22" s="65">
        <v>475.43</v>
      </c>
      <c r="D22" s="99">
        <v>565.5</v>
      </c>
    </row>
    <row r="23" spans="1:4" x14ac:dyDescent="0.2">
      <c r="A23" t="s">
        <v>55</v>
      </c>
      <c r="B23" s="102">
        <f>B21*B22</f>
        <v>79.566996157585635</v>
      </c>
      <c r="C23" s="102">
        <f>C21*C22</f>
        <v>378.82423227545178</v>
      </c>
      <c r="D23" s="99">
        <f>SUM(B23:C23)</f>
        <v>458.39122843303744</v>
      </c>
    </row>
    <row r="24" spans="1:4" x14ac:dyDescent="0.2">
      <c r="A24" t="s">
        <v>56</v>
      </c>
      <c r="B24" s="48">
        <f>D23/D22</f>
        <v>0.81059456840501753</v>
      </c>
      <c r="C24" s="17"/>
      <c r="D24" s="17"/>
    </row>
  </sheetData>
  <mergeCells count="1">
    <mergeCell ref="B2:C2"/>
  </mergeCells>
  <pageMargins left="0.11811023622047245" right="0" top="0.74803149606299213" bottom="0.74803149606299213" header="0.31496062992125984" footer="0.31496062992125984"/>
  <pageSetup paperSize="9" scale="97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99"/>
  </sheetPr>
  <dimension ref="A3:D25"/>
  <sheetViews>
    <sheetView topLeftCell="A4" zoomScaleNormal="100" workbookViewId="0">
      <selection activeCell="D11" sqref="D11"/>
    </sheetView>
  </sheetViews>
  <sheetFormatPr baseColWidth="10" defaultRowHeight="15" x14ac:dyDescent="0.2"/>
  <cols>
    <col min="1" max="1" width="29.1640625" customWidth="1"/>
  </cols>
  <sheetData>
    <row r="3" spans="1:3" x14ac:dyDescent="0.2">
      <c r="B3" s="24" t="s">
        <v>86</v>
      </c>
      <c r="C3" s="69"/>
    </row>
    <row r="4" spans="1:3" x14ac:dyDescent="0.2">
      <c r="A4" s="2" t="s">
        <v>0</v>
      </c>
      <c r="B4" s="24" t="s">
        <v>1</v>
      </c>
      <c r="C4" s="25" t="s">
        <v>3</v>
      </c>
    </row>
    <row r="5" spans="1:3" x14ac:dyDescent="0.2">
      <c r="A5" t="s">
        <v>7</v>
      </c>
      <c r="B5" s="24" t="s">
        <v>2</v>
      </c>
      <c r="C5" s="25" t="s">
        <v>2</v>
      </c>
    </row>
    <row r="6" spans="1:3" x14ac:dyDescent="0.2">
      <c r="A6" t="s">
        <v>31</v>
      </c>
      <c r="B6" s="22">
        <v>5.21</v>
      </c>
      <c r="C6" s="21">
        <v>37.880000000000003</v>
      </c>
    </row>
    <row r="7" spans="1:3" ht="17" x14ac:dyDescent="0.2">
      <c r="A7" t="s">
        <v>24</v>
      </c>
      <c r="B7" s="98">
        <v>0.05</v>
      </c>
      <c r="C7" s="100">
        <v>0.39</v>
      </c>
    </row>
    <row r="8" spans="1:3" x14ac:dyDescent="0.2">
      <c r="A8" t="s">
        <v>9</v>
      </c>
      <c r="B8" s="1">
        <v>2.0099999999999998</v>
      </c>
      <c r="C8" s="57">
        <v>2.6</v>
      </c>
    </row>
    <row r="9" spans="1:3" x14ac:dyDescent="0.2">
      <c r="A9" t="s">
        <v>69</v>
      </c>
      <c r="B9" s="57">
        <v>0.31</v>
      </c>
      <c r="C9" s="57">
        <v>0.31</v>
      </c>
    </row>
    <row r="10" spans="1:3" x14ac:dyDescent="0.2">
      <c r="A10" t="s">
        <v>25</v>
      </c>
      <c r="B10" s="57">
        <v>1</v>
      </c>
      <c r="C10" s="57">
        <v>1</v>
      </c>
    </row>
    <row r="11" spans="1:3" ht="17" x14ac:dyDescent="0.2">
      <c r="A11" t="s">
        <v>26</v>
      </c>
      <c r="B11" s="59">
        <f>B7/B8</f>
        <v>2.4875621890547268E-2</v>
      </c>
      <c r="C11" s="59">
        <f>C7/C8</f>
        <v>0.15</v>
      </c>
    </row>
    <row r="12" spans="1:3" x14ac:dyDescent="0.2">
      <c r="A12" t="s">
        <v>27</v>
      </c>
      <c r="B12" s="59">
        <f t="shared" ref="B12" si="0">B11/B10</f>
        <v>2.4875621890547268E-2</v>
      </c>
      <c r="C12" s="59">
        <f t="shared" ref="C12" si="1">C11/C10</f>
        <v>0.15</v>
      </c>
    </row>
    <row r="13" spans="1:3" x14ac:dyDescent="0.2">
      <c r="A13" t="s">
        <v>18</v>
      </c>
      <c r="B13" s="59">
        <f t="shared" ref="B13" si="2">0.018*B9*B10*(B12^0.5)</f>
        <v>8.8007801553773393E-4</v>
      </c>
      <c r="C13" s="59">
        <f t="shared" ref="C13" si="3">0.018*C9*C10*(C12^0.5)</f>
        <v>2.1611247071837386E-3</v>
      </c>
    </row>
    <row r="14" spans="1:3" x14ac:dyDescent="0.2">
      <c r="A14" t="s">
        <v>19</v>
      </c>
      <c r="B14" s="59">
        <f t="shared" ref="B14" si="4">B11^0.25</f>
        <v>0.39713986764001413</v>
      </c>
      <c r="C14" s="59">
        <f t="shared" ref="C14" si="5">C11^0.25</f>
        <v>0.62233297728847836</v>
      </c>
    </row>
    <row r="15" spans="1:3" x14ac:dyDescent="0.2">
      <c r="A15" t="s">
        <v>28</v>
      </c>
      <c r="B15" s="59">
        <f t="shared" ref="B15" si="6">B13/B14</f>
        <v>2.2160404614312789E-3</v>
      </c>
      <c r="C15" s="59">
        <f t="shared" ref="C15" si="7">C13/C14</f>
        <v>3.4726180132697089E-3</v>
      </c>
    </row>
    <row r="16" spans="1:3" x14ac:dyDescent="0.2">
      <c r="A16" t="s">
        <v>20</v>
      </c>
      <c r="B16" s="59">
        <f>B15*B6</f>
        <v>1.1545570804056963E-2</v>
      </c>
      <c r="C16" s="59">
        <f>C15*C6</f>
        <v>0.13154277034265657</v>
      </c>
    </row>
    <row r="17" spans="1:4" x14ac:dyDescent="0.2">
      <c r="A17" t="s">
        <v>21</v>
      </c>
      <c r="B17" s="60">
        <f>B16/B7</f>
        <v>0.23091141608113924</v>
      </c>
      <c r="C17" s="60">
        <f>C16/C7</f>
        <v>0.33728915472476045</v>
      </c>
    </row>
    <row r="18" spans="1:4" x14ac:dyDescent="0.2">
      <c r="A18" t="s">
        <v>22</v>
      </c>
      <c r="B18" s="57">
        <v>0.8</v>
      </c>
      <c r="C18" s="57">
        <v>0.6</v>
      </c>
    </row>
    <row r="19" spans="1:4" x14ac:dyDescent="0.2">
      <c r="A19" t="s">
        <v>29</v>
      </c>
      <c r="B19" s="59">
        <f t="shared" ref="B19" si="8">B18*B17</f>
        <v>0.18472913286491141</v>
      </c>
      <c r="C19" s="59">
        <f t="shared" ref="C19" si="9">C18*C17</f>
        <v>0.20237349283485626</v>
      </c>
    </row>
    <row r="20" spans="1:4" x14ac:dyDescent="0.2">
      <c r="A20" s="16" t="s">
        <v>23</v>
      </c>
      <c r="B20" s="61">
        <f t="shared" ref="B20" si="10">1-B19</f>
        <v>0.81527086713508856</v>
      </c>
      <c r="C20" s="61">
        <f t="shared" ref="C20" si="11">1-C19</f>
        <v>0.79762650716514372</v>
      </c>
    </row>
    <row r="21" spans="1:4" x14ac:dyDescent="0.2">
      <c r="B21" s="57"/>
      <c r="C21" s="57"/>
    </row>
    <row r="22" spans="1:4" x14ac:dyDescent="0.2">
      <c r="A22" t="s">
        <v>54</v>
      </c>
      <c r="B22" s="59">
        <f>B20</f>
        <v>0.81527086713508856</v>
      </c>
      <c r="C22" s="59">
        <f>C20</f>
        <v>0.79762650716514372</v>
      </c>
    </row>
    <row r="23" spans="1:4" x14ac:dyDescent="0.2">
      <c r="A23" t="s">
        <v>57</v>
      </c>
      <c r="B23" s="57">
        <v>178.84</v>
      </c>
      <c r="C23" s="57">
        <v>1270.49</v>
      </c>
      <c r="D23" s="2">
        <f>SUM(B23:C23)</f>
        <v>1449.33</v>
      </c>
    </row>
    <row r="24" spans="1:4" x14ac:dyDescent="0.2">
      <c r="A24" t="s">
        <v>55</v>
      </c>
      <c r="B24" s="63">
        <f>B22*B23</f>
        <v>145.80304187843925</v>
      </c>
      <c r="C24" s="63">
        <f>C22*C23</f>
        <v>1013.3765010882435</v>
      </c>
      <c r="D24" s="94">
        <f>SUM(B24:C24)</f>
        <v>1159.1795429666827</v>
      </c>
    </row>
    <row r="25" spans="1:4" x14ac:dyDescent="0.2">
      <c r="A25" t="s">
        <v>56</v>
      </c>
      <c r="B25" s="48">
        <f>D24/D23</f>
        <v>0.79980373204631294</v>
      </c>
    </row>
  </sheetData>
  <pageMargins left="0.11811023622047245" right="0" top="0.74803149606299213" bottom="0.74803149606299213" header="0.31496062992125984" footer="0.31496062992125984"/>
  <pageSetup paperSize="9" scale="97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99"/>
  </sheetPr>
  <dimension ref="A2:D24"/>
  <sheetViews>
    <sheetView topLeftCell="A4" zoomScaleNormal="100" workbookViewId="0">
      <selection activeCell="D11" sqref="D11"/>
    </sheetView>
  </sheetViews>
  <sheetFormatPr baseColWidth="10" defaultRowHeight="15" x14ac:dyDescent="0.2"/>
  <cols>
    <col min="1" max="1" width="30" customWidth="1"/>
  </cols>
  <sheetData>
    <row r="2" spans="1:3" x14ac:dyDescent="0.2">
      <c r="B2" s="24" t="s">
        <v>91</v>
      </c>
      <c r="C2" s="69"/>
    </row>
    <row r="3" spans="1:3" x14ac:dyDescent="0.2">
      <c r="A3" s="2" t="s">
        <v>0</v>
      </c>
      <c r="B3" s="24" t="s">
        <v>1</v>
      </c>
      <c r="C3" s="25" t="s">
        <v>3</v>
      </c>
    </row>
    <row r="4" spans="1:3" x14ac:dyDescent="0.2">
      <c r="A4" t="s">
        <v>7</v>
      </c>
      <c r="B4" s="24" t="s">
        <v>2</v>
      </c>
      <c r="C4" s="25" t="s">
        <v>2</v>
      </c>
    </row>
    <row r="5" spans="1:3" x14ac:dyDescent="0.2">
      <c r="A5" t="s">
        <v>31</v>
      </c>
      <c r="B5" s="27">
        <v>2.5299999999999998</v>
      </c>
      <c r="C5" s="26">
        <v>1.47</v>
      </c>
    </row>
    <row r="6" spans="1:3" ht="17" x14ac:dyDescent="0.2">
      <c r="A6" t="s">
        <v>24</v>
      </c>
      <c r="B6" s="92">
        <v>0.05</v>
      </c>
      <c r="C6" s="20">
        <v>8.9999999999999993E-3</v>
      </c>
    </row>
    <row r="7" spans="1:3" x14ac:dyDescent="0.2">
      <c r="A7" t="s">
        <v>9</v>
      </c>
      <c r="B7" s="1">
        <v>1.8</v>
      </c>
      <c r="C7" s="1">
        <v>1.4</v>
      </c>
    </row>
    <row r="8" spans="1:3" x14ac:dyDescent="0.2">
      <c r="A8" t="s">
        <v>69</v>
      </c>
      <c r="B8" s="57">
        <v>0.4</v>
      </c>
      <c r="C8" s="57">
        <v>0.4</v>
      </c>
    </row>
    <row r="9" spans="1:3" x14ac:dyDescent="0.2">
      <c r="A9" t="s">
        <v>25</v>
      </c>
      <c r="B9" s="57">
        <v>0.7</v>
      </c>
      <c r="C9" s="57">
        <v>0.7</v>
      </c>
    </row>
    <row r="10" spans="1:3" ht="17" x14ac:dyDescent="0.2">
      <c r="A10" t="s">
        <v>26</v>
      </c>
      <c r="B10" s="59">
        <f>B6/B7</f>
        <v>2.777777777777778E-2</v>
      </c>
      <c r="C10" s="59">
        <f>C6/C7</f>
        <v>6.4285714285714285E-3</v>
      </c>
    </row>
    <row r="11" spans="1:3" x14ac:dyDescent="0.2">
      <c r="A11" t="s">
        <v>27</v>
      </c>
      <c r="B11" s="59">
        <f t="shared" ref="B11" si="0">B10/B9</f>
        <v>3.9682539682539687E-2</v>
      </c>
      <c r="C11" s="59">
        <f t="shared" ref="C11" si="1">C10/C9</f>
        <v>9.1836734693877559E-3</v>
      </c>
    </row>
    <row r="12" spans="1:3" x14ac:dyDescent="0.2">
      <c r="A12" t="s">
        <v>18</v>
      </c>
      <c r="B12" s="59">
        <f t="shared" ref="B12" si="2">0.018*B8*B9*(B11^0.5)</f>
        <v>1.0039920318408906E-3</v>
      </c>
      <c r="C12" s="59">
        <f t="shared" ref="C12" si="3">0.018*C8*C9*(C11^0.5)</f>
        <v>4.8299068313995453E-4</v>
      </c>
    </row>
    <row r="13" spans="1:3" x14ac:dyDescent="0.2">
      <c r="A13" t="s">
        <v>19</v>
      </c>
      <c r="B13" s="59">
        <f t="shared" ref="B13" si="4">B10^0.25</f>
        <v>0.40824829046386302</v>
      </c>
      <c r="C13" s="59">
        <f t="shared" ref="C13" si="5">C10^0.25</f>
        <v>0.28315785804693344</v>
      </c>
    </row>
    <row r="14" spans="1:3" x14ac:dyDescent="0.2">
      <c r="A14" t="s">
        <v>28</v>
      </c>
      <c r="B14" s="59">
        <f t="shared" ref="B14" si="6">B12/B13</f>
        <v>2.4592681838303035E-3</v>
      </c>
      <c r="C14" s="59">
        <f t="shared" ref="C14" si="7">C12/C13</f>
        <v>1.7057293993935311E-3</v>
      </c>
    </row>
    <row r="15" spans="1:3" x14ac:dyDescent="0.2">
      <c r="A15" t="s">
        <v>20</v>
      </c>
      <c r="B15" s="59">
        <f>B14*B5</f>
        <v>6.2219485050906678E-3</v>
      </c>
      <c r="C15" s="59">
        <f>C14*C5</f>
        <v>2.5074222171084905E-3</v>
      </c>
    </row>
    <row r="16" spans="1:3" x14ac:dyDescent="0.2">
      <c r="A16" t="s">
        <v>21</v>
      </c>
      <c r="B16" s="60">
        <f>B15/B6</f>
        <v>0.12443897010181335</v>
      </c>
      <c r="C16" s="60">
        <f>C15/C6</f>
        <v>0.27860246856761006</v>
      </c>
    </row>
    <row r="17" spans="1:4" x14ac:dyDescent="0.2">
      <c r="A17" t="s">
        <v>22</v>
      </c>
      <c r="B17" s="57">
        <v>0.8</v>
      </c>
      <c r="C17" s="57">
        <v>0.8</v>
      </c>
    </row>
    <row r="18" spans="1:4" x14ac:dyDescent="0.2">
      <c r="A18" t="s">
        <v>29</v>
      </c>
      <c r="B18" s="59">
        <f t="shared" ref="B18" si="8">B17*B16</f>
        <v>9.9551176081450685E-2</v>
      </c>
      <c r="C18" s="59">
        <f t="shared" ref="C18" si="9">C17*C16</f>
        <v>0.22288197485408806</v>
      </c>
    </row>
    <row r="19" spans="1:4" x14ac:dyDescent="0.2">
      <c r="A19" s="16" t="s">
        <v>23</v>
      </c>
      <c r="B19" s="61">
        <f t="shared" ref="B19" si="10">1-B18</f>
        <v>0.9004488239185493</v>
      </c>
      <c r="C19" s="61">
        <f t="shared" ref="C19" si="11">1-C18</f>
        <v>0.77711802514591199</v>
      </c>
    </row>
    <row r="20" spans="1:4" x14ac:dyDescent="0.2">
      <c r="B20" s="57"/>
      <c r="C20" s="57"/>
    </row>
    <row r="21" spans="1:4" x14ac:dyDescent="0.2">
      <c r="A21" t="s">
        <v>54</v>
      </c>
      <c r="B21" s="93">
        <f>B19</f>
        <v>0.9004488239185493</v>
      </c>
      <c r="C21" s="93">
        <f>C19</f>
        <v>0.77711802514591199</v>
      </c>
    </row>
    <row r="22" spans="1:4" x14ac:dyDescent="0.2">
      <c r="A22" t="s">
        <v>57</v>
      </c>
      <c r="B22" s="57">
        <v>167.5</v>
      </c>
      <c r="C22" s="57">
        <v>31.2</v>
      </c>
      <c r="D22" s="2">
        <f>SUM(B22:C22)</f>
        <v>198.7</v>
      </c>
    </row>
    <row r="23" spans="1:4" x14ac:dyDescent="0.2">
      <c r="A23" t="s">
        <v>55</v>
      </c>
      <c r="B23" s="102">
        <f>B21*B22</f>
        <v>150.82517800635702</v>
      </c>
      <c r="C23" s="102">
        <f>C21*C22</f>
        <v>24.246082384552455</v>
      </c>
      <c r="D23" s="99">
        <f>SUM(B23:C23)</f>
        <v>175.07126039090949</v>
      </c>
    </row>
    <row r="24" spans="1:4" x14ac:dyDescent="0.2">
      <c r="A24" t="s">
        <v>56</v>
      </c>
      <c r="B24" s="48">
        <f>D23/D22</f>
        <v>0.88108334368852292</v>
      </c>
    </row>
  </sheetData>
  <pageMargins left="0.11811023622047245" right="0" top="0.74803149606299213" bottom="0.74803149606299213" header="0.31496062992125984" footer="0.31496062992125984"/>
  <pageSetup paperSize="9" scale="9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General</vt:lpstr>
      <vt:lpstr>Ef-Mz Este unifi</vt:lpstr>
      <vt:lpstr>El Peral Unificado</vt:lpstr>
      <vt:lpstr>Hij. Gualtallary</vt:lpstr>
      <vt:lpstr>Ef-Cº Esquina unif</vt:lpstr>
      <vt:lpstr>A° Río de La Pampa </vt:lpstr>
      <vt:lpstr>HªLa Pampa</vt:lpstr>
      <vt:lpstr>Arroyo Villegas</vt:lpstr>
      <vt:lpstr>La Quebrada</vt:lpstr>
      <vt:lpstr>Arroyo Grande</vt:lpstr>
      <vt:lpstr>Canal Vista Flores</vt:lpstr>
      <vt:lpstr>Canal Manzano</vt:lpstr>
      <vt:lpstr>Canal Rincón</vt:lpstr>
      <vt:lpstr>Ef-Mz valle Uco</vt:lpstr>
      <vt:lpstr>Yaucha- Aguanda</vt:lpstr>
      <vt:lpstr>Canal Capacho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Pc05</dc:creator>
  <cp:lastModifiedBy>Microsoft Office User</cp:lastModifiedBy>
  <cp:lastPrinted>2014-10-16T18:33:55Z</cp:lastPrinted>
  <dcterms:created xsi:type="dcterms:W3CDTF">2014-10-07T14:46:14Z</dcterms:created>
  <dcterms:modified xsi:type="dcterms:W3CDTF">2019-11-14T14:49:57Z</dcterms:modified>
</cp:coreProperties>
</file>