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Polytechnique\session8\LOG8430\TP3\"/>
    </mc:Choice>
  </mc:AlternateContent>
  <bookViews>
    <workbookView xWindow="0" yWindow="0" windowWidth="28770" windowHeight="11610" activeTab="1"/>
  </bookViews>
  <sheets>
    <sheet name="Feuil1" sheetId="1" r:id="rId1"/>
    <sheet name="Feuil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2" i="1" l="1"/>
  <c r="K59" i="1"/>
  <c r="K55" i="1"/>
  <c r="K46" i="1"/>
  <c r="K33" i="1"/>
  <c r="K20" i="1"/>
  <c r="K7" i="1"/>
  <c r="K29" i="1"/>
  <c r="L3" i="3"/>
  <c r="K44" i="3" l="1"/>
  <c r="J44" i="3"/>
  <c r="H50" i="3" l="1"/>
  <c r="H44" i="3"/>
  <c r="H46" i="3"/>
  <c r="H48" i="3"/>
  <c r="H54" i="3"/>
  <c r="D54" i="3"/>
  <c r="D50" i="3"/>
  <c r="D48" i="3"/>
  <c r="D46" i="3"/>
  <c r="D44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D14" i="3"/>
  <c r="E14" i="3"/>
  <c r="F14" i="3"/>
  <c r="G14" i="3"/>
  <c r="H14" i="3"/>
  <c r="I14" i="3"/>
  <c r="J14" i="3"/>
  <c r="K14" i="3"/>
  <c r="M14" i="3"/>
  <c r="N14" i="3"/>
  <c r="O14" i="3"/>
  <c r="P14" i="3"/>
  <c r="Q14" i="3"/>
  <c r="R14" i="3"/>
  <c r="S14" i="3"/>
  <c r="C14" i="3"/>
  <c r="C13" i="3"/>
  <c r="S12" i="3"/>
  <c r="C3" i="3"/>
  <c r="D3" i="3"/>
  <c r="E3" i="3"/>
  <c r="F3" i="3"/>
  <c r="G3" i="3"/>
  <c r="H3" i="3"/>
  <c r="I3" i="3"/>
  <c r="J3" i="3"/>
  <c r="K3" i="3"/>
  <c r="M3" i="3"/>
  <c r="N3" i="3"/>
  <c r="O3" i="3"/>
  <c r="P3" i="3"/>
  <c r="Q3" i="3"/>
  <c r="R3" i="3"/>
  <c r="S3" i="3"/>
  <c r="C4" i="3"/>
  <c r="D4" i="3"/>
  <c r="E4" i="3"/>
  <c r="F4" i="3"/>
  <c r="G4" i="3"/>
  <c r="H4" i="3"/>
  <c r="I4" i="3"/>
  <c r="J4" i="3"/>
  <c r="K4" i="3"/>
  <c r="M4" i="3"/>
  <c r="N4" i="3"/>
  <c r="O4" i="3"/>
  <c r="P4" i="3"/>
  <c r="Q4" i="3"/>
  <c r="R4" i="3"/>
  <c r="S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C6" i="3"/>
  <c r="D6" i="3"/>
  <c r="E6" i="3"/>
  <c r="F6" i="3"/>
  <c r="G6" i="3"/>
  <c r="H6" i="3"/>
  <c r="I6" i="3"/>
  <c r="J6" i="3"/>
  <c r="K6" i="3"/>
  <c r="M6" i="3"/>
  <c r="N6" i="3"/>
  <c r="O6" i="3"/>
  <c r="P6" i="3"/>
  <c r="Q6" i="3"/>
  <c r="R6" i="3"/>
  <c r="S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C8" i="3"/>
  <c r="D8" i="3"/>
  <c r="E8" i="3"/>
  <c r="F8" i="3"/>
  <c r="G8" i="3"/>
  <c r="H8" i="3"/>
  <c r="I8" i="3"/>
  <c r="J8" i="3"/>
  <c r="K8" i="3"/>
  <c r="M8" i="3"/>
  <c r="N8" i="3"/>
  <c r="O8" i="3"/>
  <c r="P8" i="3"/>
  <c r="Q8" i="3"/>
  <c r="R8" i="3"/>
  <c r="S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C10" i="3"/>
  <c r="D10" i="3"/>
  <c r="E10" i="3"/>
  <c r="F10" i="3"/>
  <c r="G10" i="3"/>
  <c r="H10" i="3"/>
  <c r="I10" i="3"/>
  <c r="J10" i="3"/>
  <c r="K10" i="3"/>
  <c r="M10" i="3"/>
  <c r="N10" i="3"/>
  <c r="O10" i="3"/>
  <c r="P10" i="3"/>
  <c r="Q10" i="3"/>
  <c r="R10" i="3"/>
  <c r="S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C12" i="3"/>
  <c r="D12" i="3"/>
  <c r="E12" i="3"/>
  <c r="F12" i="3"/>
  <c r="G12" i="3"/>
  <c r="H12" i="3"/>
  <c r="I12" i="3"/>
  <c r="J12" i="3"/>
  <c r="K12" i="3"/>
  <c r="M12" i="3"/>
  <c r="N12" i="3"/>
  <c r="O12" i="3"/>
  <c r="P12" i="3"/>
  <c r="Q12" i="3"/>
  <c r="R12" i="3"/>
  <c r="B36" i="1"/>
  <c r="C36" i="1"/>
  <c r="D36" i="1"/>
  <c r="E36" i="1"/>
  <c r="F36" i="1"/>
  <c r="G36" i="1"/>
  <c r="H36" i="1"/>
  <c r="I36" i="1"/>
  <c r="J36" i="1"/>
  <c r="K36" i="1"/>
  <c r="L8" i="3" s="1"/>
  <c r="L36" i="1"/>
  <c r="M36" i="1"/>
  <c r="N36" i="1"/>
  <c r="O36" i="1"/>
  <c r="P36" i="1"/>
  <c r="Q36" i="1"/>
  <c r="R36" i="1"/>
  <c r="M62" i="1" l="1"/>
  <c r="N62" i="1"/>
  <c r="O62" i="1"/>
  <c r="P62" i="1"/>
  <c r="Q62" i="1"/>
  <c r="R62" i="1"/>
  <c r="M49" i="1"/>
  <c r="N49" i="1"/>
  <c r="O49" i="1"/>
  <c r="P49" i="1"/>
  <c r="Q49" i="1"/>
  <c r="R49" i="1"/>
  <c r="M23" i="1"/>
  <c r="N23" i="1"/>
  <c r="O23" i="1"/>
  <c r="P23" i="1"/>
  <c r="Q23" i="1"/>
  <c r="R23" i="1"/>
  <c r="M10" i="1"/>
  <c r="N10" i="1"/>
  <c r="O10" i="1"/>
  <c r="P10" i="1"/>
  <c r="Q10" i="1"/>
  <c r="R10" i="1"/>
  <c r="L46" i="1"/>
  <c r="L33" i="1"/>
  <c r="L20" i="1"/>
  <c r="D58" i="1"/>
  <c r="E58" i="1"/>
  <c r="F58" i="1"/>
  <c r="G58" i="1"/>
  <c r="H58" i="1"/>
  <c r="I58" i="1"/>
  <c r="D62" i="1"/>
  <c r="E62" i="1"/>
  <c r="F62" i="1"/>
  <c r="G62" i="1"/>
  <c r="H62" i="1"/>
  <c r="I62" i="1"/>
  <c r="D49" i="1"/>
  <c r="E49" i="1"/>
  <c r="F49" i="1"/>
  <c r="G49" i="1"/>
  <c r="H49" i="1"/>
  <c r="I49" i="1"/>
  <c r="D45" i="1"/>
  <c r="E45" i="1"/>
  <c r="F45" i="1"/>
  <c r="G45" i="1"/>
  <c r="H45" i="1"/>
  <c r="I45" i="1"/>
  <c r="D23" i="1"/>
  <c r="E23" i="1"/>
  <c r="F23" i="1"/>
  <c r="G23" i="1"/>
  <c r="H23" i="1"/>
  <c r="I23" i="1"/>
  <c r="D19" i="1"/>
  <c r="E19" i="1"/>
  <c r="F19" i="1"/>
  <c r="G19" i="1"/>
  <c r="H19" i="1"/>
  <c r="I19" i="1"/>
  <c r="D32" i="1"/>
  <c r="E32" i="1"/>
  <c r="F32" i="1"/>
  <c r="G32" i="1"/>
  <c r="H32" i="1"/>
  <c r="I32" i="1"/>
  <c r="H6" i="1"/>
  <c r="I6" i="1"/>
  <c r="H10" i="1"/>
  <c r="I10" i="1"/>
  <c r="D10" i="1"/>
  <c r="E10" i="1"/>
  <c r="F10" i="1"/>
  <c r="D6" i="1"/>
  <c r="E6" i="1"/>
  <c r="F6" i="1"/>
  <c r="M5" i="1" l="1"/>
  <c r="M4" i="1"/>
  <c r="M3" i="1"/>
  <c r="O4" i="1"/>
  <c r="O5" i="1" s="1"/>
  <c r="O3" i="1"/>
  <c r="P5" i="1"/>
  <c r="P4" i="1"/>
  <c r="P3" i="1"/>
  <c r="P6" i="1" s="1"/>
  <c r="O16" i="1"/>
  <c r="N16" i="1"/>
  <c r="N17" i="1" s="1"/>
  <c r="M17" i="1"/>
  <c r="M19" i="1" s="1"/>
  <c r="P16" i="1"/>
  <c r="P19" i="1" s="1"/>
  <c r="P17" i="1"/>
  <c r="R17" i="1"/>
  <c r="R18" i="1"/>
  <c r="R16" i="1"/>
  <c r="R19" i="1" s="1"/>
  <c r="P44" i="1"/>
  <c r="P43" i="1"/>
  <c r="P42" i="1"/>
  <c r="P45" i="1" s="1"/>
  <c r="N44" i="1"/>
  <c r="N43" i="1"/>
  <c r="N42" i="1"/>
  <c r="O31" i="1"/>
  <c r="O30" i="1"/>
  <c r="O32" i="1" s="1"/>
  <c r="O29" i="1"/>
  <c r="P31" i="1"/>
  <c r="P30" i="1"/>
  <c r="P32" i="1" s="1"/>
  <c r="Q32" i="1"/>
  <c r="Q6" i="1"/>
  <c r="P58" i="1"/>
  <c r="R57" i="1" s="1"/>
  <c r="O58" i="1"/>
  <c r="N58" i="1"/>
  <c r="M58" i="1"/>
  <c r="Q57" i="1"/>
  <c r="R56" i="1"/>
  <c r="Q56" i="1"/>
  <c r="Q58" i="1" s="1"/>
  <c r="O45" i="1"/>
  <c r="M45" i="1"/>
  <c r="Q45" i="1"/>
  <c r="R45" i="1"/>
  <c r="N32" i="1"/>
  <c r="M32" i="1"/>
  <c r="R32" i="1"/>
  <c r="Q19" i="1"/>
  <c r="M6" i="1"/>
  <c r="N6" i="1"/>
  <c r="L12" i="3"/>
  <c r="K44" i="1"/>
  <c r="K43" i="1"/>
  <c r="K42" i="1"/>
  <c r="K45" i="1" s="1"/>
  <c r="K18" i="1"/>
  <c r="K17" i="1"/>
  <c r="K19" i="1" s="1"/>
  <c r="K16" i="1"/>
  <c r="K30" i="1"/>
  <c r="K31" i="1"/>
  <c r="C19" i="1"/>
  <c r="B19" i="1"/>
  <c r="C23" i="1"/>
  <c r="B23" i="1"/>
  <c r="C32" i="1"/>
  <c r="B32" i="1"/>
  <c r="C62" i="1"/>
  <c r="B62" i="1"/>
  <c r="C58" i="1"/>
  <c r="B58" i="1"/>
  <c r="C49" i="1"/>
  <c r="B49" i="1"/>
  <c r="B45" i="1"/>
  <c r="C45" i="1"/>
  <c r="B10" i="1"/>
  <c r="B6" i="1"/>
  <c r="K4" i="1"/>
  <c r="K5" i="1"/>
  <c r="K3" i="1"/>
  <c r="K6" i="1" s="1"/>
  <c r="K56" i="1"/>
  <c r="K57" i="1"/>
  <c r="L32" i="1"/>
  <c r="L19" i="1"/>
  <c r="L23" i="1"/>
  <c r="L62" i="1"/>
  <c r="L58" i="1"/>
  <c r="L49" i="1"/>
  <c r="L45" i="1"/>
  <c r="L10" i="1"/>
  <c r="L6" i="1"/>
  <c r="J62" i="1"/>
  <c r="J58" i="1"/>
  <c r="J49" i="1"/>
  <c r="J45" i="1"/>
  <c r="J32" i="1"/>
  <c r="J23" i="1"/>
  <c r="J19" i="1"/>
  <c r="G10" i="1"/>
  <c r="J10" i="1"/>
  <c r="C10" i="1"/>
  <c r="G6" i="1"/>
  <c r="J6" i="1"/>
  <c r="C6" i="1"/>
  <c r="K58" i="1" l="1"/>
  <c r="O6" i="1"/>
  <c r="K10" i="1"/>
  <c r="L4" i="3" s="1"/>
  <c r="K23" i="1"/>
  <c r="L6" i="3" s="1"/>
  <c r="N18" i="1"/>
  <c r="N19" i="1"/>
  <c r="O17" i="1"/>
  <c r="O18" i="1" s="1"/>
  <c r="K49" i="1"/>
  <c r="L10" i="3" s="1"/>
  <c r="R55" i="1"/>
  <c r="R58" i="1" s="1"/>
  <c r="N45" i="1"/>
  <c r="R6" i="1"/>
  <c r="K32" i="1"/>
  <c r="L14" i="3" l="1"/>
  <c r="O19" i="1"/>
</calcChain>
</file>

<file path=xl/sharedStrings.xml><?xml version="1.0" encoding="utf-8"?>
<sst xmlns="http://schemas.openxmlformats.org/spreadsheetml/2006/main" count="205" uniqueCount="45">
  <si>
    <t>100/0</t>
  </si>
  <si>
    <t>75/25</t>
  </si>
  <si>
    <t>50/50</t>
  </si>
  <si>
    <t>25/75</t>
  </si>
  <si>
    <t>0/100</t>
  </si>
  <si>
    <t>MongoDB 2</t>
  </si>
  <si>
    <t>MongoDB 1</t>
  </si>
  <si>
    <t>MongoDB 3</t>
  </si>
  <si>
    <t>Fabric 1</t>
  </si>
  <si>
    <t>Average Mongo</t>
  </si>
  <si>
    <t>Average Fabric</t>
  </si>
  <si>
    <t>R/W</t>
  </si>
  <si>
    <t>Throughput (ops/seconds)</t>
  </si>
  <si>
    <t>N/A</t>
  </si>
  <si>
    <t>Average time/op</t>
  </si>
  <si>
    <t>Total runtime (ms)</t>
  </si>
  <si>
    <t>Read Operations</t>
  </si>
  <si>
    <t>Write Operations</t>
  </si>
  <si>
    <t>CPU primary %</t>
  </si>
  <si>
    <t>CPU % Secondary</t>
  </si>
  <si>
    <t>Mem % primary</t>
  </si>
  <si>
    <t>Mem % secondary</t>
  </si>
  <si>
    <t>Mem usage primary (MiB)</t>
  </si>
  <si>
    <t>Mem usage secondary (MiB)</t>
  </si>
  <si>
    <t>Average Read Latency (us)</t>
  </si>
  <si>
    <t>Min Read Latency (us)</t>
  </si>
  <si>
    <t>Max Read Latency (us)</t>
  </si>
  <si>
    <t>Average Write Latency (us)</t>
  </si>
  <si>
    <t>Max Write Latency (us)</t>
  </si>
  <si>
    <t>Min Write Latency (us)</t>
  </si>
  <si>
    <t>org</t>
  </si>
  <si>
    <t>peer</t>
  </si>
  <si>
    <t>Série</t>
  </si>
  <si>
    <t>Mongo 100/0</t>
  </si>
  <si>
    <t>Mongo 75/25</t>
  </si>
  <si>
    <t>Mongo 50/50</t>
  </si>
  <si>
    <t>Mongo 25/75</t>
  </si>
  <si>
    <t>Mongo 0/100</t>
  </si>
  <si>
    <t>Fabric 100/0</t>
  </si>
  <si>
    <t>Fabric 0/100</t>
  </si>
  <si>
    <t>Fabric 25/75</t>
  </si>
  <si>
    <t>Fabric 50/50</t>
  </si>
  <si>
    <t>Fabric 75/25</t>
  </si>
  <si>
    <t>Average Total Mongo</t>
  </si>
  <si>
    <t>Average Total Fabric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</si>
</sst>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11" fontId="0" fillId="5" borderId="1" xfId="0" applyNumberForma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/>
    <xf numFmtId="49" fontId="1" fillId="6" borderId="2" xfId="0" applyNumberFormat="1" applyFont="1" applyFill="1" applyBorder="1"/>
  </cellXfs>
  <cellStyles count="1">
    <cellStyle name="Normal" xfId="0" builtinId="0"/>
  </cellStyles>
  <dxfs count="9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Feuil3!$D$2</c:f>
              <c:strCache>
                <c:ptCount val="1"/>
                <c:pt idx="0">
                  <c:v>Average Read Latency (us)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Feuil3!$B$3:$B$14</c:f>
              <c:strCache>
                <c:ptCount val="12"/>
                <c:pt idx="0">
                  <c:v>Mongo 100/0</c:v>
                </c:pt>
                <c:pt idx="1">
                  <c:v>Fabric 100/0</c:v>
                </c:pt>
                <c:pt idx="2">
                  <c:v>Mongo 75/25</c:v>
                </c:pt>
                <c:pt idx="3">
                  <c:v>Fabric 75/25</c:v>
                </c:pt>
                <c:pt idx="4">
                  <c:v>Mongo 50/50</c:v>
                </c:pt>
                <c:pt idx="5">
                  <c:v>Fabric 50/50</c:v>
                </c:pt>
                <c:pt idx="6">
                  <c:v>Mongo 25/75</c:v>
                </c:pt>
                <c:pt idx="7">
                  <c:v>Fabric 25/75</c:v>
                </c:pt>
                <c:pt idx="8">
                  <c:v>Mongo 0/100</c:v>
                </c:pt>
                <c:pt idx="9">
                  <c:v>Fabric 0/100</c:v>
                </c:pt>
                <c:pt idx="10">
                  <c:v>Average Total Mongo</c:v>
                </c:pt>
                <c:pt idx="11">
                  <c:v>Average Total Fabric</c:v>
                </c:pt>
              </c:strCache>
            </c:strRef>
          </c:cat>
          <c:val>
            <c:numRef>
              <c:f>Feuil3!$D$3:$D$14</c:f>
              <c:numCache>
                <c:formatCode>General</c:formatCode>
                <c:ptCount val="12"/>
                <c:pt idx="0">
                  <c:v>249.00146666666669</c:v>
                </c:pt>
                <c:pt idx="1">
                  <c:v>6370000</c:v>
                </c:pt>
                <c:pt idx="2">
                  <c:v>357.87733015168266</c:v>
                </c:pt>
                <c:pt idx="3">
                  <c:v>23030000</c:v>
                </c:pt>
                <c:pt idx="4">
                  <c:v>602.79180935025863</c:v>
                </c:pt>
                <c:pt idx="5">
                  <c:v>31200000</c:v>
                </c:pt>
                <c:pt idx="6">
                  <c:v>1111.8954068431901</c:v>
                </c:pt>
                <c:pt idx="7">
                  <c:v>22340000</c:v>
                </c:pt>
                <c:pt idx="8">
                  <c:v>0</c:v>
                </c:pt>
                <c:pt idx="9">
                  <c:v>0</c:v>
                </c:pt>
                <c:pt idx="10">
                  <c:v>464.31320260235964</c:v>
                </c:pt>
                <c:pt idx="11">
                  <c:v>16588000</c:v>
                </c:pt>
              </c:numCache>
            </c:numRef>
          </c:val>
        </c:ser>
        <c:ser>
          <c:idx val="5"/>
          <c:order val="5"/>
          <c:tx>
            <c:strRef>
              <c:f>Feuil3!$H$2</c:f>
              <c:strCache>
                <c:ptCount val="1"/>
                <c:pt idx="0">
                  <c:v>Average Write Latency (us)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Feuil3!$B$3:$B$14</c:f>
              <c:strCache>
                <c:ptCount val="12"/>
                <c:pt idx="0">
                  <c:v>Mongo 100/0</c:v>
                </c:pt>
                <c:pt idx="1">
                  <c:v>Fabric 100/0</c:v>
                </c:pt>
                <c:pt idx="2">
                  <c:v>Mongo 75/25</c:v>
                </c:pt>
                <c:pt idx="3">
                  <c:v>Fabric 75/25</c:v>
                </c:pt>
                <c:pt idx="4">
                  <c:v>Mongo 50/50</c:v>
                </c:pt>
                <c:pt idx="5">
                  <c:v>Fabric 50/50</c:v>
                </c:pt>
                <c:pt idx="6">
                  <c:v>Mongo 25/75</c:v>
                </c:pt>
                <c:pt idx="7">
                  <c:v>Fabric 25/75</c:v>
                </c:pt>
                <c:pt idx="8">
                  <c:v>Mongo 0/100</c:v>
                </c:pt>
                <c:pt idx="9">
                  <c:v>Fabric 0/100</c:v>
                </c:pt>
                <c:pt idx="10">
                  <c:v>Average Total Mongo</c:v>
                </c:pt>
                <c:pt idx="11">
                  <c:v>Average Total Fabric</c:v>
                </c:pt>
              </c:strCache>
            </c:strRef>
          </c:cat>
          <c:val>
            <c:numRef>
              <c:f>Feuil3!$H$3:$H$14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151.67385473574001</c:v>
                </c:pt>
                <c:pt idx="3">
                  <c:v>2370000</c:v>
                </c:pt>
                <c:pt idx="4">
                  <c:v>122.86827618812765</c:v>
                </c:pt>
                <c:pt idx="5">
                  <c:v>3200000</c:v>
                </c:pt>
                <c:pt idx="6">
                  <c:v>110.82176062606567</c:v>
                </c:pt>
                <c:pt idx="7">
                  <c:v>4970000</c:v>
                </c:pt>
                <c:pt idx="8">
                  <c:v>342.21879999999993</c:v>
                </c:pt>
                <c:pt idx="9">
                  <c:v>5490000</c:v>
                </c:pt>
                <c:pt idx="10">
                  <c:v>145.51653830998666</c:v>
                </c:pt>
                <c:pt idx="11">
                  <c:v>3206000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816952"/>
        <c:axId val="4936633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Feuil3!$C$2</c15:sqref>
                        </c15:formulaRef>
                      </c:ext>
                    </c:extLst>
                    <c:strCache>
                      <c:ptCount val="1"/>
                      <c:pt idx="0">
                        <c:v>Read Operations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Feuil3!$C$3:$C$14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10000</c:v>
                      </c:pt>
                      <c:pt idx="1">
                        <c:v>1000</c:v>
                      </c:pt>
                      <c:pt idx="2">
                        <c:v>7496</c:v>
                      </c:pt>
                      <c:pt idx="3">
                        <c:v>750</c:v>
                      </c:pt>
                      <c:pt idx="4">
                        <c:v>4954</c:v>
                      </c:pt>
                      <c:pt idx="5">
                        <c:v>500</c:v>
                      </c:pt>
                      <c:pt idx="6">
                        <c:v>2559.6666666666665</c:v>
                      </c:pt>
                      <c:pt idx="7">
                        <c:v>250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5001.9333333333334</c:v>
                      </c:pt>
                      <c:pt idx="11">
                        <c:v>500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Feuil3!$E$2</c15:sqref>
                        </c15:formulaRef>
                      </c:ext>
                    </c:extLst>
                    <c:strCache>
                      <c:ptCount val="1"/>
                      <c:pt idx="0">
                        <c:v>Min Read Latency (us)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134.33333333333334</c:v>
                      </c:pt>
                      <c:pt idx="1">
                        <c:v>740000</c:v>
                      </c:pt>
                      <c:pt idx="2">
                        <c:v>139.66666666666666</c:v>
                      </c:pt>
                      <c:pt idx="3">
                        <c:v>20130000</c:v>
                      </c:pt>
                      <c:pt idx="4">
                        <c:v>143.66666666666666</c:v>
                      </c:pt>
                      <c:pt idx="5">
                        <c:v>28840000</c:v>
                      </c:pt>
                      <c:pt idx="6">
                        <c:v>175.33333333333334</c:v>
                      </c:pt>
                      <c:pt idx="7">
                        <c:v>20110000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118.6</c:v>
                      </c:pt>
                      <c:pt idx="11">
                        <c:v>13964000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Feuil3!$F$2</c15:sqref>
                        </c15:formulaRef>
                      </c:ext>
                    </c:extLst>
                    <c:strCache>
                      <c:ptCount val="1"/>
                      <c:pt idx="0">
                        <c:v>Max Read Latency (us)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Feuil3!$F$3:$F$14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164137.66666666666</c:v>
                      </c:pt>
                      <c:pt idx="1">
                        <c:v>9020000</c:v>
                      </c:pt>
                      <c:pt idx="2">
                        <c:v>121889.66666666667</c:v>
                      </c:pt>
                      <c:pt idx="3">
                        <c:v>26530000</c:v>
                      </c:pt>
                      <c:pt idx="4">
                        <c:v>64276.333333333336</c:v>
                      </c:pt>
                      <c:pt idx="5">
                        <c:v>32520000</c:v>
                      </c:pt>
                      <c:pt idx="6">
                        <c:v>23620.333333333332</c:v>
                      </c:pt>
                      <c:pt idx="7">
                        <c:v>22970000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74784.799999999988</c:v>
                      </c:pt>
                      <c:pt idx="11">
                        <c:v>18208000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Feuil3!$G$2</c15:sqref>
                        </c15:formulaRef>
                      </c:ext>
                    </c:extLst>
                    <c:strCache>
                      <c:ptCount val="1"/>
                      <c:pt idx="0">
                        <c:v>Write Operations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Feuil3!$G$3:$G$14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2504</c:v>
                      </c:pt>
                      <c:pt idx="3">
                        <c:v>250</c:v>
                      </c:pt>
                      <c:pt idx="4">
                        <c:v>5046</c:v>
                      </c:pt>
                      <c:pt idx="5">
                        <c:v>500</c:v>
                      </c:pt>
                      <c:pt idx="6">
                        <c:v>7440.333333333333</c:v>
                      </c:pt>
                      <c:pt idx="7">
                        <c:v>750</c:v>
                      </c:pt>
                      <c:pt idx="8">
                        <c:v>10000</c:v>
                      </c:pt>
                      <c:pt idx="9">
                        <c:v>1000</c:v>
                      </c:pt>
                      <c:pt idx="10">
                        <c:v>4998.0666666666666</c:v>
                      </c:pt>
                      <c:pt idx="11">
                        <c:v>500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Feuil3!$I$2</c15:sqref>
                        </c15:formulaRef>
                      </c:ext>
                    </c:extLst>
                    <c:strCache>
                      <c:ptCount val="1"/>
                      <c:pt idx="0">
                        <c:v>Min Write Latency (us)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Feuil3!$I$3:$I$14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25.333333333333332</c:v>
                      </c:pt>
                      <c:pt idx="3">
                        <c:v>710000</c:v>
                      </c:pt>
                      <c:pt idx="4">
                        <c:v>18.666666666666668</c:v>
                      </c:pt>
                      <c:pt idx="5">
                        <c:v>780000</c:v>
                      </c:pt>
                      <c:pt idx="6">
                        <c:v>18</c:v>
                      </c:pt>
                      <c:pt idx="7">
                        <c:v>830000</c:v>
                      </c:pt>
                      <c:pt idx="8">
                        <c:v>8.6666666666666661</c:v>
                      </c:pt>
                      <c:pt idx="9">
                        <c:v>630000</c:v>
                      </c:pt>
                      <c:pt idx="10">
                        <c:v>14.133333333333335</c:v>
                      </c:pt>
                      <c:pt idx="11">
                        <c:v>590000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Feuil3!$J$2</c15:sqref>
                        </c15:formulaRef>
                      </c:ext>
                    </c:extLst>
                    <c:strCache>
                      <c:ptCount val="1"/>
                      <c:pt idx="0">
                        <c:v>Max Write Latency (us)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Feuil3!$J$3:$J$14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56779</c:v>
                      </c:pt>
                      <c:pt idx="3">
                        <c:v>3490000</c:v>
                      </c:pt>
                      <c:pt idx="4">
                        <c:v>100527</c:v>
                      </c:pt>
                      <c:pt idx="5">
                        <c:v>5030000</c:v>
                      </c:pt>
                      <c:pt idx="6">
                        <c:v>152148.33333333334</c:v>
                      </c:pt>
                      <c:pt idx="7">
                        <c:v>7600000</c:v>
                      </c:pt>
                      <c:pt idx="8">
                        <c:v>241108.33333333334</c:v>
                      </c:pt>
                      <c:pt idx="9">
                        <c:v>10850000</c:v>
                      </c:pt>
                      <c:pt idx="10">
                        <c:v>110112.53333333335</c:v>
                      </c:pt>
                      <c:pt idx="11">
                        <c:v>5394000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Feuil3!$K$2</c15:sqref>
                        </c15:formulaRef>
                      </c:ext>
                    </c:extLst>
                    <c:strCache>
                      <c:ptCount val="1"/>
                      <c:pt idx="0">
                        <c:v>Total runtime (ms)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Feuil3!$K$3:$K$14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2679.6666666666665</c:v>
                      </c:pt>
                      <c:pt idx="1">
                        <c:v>17820</c:v>
                      </c:pt>
                      <c:pt idx="2">
                        <c:v>3254.3333333333335</c:v>
                      </c:pt>
                      <c:pt idx="3">
                        <c:v>31600</c:v>
                      </c:pt>
                      <c:pt idx="4">
                        <c:v>3821.6666666666665</c:v>
                      </c:pt>
                      <c:pt idx="5">
                        <c:v>31600</c:v>
                      </c:pt>
                      <c:pt idx="6">
                        <c:v>3893.6666666666665</c:v>
                      </c:pt>
                      <c:pt idx="7">
                        <c:v>23850</c:v>
                      </c:pt>
                      <c:pt idx="8">
                        <c:v>3623</c:v>
                      </c:pt>
                      <c:pt idx="9">
                        <c:v>12150</c:v>
                      </c:pt>
                      <c:pt idx="10">
                        <c:v>3454.4666666666662</c:v>
                      </c:pt>
                      <c:pt idx="11">
                        <c:v>23404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Feuil3!$L$2</c15:sqref>
                        </c15:formulaRef>
                      </c:ext>
                    </c:extLst>
                    <c:strCache>
                      <c:ptCount val="1"/>
                      <c:pt idx="0">
                        <c:v>Average time/op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Feuil3!$L$3:$L$14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0.26796666666666669</c:v>
                      </c:pt>
                      <c:pt idx="1">
                        <c:v>17.82</c:v>
                      </c:pt>
                      <c:pt idx="2">
                        <c:v>0.3254333333333333</c:v>
                      </c:pt>
                      <c:pt idx="3">
                        <c:v>31.6</c:v>
                      </c:pt>
                      <c:pt idx="4">
                        <c:v>0.38216666666666671</c:v>
                      </c:pt>
                      <c:pt idx="5">
                        <c:v>31.6</c:v>
                      </c:pt>
                      <c:pt idx="6">
                        <c:v>0.38936666666666664</c:v>
                      </c:pt>
                      <c:pt idx="7">
                        <c:v>23.85</c:v>
                      </c:pt>
                      <c:pt idx="8">
                        <c:v>0.36230000000000001</c:v>
                      </c:pt>
                      <c:pt idx="9">
                        <c:v>12.15</c:v>
                      </c:pt>
                      <c:pt idx="10">
                        <c:v>0.34544666666666668</c:v>
                      </c:pt>
                      <c:pt idx="11">
                        <c:v>23.404000000000003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Feuil3!$M$2</c15:sqref>
                        </c15:formulaRef>
                      </c:ext>
                    </c:extLst>
                    <c:strCache>
                      <c:ptCount val="1"/>
                      <c:pt idx="0">
                        <c:v>Throughput (ops/seconds)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Feuil3!$M$3:$M$14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3732.2419955549171</c:v>
                      </c:pt>
                      <c:pt idx="1">
                        <c:v>56.1</c:v>
                      </c:pt>
                      <c:pt idx="2">
                        <c:v>3074.9525212526901</c:v>
                      </c:pt>
                      <c:pt idx="3">
                        <c:v>31.65</c:v>
                      </c:pt>
                      <c:pt idx="4">
                        <c:v>2622.1310100236733</c:v>
                      </c:pt>
                      <c:pt idx="5">
                        <c:v>31.65</c:v>
                      </c:pt>
                      <c:pt idx="6">
                        <c:v>2569.9232779381332</c:v>
                      </c:pt>
                      <c:pt idx="7">
                        <c:v>41.924999999999997</c:v>
                      </c:pt>
                      <c:pt idx="8">
                        <c:v>3011.108599415707</c:v>
                      </c:pt>
                      <c:pt idx="9">
                        <c:v>82.3</c:v>
                      </c:pt>
                      <c:pt idx="10">
                        <c:v>3002.071480837024</c:v>
                      </c:pt>
                      <c:pt idx="11">
                        <c:v>48.725000000000001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Feuil3!$N$2</c15:sqref>
                        </c15:formulaRef>
                      </c:ext>
                    </c:extLst>
                    <c:strCache>
                      <c:ptCount val="1"/>
                      <c:pt idx="0">
                        <c:v>CPU primary %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Feuil3!$N$3:$N$14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0.50176666666666669</c:v>
                      </c:pt>
                      <c:pt idx="1">
                        <c:v>0.38177499999999998</c:v>
                      </c:pt>
                      <c:pt idx="2">
                        <c:v>0.53313333333333335</c:v>
                      </c:pt>
                      <c:pt idx="3">
                        <c:v>0.38355</c:v>
                      </c:pt>
                      <c:pt idx="4">
                        <c:v>0.7654333333333333</c:v>
                      </c:pt>
                      <c:pt idx="5">
                        <c:v>0.19155</c:v>
                      </c:pt>
                      <c:pt idx="6">
                        <c:v>0.6548666666666666</c:v>
                      </c:pt>
                      <c:pt idx="7">
                        <c:v>0.243617</c:v>
                      </c:pt>
                      <c:pt idx="8">
                        <c:v>0.97676666666666667</c:v>
                      </c:pt>
                      <c:pt idx="9">
                        <c:v>0.25831700000000002</c:v>
                      </c:pt>
                      <c:pt idx="10">
                        <c:v>0.6863933333333333</c:v>
                      </c:pt>
                      <c:pt idx="11">
                        <c:v>0.29176180000000002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Feuil3!$O$2</c15:sqref>
                        </c15:formulaRef>
                      </c:ext>
                    </c:extLst>
                    <c:strCache>
                      <c:ptCount val="1"/>
                      <c:pt idx="0">
                        <c:v>Mem usage primary (MiB)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Feuil3!$O$3:$O$14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310.53333333333336</c:v>
                      </c:pt>
                      <c:pt idx="1">
                        <c:v>54.18</c:v>
                      </c:pt>
                      <c:pt idx="2">
                        <c:v>300.2</c:v>
                      </c:pt>
                      <c:pt idx="3">
                        <c:v>55.814999999999998</c:v>
                      </c:pt>
                      <c:pt idx="4">
                        <c:v>299.26666666666665</c:v>
                      </c:pt>
                      <c:pt idx="5">
                        <c:v>90.24</c:v>
                      </c:pt>
                      <c:pt idx="6">
                        <c:v>300.3</c:v>
                      </c:pt>
                      <c:pt idx="7">
                        <c:v>45.493299999999998</c:v>
                      </c:pt>
                      <c:pt idx="8">
                        <c:v>298.56666666666666</c:v>
                      </c:pt>
                      <c:pt idx="9">
                        <c:v>138.8683</c:v>
                      </c:pt>
                      <c:pt idx="10">
                        <c:v>301.77333333333331</c:v>
                      </c:pt>
                      <c:pt idx="11">
                        <c:v>76.919319999999999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Feuil3!$P$2</c15:sqref>
                        </c15:formulaRef>
                      </c:ext>
                    </c:extLst>
                    <c:strCache>
                      <c:ptCount val="1"/>
                      <c:pt idx="0">
                        <c:v>Mem % primary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Feuil3!$P$3:$P$14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3.9100000000000003E-2</c:v>
                      </c:pt>
                      <c:pt idx="1">
                        <c:v>6.7999999999999996E-3</c:v>
                      </c:pt>
                      <c:pt idx="2">
                        <c:v>3.78E-2</c:v>
                      </c:pt>
                      <c:pt idx="3">
                        <c:v>7.0000000000000001E-3</c:v>
                      </c:pt>
                      <c:pt idx="4">
                        <c:v>3.7699999999999997E-2</c:v>
                      </c:pt>
                      <c:pt idx="5">
                        <c:v>1.35E-2</c:v>
                      </c:pt>
                      <c:pt idx="6">
                        <c:v>3.78E-2</c:v>
                      </c:pt>
                      <c:pt idx="7">
                        <c:v>5.7169999999999999E-3</c:v>
                      </c:pt>
                      <c:pt idx="8">
                        <c:v>2.6379999999999997E-2</c:v>
                      </c:pt>
                      <c:pt idx="9">
                        <c:v>1.7482999999999999E-2</c:v>
                      </c:pt>
                      <c:pt idx="10">
                        <c:v>3.5755999999999996E-2</c:v>
                      </c:pt>
                      <c:pt idx="11">
                        <c:v>1.01E-2</c:v>
                      </c:pt>
                    </c:numCache>
                  </c:numRef>
                </c:val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Feuil3!$Q$2</c15:sqref>
                        </c15:formulaRef>
                      </c:ext>
                    </c:extLst>
                    <c:strCache>
                      <c:ptCount val="1"/>
                      <c:pt idx="0">
                        <c:v>CPU % Secondary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Feuil3!$Q$3:$Q$14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6.8444443333333339E-3</c:v>
                      </c:pt>
                      <c:pt idx="1">
                        <c:v>0.19722500000000001</c:v>
                      </c:pt>
                      <c:pt idx="2">
                        <c:v>5.7444443333333336E-3</c:v>
                      </c:pt>
                      <c:pt idx="3">
                        <c:v>0.17115</c:v>
                      </c:pt>
                      <c:pt idx="4">
                        <c:v>4.8333320000000001E-3</c:v>
                      </c:pt>
                      <c:pt idx="5">
                        <c:v>0.21290000000000001</c:v>
                      </c:pt>
                      <c:pt idx="6">
                        <c:v>5.7777779999999999E-3</c:v>
                      </c:pt>
                      <c:pt idx="7">
                        <c:v>0.15518299999999999</c:v>
                      </c:pt>
                      <c:pt idx="8">
                        <c:v>0.11380000000000001</c:v>
                      </c:pt>
                      <c:pt idx="9">
                        <c:v>0.17308999999999999</c:v>
                      </c:pt>
                      <c:pt idx="10">
                        <c:v>2.7399999733333336E-2</c:v>
                      </c:pt>
                      <c:pt idx="11">
                        <c:v>0.18190959999999998</c:v>
                      </c:pt>
                    </c:numCache>
                  </c:numRef>
                </c:val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Feuil3!$R$2</c15:sqref>
                        </c15:formulaRef>
                      </c:ext>
                    </c:extLst>
                    <c:strCache>
                      <c:ptCount val="1"/>
                      <c:pt idx="0">
                        <c:v>Mem usage secondary (MiB)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Feuil3!$R$3:$R$14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242.06666670000001</c:v>
                      </c:pt>
                      <c:pt idx="1">
                        <c:v>203.72499999999999</c:v>
                      </c:pt>
                      <c:pt idx="2">
                        <c:v>220.2333333</c:v>
                      </c:pt>
                      <c:pt idx="3">
                        <c:v>161</c:v>
                      </c:pt>
                      <c:pt idx="4">
                        <c:v>220.30000000000004</c:v>
                      </c:pt>
                      <c:pt idx="5">
                        <c:v>192.95</c:v>
                      </c:pt>
                      <c:pt idx="6">
                        <c:v>220.2666667</c:v>
                      </c:pt>
                      <c:pt idx="7">
                        <c:v>197.08330000000001</c:v>
                      </c:pt>
                      <c:pt idx="8">
                        <c:v>222.11111111111111</c:v>
                      </c:pt>
                      <c:pt idx="9">
                        <c:v>176.18299999999999</c:v>
                      </c:pt>
                      <c:pt idx="10">
                        <c:v>224.99555556222222</c:v>
                      </c:pt>
                      <c:pt idx="11">
                        <c:v>186.18825999999999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Feuil3!$S$2</c15:sqref>
                        </c15:formulaRef>
                      </c:ext>
                    </c:extLst>
                    <c:strCache>
                      <c:ptCount val="1"/>
                      <c:pt idx="0">
                        <c:v>Mem % secondary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Feuil3!$S$3:$S$14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3.0466666999999999E-2</c:v>
                      </c:pt>
                      <c:pt idx="1">
                        <c:v>2.5649999999999999E-2</c:v>
                      </c:pt>
                      <c:pt idx="2">
                        <c:v>2.7733332999999999E-2</c:v>
                      </c:pt>
                      <c:pt idx="3">
                        <c:v>2.0250000000000001E-2</c:v>
                      </c:pt>
                      <c:pt idx="4">
                        <c:v>2.7733332999999999E-2</c:v>
                      </c:pt>
                      <c:pt idx="5">
                        <c:v>2.4250000000000001E-2</c:v>
                      </c:pt>
                      <c:pt idx="6">
                        <c:v>2.7733332999999999E-2</c:v>
                      </c:pt>
                      <c:pt idx="7">
                        <c:v>2.4799999999999999E-2</c:v>
                      </c:pt>
                      <c:pt idx="8">
                        <c:v>0.15334077777777777</c:v>
                      </c:pt>
                      <c:pt idx="9">
                        <c:v>2.1829999999999999E-2</c:v>
                      </c:pt>
                      <c:pt idx="10">
                        <c:v>5.3401488755555546E-2</c:v>
                      </c:pt>
                      <c:pt idx="11">
                        <c:v>2.3355999999999998E-2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9081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663368"/>
        <c:crosses val="autoZero"/>
        <c:auto val="1"/>
        <c:lblAlgn val="ctr"/>
        <c:lblOffset val="100"/>
        <c:noMultiLvlLbl val="0"/>
      </c:catAx>
      <c:valAx>
        <c:axId val="493663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081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2"/>
          <c:order val="12"/>
          <c:tx>
            <c:strRef>
              <c:f>Feuil3!$O$2</c:f>
              <c:strCache>
                <c:ptCount val="1"/>
                <c:pt idx="0">
                  <c:v>Mem usage primary (MiB)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Feuil3!$B$3:$B$14</c:f>
              <c:strCache>
                <c:ptCount val="12"/>
                <c:pt idx="0">
                  <c:v>Mongo 100/0</c:v>
                </c:pt>
                <c:pt idx="1">
                  <c:v>Fabric 100/0</c:v>
                </c:pt>
                <c:pt idx="2">
                  <c:v>Mongo 75/25</c:v>
                </c:pt>
                <c:pt idx="3">
                  <c:v>Fabric 75/25</c:v>
                </c:pt>
                <c:pt idx="4">
                  <c:v>Mongo 50/50</c:v>
                </c:pt>
                <c:pt idx="5">
                  <c:v>Fabric 50/50</c:v>
                </c:pt>
                <c:pt idx="6">
                  <c:v>Mongo 25/75</c:v>
                </c:pt>
                <c:pt idx="7">
                  <c:v>Fabric 25/75</c:v>
                </c:pt>
                <c:pt idx="8">
                  <c:v>Mongo 0/100</c:v>
                </c:pt>
                <c:pt idx="9">
                  <c:v>Fabric 0/100</c:v>
                </c:pt>
                <c:pt idx="10">
                  <c:v>Average Total Mongo</c:v>
                </c:pt>
                <c:pt idx="11">
                  <c:v>Average Total Fabric</c:v>
                </c:pt>
              </c:strCache>
              <c:extLst xmlns:c15="http://schemas.microsoft.com/office/drawing/2012/chart"/>
            </c:strRef>
          </c:cat>
          <c:val>
            <c:numRef>
              <c:f>Feuil3!$O$3:$O$14</c:f>
              <c:numCache>
                <c:formatCode>General</c:formatCode>
                <c:ptCount val="12"/>
                <c:pt idx="0">
                  <c:v>310.53333333333336</c:v>
                </c:pt>
                <c:pt idx="1">
                  <c:v>54.18</c:v>
                </c:pt>
                <c:pt idx="2">
                  <c:v>300.2</c:v>
                </c:pt>
                <c:pt idx="3">
                  <c:v>55.814999999999998</c:v>
                </c:pt>
                <c:pt idx="4">
                  <c:v>299.26666666666665</c:v>
                </c:pt>
                <c:pt idx="5">
                  <c:v>90.24</c:v>
                </c:pt>
                <c:pt idx="6">
                  <c:v>300.3</c:v>
                </c:pt>
                <c:pt idx="7">
                  <c:v>45.493299999999998</c:v>
                </c:pt>
                <c:pt idx="8">
                  <c:v>298.56666666666666</c:v>
                </c:pt>
                <c:pt idx="9">
                  <c:v>138.8683</c:v>
                </c:pt>
                <c:pt idx="10">
                  <c:v>301.77333333333331</c:v>
                </c:pt>
                <c:pt idx="11">
                  <c:v>76.919319999999999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211600"/>
        <c:axId val="6162119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Feuil3!$C$2</c15:sqref>
                        </c15:formulaRef>
                      </c:ext>
                    </c:extLst>
                    <c:strCache>
                      <c:ptCount val="1"/>
                      <c:pt idx="0">
                        <c:v>Read Operations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Feuil3!$C$3:$C$14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10000</c:v>
                      </c:pt>
                      <c:pt idx="1">
                        <c:v>1000</c:v>
                      </c:pt>
                      <c:pt idx="2">
                        <c:v>7496</c:v>
                      </c:pt>
                      <c:pt idx="3">
                        <c:v>750</c:v>
                      </c:pt>
                      <c:pt idx="4">
                        <c:v>4954</c:v>
                      </c:pt>
                      <c:pt idx="5">
                        <c:v>500</c:v>
                      </c:pt>
                      <c:pt idx="6">
                        <c:v>2559.6666666666665</c:v>
                      </c:pt>
                      <c:pt idx="7">
                        <c:v>250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5001.9333333333334</c:v>
                      </c:pt>
                      <c:pt idx="11">
                        <c:v>500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Feuil3!$D$2</c15:sqref>
                        </c15:formulaRef>
                      </c:ext>
                    </c:extLst>
                    <c:strCache>
                      <c:ptCount val="1"/>
                      <c:pt idx="0">
                        <c:v>Average Read Latency (us)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249.00146666666669</c:v>
                      </c:pt>
                      <c:pt idx="1">
                        <c:v>6370000</c:v>
                      </c:pt>
                      <c:pt idx="2">
                        <c:v>357.87733015168266</c:v>
                      </c:pt>
                      <c:pt idx="3">
                        <c:v>23030000</c:v>
                      </c:pt>
                      <c:pt idx="4">
                        <c:v>602.79180935025863</c:v>
                      </c:pt>
                      <c:pt idx="5">
                        <c:v>31200000</c:v>
                      </c:pt>
                      <c:pt idx="6">
                        <c:v>1111.8954068431901</c:v>
                      </c:pt>
                      <c:pt idx="7">
                        <c:v>22340000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464.31320260235964</c:v>
                      </c:pt>
                      <c:pt idx="11">
                        <c:v>16588000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Feuil3!$E$2</c15:sqref>
                        </c15:formulaRef>
                      </c:ext>
                    </c:extLst>
                    <c:strCache>
                      <c:ptCount val="1"/>
                      <c:pt idx="0">
                        <c:v>Min Read Latency (us)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134.33333333333334</c:v>
                      </c:pt>
                      <c:pt idx="1">
                        <c:v>740000</c:v>
                      </c:pt>
                      <c:pt idx="2">
                        <c:v>139.66666666666666</c:v>
                      </c:pt>
                      <c:pt idx="3">
                        <c:v>20130000</c:v>
                      </c:pt>
                      <c:pt idx="4">
                        <c:v>143.66666666666666</c:v>
                      </c:pt>
                      <c:pt idx="5">
                        <c:v>28840000</c:v>
                      </c:pt>
                      <c:pt idx="6">
                        <c:v>175.33333333333334</c:v>
                      </c:pt>
                      <c:pt idx="7">
                        <c:v>20110000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118.6</c:v>
                      </c:pt>
                      <c:pt idx="11">
                        <c:v>13964000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Feuil3!$F$2</c15:sqref>
                        </c15:formulaRef>
                      </c:ext>
                    </c:extLst>
                    <c:strCache>
                      <c:ptCount val="1"/>
                      <c:pt idx="0">
                        <c:v>Max Read Latency (us)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Feuil3!$F$3:$F$14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164137.66666666666</c:v>
                      </c:pt>
                      <c:pt idx="1">
                        <c:v>9020000</c:v>
                      </c:pt>
                      <c:pt idx="2">
                        <c:v>121889.66666666667</c:v>
                      </c:pt>
                      <c:pt idx="3">
                        <c:v>26530000</c:v>
                      </c:pt>
                      <c:pt idx="4">
                        <c:v>64276.333333333336</c:v>
                      </c:pt>
                      <c:pt idx="5">
                        <c:v>32520000</c:v>
                      </c:pt>
                      <c:pt idx="6">
                        <c:v>23620.333333333332</c:v>
                      </c:pt>
                      <c:pt idx="7">
                        <c:v>22970000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74784.799999999988</c:v>
                      </c:pt>
                      <c:pt idx="11">
                        <c:v>18208000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Feuil3!$G$2</c15:sqref>
                        </c15:formulaRef>
                      </c:ext>
                    </c:extLst>
                    <c:strCache>
                      <c:ptCount val="1"/>
                      <c:pt idx="0">
                        <c:v>Write Operations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Feuil3!$G$3:$G$14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2504</c:v>
                      </c:pt>
                      <c:pt idx="3">
                        <c:v>250</c:v>
                      </c:pt>
                      <c:pt idx="4">
                        <c:v>5046</c:v>
                      </c:pt>
                      <c:pt idx="5">
                        <c:v>500</c:v>
                      </c:pt>
                      <c:pt idx="6">
                        <c:v>7440.333333333333</c:v>
                      </c:pt>
                      <c:pt idx="7">
                        <c:v>750</c:v>
                      </c:pt>
                      <c:pt idx="8">
                        <c:v>10000</c:v>
                      </c:pt>
                      <c:pt idx="9">
                        <c:v>1000</c:v>
                      </c:pt>
                      <c:pt idx="10">
                        <c:v>4998.0666666666666</c:v>
                      </c:pt>
                      <c:pt idx="11">
                        <c:v>500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Feuil3!$H$2</c15:sqref>
                        </c15:formulaRef>
                      </c:ext>
                    </c:extLst>
                    <c:strCache>
                      <c:ptCount val="1"/>
                      <c:pt idx="0">
                        <c:v>Average Write Latency (us)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Feuil3!$H$3:$H$14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151.67385473574001</c:v>
                      </c:pt>
                      <c:pt idx="3">
                        <c:v>2370000</c:v>
                      </c:pt>
                      <c:pt idx="4">
                        <c:v>122.86827618812765</c:v>
                      </c:pt>
                      <c:pt idx="5">
                        <c:v>3200000</c:v>
                      </c:pt>
                      <c:pt idx="6">
                        <c:v>110.82176062606567</c:v>
                      </c:pt>
                      <c:pt idx="7">
                        <c:v>4970000</c:v>
                      </c:pt>
                      <c:pt idx="8">
                        <c:v>342.21879999999993</c:v>
                      </c:pt>
                      <c:pt idx="9">
                        <c:v>5490000</c:v>
                      </c:pt>
                      <c:pt idx="10">
                        <c:v>145.51653830998666</c:v>
                      </c:pt>
                      <c:pt idx="11">
                        <c:v>3206000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Feuil3!$I$2</c15:sqref>
                        </c15:formulaRef>
                      </c:ext>
                    </c:extLst>
                    <c:strCache>
                      <c:ptCount val="1"/>
                      <c:pt idx="0">
                        <c:v>Min Write Latency (us)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Feuil3!$I$3:$I$14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25.333333333333332</c:v>
                      </c:pt>
                      <c:pt idx="3">
                        <c:v>710000</c:v>
                      </c:pt>
                      <c:pt idx="4">
                        <c:v>18.666666666666668</c:v>
                      </c:pt>
                      <c:pt idx="5">
                        <c:v>780000</c:v>
                      </c:pt>
                      <c:pt idx="6">
                        <c:v>18</c:v>
                      </c:pt>
                      <c:pt idx="7">
                        <c:v>830000</c:v>
                      </c:pt>
                      <c:pt idx="8">
                        <c:v>8.6666666666666661</c:v>
                      </c:pt>
                      <c:pt idx="9">
                        <c:v>630000</c:v>
                      </c:pt>
                      <c:pt idx="10">
                        <c:v>14.133333333333335</c:v>
                      </c:pt>
                      <c:pt idx="11">
                        <c:v>590000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Feuil3!$J$2</c15:sqref>
                        </c15:formulaRef>
                      </c:ext>
                    </c:extLst>
                    <c:strCache>
                      <c:ptCount val="1"/>
                      <c:pt idx="0">
                        <c:v>Max Write Latency (us)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Feuil3!$J$3:$J$14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56779</c:v>
                      </c:pt>
                      <c:pt idx="3">
                        <c:v>3490000</c:v>
                      </c:pt>
                      <c:pt idx="4">
                        <c:v>100527</c:v>
                      </c:pt>
                      <c:pt idx="5">
                        <c:v>5030000</c:v>
                      </c:pt>
                      <c:pt idx="6">
                        <c:v>152148.33333333334</c:v>
                      </c:pt>
                      <c:pt idx="7">
                        <c:v>7600000</c:v>
                      </c:pt>
                      <c:pt idx="8">
                        <c:v>241108.33333333334</c:v>
                      </c:pt>
                      <c:pt idx="9">
                        <c:v>10850000</c:v>
                      </c:pt>
                      <c:pt idx="10">
                        <c:v>110112.53333333335</c:v>
                      </c:pt>
                      <c:pt idx="11">
                        <c:v>5394000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Feuil3!$K$2</c15:sqref>
                        </c15:formulaRef>
                      </c:ext>
                    </c:extLst>
                    <c:strCache>
                      <c:ptCount val="1"/>
                      <c:pt idx="0">
                        <c:v>Total runtime (ms)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Feuil3!$K$3:$K$14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2679.6666666666665</c:v>
                      </c:pt>
                      <c:pt idx="1">
                        <c:v>17820</c:v>
                      </c:pt>
                      <c:pt idx="2">
                        <c:v>3254.3333333333335</c:v>
                      </c:pt>
                      <c:pt idx="3">
                        <c:v>31600</c:v>
                      </c:pt>
                      <c:pt idx="4">
                        <c:v>3821.6666666666665</c:v>
                      </c:pt>
                      <c:pt idx="5">
                        <c:v>31600</c:v>
                      </c:pt>
                      <c:pt idx="6">
                        <c:v>3893.6666666666665</c:v>
                      </c:pt>
                      <c:pt idx="7">
                        <c:v>23850</c:v>
                      </c:pt>
                      <c:pt idx="8">
                        <c:v>3623</c:v>
                      </c:pt>
                      <c:pt idx="9">
                        <c:v>12150</c:v>
                      </c:pt>
                      <c:pt idx="10">
                        <c:v>3454.4666666666662</c:v>
                      </c:pt>
                      <c:pt idx="11">
                        <c:v>23404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Feuil3!$L$2</c15:sqref>
                        </c15:formulaRef>
                      </c:ext>
                    </c:extLst>
                    <c:strCache>
                      <c:ptCount val="1"/>
                      <c:pt idx="0">
                        <c:v>Average time/op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Feuil3!$L$3:$L$14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0.26796666666666669</c:v>
                      </c:pt>
                      <c:pt idx="1">
                        <c:v>17.82</c:v>
                      </c:pt>
                      <c:pt idx="2">
                        <c:v>0.3254333333333333</c:v>
                      </c:pt>
                      <c:pt idx="3">
                        <c:v>31.6</c:v>
                      </c:pt>
                      <c:pt idx="4">
                        <c:v>0.38216666666666671</c:v>
                      </c:pt>
                      <c:pt idx="5">
                        <c:v>31.6</c:v>
                      </c:pt>
                      <c:pt idx="6">
                        <c:v>0.38936666666666664</c:v>
                      </c:pt>
                      <c:pt idx="7">
                        <c:v>23.85</c:v>
                      </c:pt>
                      <c:pt idx="8">
                        <c:v>0.36230000000000001</c:v>
                      </c:pt>
                      <c:pt idx="9">
                        <c:v>12.15</c:v>
                      </c:pt>
                      <c:pt idx="10">
                        <c:v>0.34544666666666668</c:v>
                      </c:pt>
                      <c:pt idx="11">
                        <c:v>23.404000000000003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Feuil3!$M$2</c15:sqref>
                        </c15:formulaRef>
                      </c:ext>
                    </c:extLst>
                    <c:strCache>
                      <c:ptCount val="1"/>
                      <c:pt idx="0">
                        <c:v>Throughput (ops/seconds)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Feuil3!$M$3:$M$14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3732.2419955549171</c:v>
                      </c:pt>
                      <c:pt idx="1">
                        <c:v>56.1</c:v>
                      </c:pt>
                      <c:pt idx="2">
                        <c:v>3074.9525212526901</c:v>
                      </c:pt>
                      <c:pt idx="3">
                        <c:v>31.65</c:v>
                      </c:pt>
                      <c:pt idx="4">
                        <c:v>2622.1310100236733</c:v>
                      </c:pt>
                      <c:pt idx="5">
                        <c:v>31.65</c:v>
                      </c:pt>
                      <c:pt idx="6">
                        <c:v>2569.9232779381332</c:v>
                      </c:pt>
                      <c:pt idx="7">
                        <c:v>41.924999999999997</c:v>
                      </c:pt>
                      <c:pt idx="8">
                        <c:v>3011.108599415707</c:v>
                      </c:pt>
                      <c:pt idx="9">
                        <c:v>82.3</c:v>
                      </c:pt>
                      <c:pt idx="10">
                        <c:v>3002.071480837024</c:v>
                      </c:pt>
                      <c:pt idx="11">
                        <c:v>48.725000000000001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Feuil3!$N$2</c15:sqref>
                        </c15:formulaRef>
                      </c:ext>
                    </c:extLst>
                    <c:strCache>
                      <c:ptCount val="1"/>
                      <c:pt idx="0">
                        <c:v>CPU primary %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Feuil3!$N$3:$N$14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0.50176666666666669</c:v>
                      </c:pt>
                      <c:pt idx="1">
                        <c:v>0.38177499999999998</c:v>
                      </c:pt>
                      <c:pt idx="2">
                        <c:v>0.53313333333333335</c:v>
                      </c:pt>
                      <c:pt idx="3">
                        <c:v>0.38355</c:v>
                      </c:pt>
                      <c:pt idx="4">
                        <c:v>0.7654333333333333</c:v>
                      </c:pt>
                      <c:pt idx="5">
                        <c:v>0.19155</c:v>
                      </c:pt>
                      <c:pt idx="6">
                        <c:v>0.6548666666666666</c:v>
                      </c:pt>
                      <c:pt idx="7">
                        <c:v>0.243617</c:v>
                      </c:pt>
                      <c:pt idx="8">
                        <c:v>0.97676666666666667</c:v>
                      </c:pt>
                      <c:pt idx="9">
                        <c:v>0.25831700000000002</c:v>
                      </c:pt>
                      <c:pt idx="10">
                        <c:v>0.6863933333333333</c:v>
                      </c:pt>
                      <c:pt idx="11">
                        <c:v>0.29176180000000002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Feuil3!$P$2</c15:sqref>
                        </c15:formulaRef>
                      </c:ext>
                    </c:extLst>
                    <c:strCache>
                      <c:ptCount val="1"/>
                      <c:pt idx="0">
                        <c:v>Mem % primary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Feuil3!$P$3:$P$14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3.9100000000000003E-2</c:v>
                      </c:pt>
                      <c:pt idx="1">
                        <c:v>6.7999999999999996E-3</c:v>
                      </c:pt>
                      <c:pt idx="2">
                        <c:v>3.78E-2</c:v>
                      </c:pt>
                      <c:pt idx="3">
                        <c:v>7.0000000000000001E-3</c:v>
                      </c:pt>
                      <c:pt idx="4">
                        <c:v>3.7699999999999997E-2</c:v>
                      </c:pt>
                      <c:pt idx="5">
                        <c:v>1.35E-2</c:v>
                      </c:pt>
                      <c:pt idx="6">
                        <c:v>3.78E-2</c:v>
                      </c:pt>
                      <c:pt idx="7">
                        <c:v>5.7169999999999999E-3</c:v>
                      </c:pt>
                      <c:pt idx="8">
                        <c:v>2.6379999999999997E-2</c:v>
                      </c:pt>
                      <c:pt idx="9">
                        <c:v>1.7482999999999999E-2</c:v>
                      </c:pt>
                      <c:pt idx="10">
                        <c:v>3.5755999999999996E-2</c:v>
                      </c:pt>
                      <c:pt idx="11">
                        <c:v>1.01E-2</c:v>
                      </c:pt>
                    </c:numCache>
                  </c:numRef>
                </c:val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Feuil3!$Q$2</c15:sqref>
                        </c15:formulaRef>
                      </c:ext>
                    </c:extLst>
                    <c:strCache>
                      <c:ptCount val="1"/>
                      <c:pt idx="0">
                        <c:v>CPU % Secondary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Feuil3!$Q$3:$Q$14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6.8444443333333339E-3</c:v>
                      </c:pt>
                      <c:pt idx="1">
                        <c:v>0.19722500000000001</c:v>
                      </c:pt>
                      <c:pt idx="2">
                        <c:v>5.7444443333333336E-3</c:v>
                      </c:pt>
                      <c:pt idx="3">
                        <c:v>0.17115</c:v>
                      </c:pt>
                      <c:pt idx="4">
                        <c:v>4.8333320000000001E-3</c:v>
                      </c:pt>
                      <c:pt idx="5">
                        <c:v>0.21290000000000001</c:v>
                      </c:pt>
                      <c:pt idx="6">
                        <c:v>5.7777779999999999E-3</c:v>
                      </c:pt>
                      <c:pt idx="7">
                        <c:v>0.15518299999999999</c:v>
                      </c:pt>
                      <c:pt idx="8">
                        <c:v>0.11380000000000001</c:v>
                      </c:pt>
                      <c:pt idx="9">
                        <c:v>0.17308999999999999</c:v>
                      </c:pt>
                      <c:pt idx="10">
                        <c:v>2.7399999733333336E-2</c:v>
                      </c:pt>
                      <c:pt idx="11">
                        <c:v>0.18190959999999998</c:v>
                      </c:pt>
                    </c:numCache>
                  </c:numRef>
                </c:val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Feuil3!$R$2</c15:sqref>
                        </c15:formulaRef>
                      </c:ext>
                    </c:extLst>
                    <c:strCache>
                      <c:ptCount val="1"/>
                      <c:pt idx="0">
                        <c:v>Mem usage secondary (MiB)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Feuil3!$R$3:$R$14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242.06666670000001</c:v>
                      </c:pt>
                      <c:pt idx="1">
                        <c:v>203.72499999999999</c:v>
                      </c:pt>
                      <c:pt idx="2">
                        <c:v>220.2333333</c:v>
                      </c:pt>
                      <c:pt idx="3">
                        <c:v>161</c:v>
                      </c:pt>
                      <c:pt idx="4">
                        <c:v>220.30000000000004</c:v>
                      </c:pt>
                      <c:pt idx="5">
                        <c:v>192.95</c:v>
                      </c:pt>
                      <c:pt idx="6">
                        <c:v>220.2666667</c:v>
                      </c:pt>
                      <c:pt idx="7">
                        <c:v>197.08330000000001</c:v>
                      </c:pt>
                      <c:pt idx="8">
                        <c:v>222.11111111111111</c:v>
                      </c:pt>
                      <c:pt idx="9">
                        <c:v>176.18299999999999</c:v>
                      </c:pt>
                      <c:pt idx="10">
                        <c:v>224.99555556222222</c:v>
                      </c:pt>
                      <c:pt idx="11">
                        <c:v>186.18825999999999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Feuil3!$S$2</c15:sqref>
                        </c15:formulaRef>
                      </c:ext>
                    </c:extLst>
                    <c:strCache>
                      <c:ptCount val="1"/>
                      <c:pt idx="0">
                        <c:v>Mem % secondary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Feuil3!$S$3:$S$14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3.0466666999999999E-2</c:v>
                      </c:pt>
                      <c:pt idx="1">
                        <c:v>2.5649999999999999E-2</c:v>
                      </c:pt>
                      <c:pt idx="2">
                        <c:v>2.7733332999999999E-2</c:v>
                      </c:pt>
                      <c:pt idx="3">
                        <c:v>2.0250000000000001E-2</c:v>
                      </c:pt>
                      <c:pt idx="4">
                        <c:v>2.7733332999999999E-2</c:v>
                      </c:pt>
                      <c:pt idx="5">
                        <c:v>2.4250000000000001E-2</c:v>
                      </c:pt>
                      <c:pt idx="6">
                        <c:v>2.7733332999999999E-2</c:v>
                      </c:pt>
                      <c:pt idx="7">
                        <c:v>2.4799999999999999E-2</c:v>
                      </c:pt>
                      <c:pt idx="8">
                        <c:v>0.15334077777777777</c:v>
                      </c:pt>
                      <c:pt idx="9">
                        <c:v>2.1829999999999999E-2</c:v>
                      </c:pt>
                      <c:pt idx="10">
                        <c:v>5.3401488755555546E-2</c:v>
                      </c:pt>
                      <c:pt idx="11">
                        <c:v>2.3355999999999998E-2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6162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211992"/>
        <c:crosses val="autoZero"/>
        <c:auto val="1"/>
        <c:lblAlgn val="ctr"/>
        <c:lblOffset val="100"/>
        <c:noMultiLvlLbl val="0"/>
      </c:catAx>
      <c:valAx>
        <c:axId val="61621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2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Feuil3!$R$2</c:f>
              <c:strCache>
                <c:ptCount val="1"/>
                <c:pt idx="0">
                  <c:v>Mem usage secondary (MiB)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Feuil3!$B$3:$B$14</c:f>
              <c:strCache>
                <c:ptCount val="12"/>
                <c:pt idx="0">
                  <c:v>Mongo 100/0</c:v>
                </c:pt>
                <c:pt idx="1">
                  <c:v>Fabric 100/0</c:v>
                </c:pt>
                <c:pt idx="2">
                  <c:v>Mongo 75/25</c:v>
                </c:pt>
                <c:pt idx="3">
                  <c:v>Fabric 75/25</c:v>
                </c:pt>
                <c:pt idx="4">
                  <c:v>Mongo 50/50</c:v>
                </c:pt>
                <c:pt idx="5">
                  <c:v>Fabric 50/50</c:v>
                </c:pt>
                <c:pt idx="6">
                  <c:v>Mongo 25/75</c:v>
                </c:pt>
                <c:pt idx="7">
                  <c:v>Fabric 25/75</c:v>
                </c:pt>
                <c:pt idx="8">
                  <c:v>Mongo 0/100</c:v>
                </c:pt>
                <c:pt idx="9">
                  <c:v>Fabric 0/100</c:v>
                </c:pt>
                <c:pt idx="10">
                  <c:v>Average Total Mongo</c:v>
                </c:pt>
                <c:pt idx="11">
                  <c:v>Average Total Fabric</c:v>
                </c:pt>
              </c:strCache>
              <c:extLst xmlns:c15="http://schemas.microsoft.com/office/drawing/2012/chart"/>
            </c:strRef>
          </c:cat>
          <c:val>
            <c:numRef>
              <c:f>Feuil3!$R$3:$R$14</c:f>
              <c:numCache>
                <c:formatCode>General</c:formatCode>
                <c:ptCount val="12"/>
                <c:pt idx="0">
                  <c:v>242.06666670000001</c:v>
                </c:pt>
                <c:pt idx="1">
                  <c:v>203.72499999999999</c:v>
                </c:pt>
                <c:pt idx="2">
                  <c:v>220.2333333</c:v>
                </c:pt>
                <c:pt idx="3">
                  <c:v>161</c:v>
                </c:pt>
                <c:pt idx="4">
                  <c:v>220.30000000000004</c:v>
                </c:pt>
                <c:pt idx="5">
                  <c:v>192.95</c:v>
                </c:pt>
                <c:pt idx="6">
                  <c:v>220.2666667</c:v>
                </c:pt>
                <c:pt idx="7">
                  <c:v>197.08330000000001</c:v>
                </c:pt>
                <c:pt idx="8">
                  <c:v>222.11111111111111</c:v>
                </c:pt>
                <c:pt idx="9">
                  <c:v>176.18299999999999</c:v>
                </c:pt>
                <c:pt idx="10">
                  <c:v>224.99555556222222</c:v>
                </c:pt>
                <c:pt idx="11">
                  <c:v>186.18825999999999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209640"/>
        <c:axId val="6162127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Feuil3!$C$2</c15:sqref>
                        </c15:formulaRef>
                      </c:ext>
                    </c:extLst>
                    <c:strCache>
                      <c:ptCount val="1"/>
                      <c:pt idx="0">
                        <c:v>Read Operations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Feuil3!$C$3:$C$14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10000</c:v>
                      </c:pt>
                      <c:pt idx="1">
                        <c:v>1000</c:v>
                      </c:pt>
                      <c:pt idx="2">
                        <c:v>7496</c:v>
                      </c:pt>
                      <c:pt idx="3">
                        <c:v>750</c:v>
                      </c:pt>
                      <c:pt idx="4">
                        <c:v>4954</c:v>
                      </c:pt>
                      <c:pt idx="5">
                        <c:v>500</c:v>
                      </c:pt>
                      <c:pt idx="6">
                        <c:v>2559.6666666666665</c:v>
                      </c:pt>
                      <c:pt idx="7">
                        <c:v>250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5001.9333333333334</c:v>
                      </c:pt>
                      <c:pt idx="11">
                        <c:v>500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Feuil3!$D$2</c15:sqref>
                        </c15:formulaRef>
                      </c:ext>
                    </c:extLst>
                    <c:strCache>
                      <c:ptCount val="1"/>
                      <c:pt idx="0">
                        <c:v>Average Read Latency (us)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249.00146666666669</c:v>
                      </c:pt>
                      <c:pt idx="1">
                        <c:v>6370000</c:v>
                      </c:pt>
                      <c:pt idx="2">
                        <c:v>357.87733015168266</c:v>
                      </c:pt>
                      <c:pt idx="3">
                        <c:v>23030000</c:v>
                      </c:pt>
                      <c:pt idx="4">
                        <c:v>602.79180935025863</c:v>
                      </c:pt>
                      <c:pt idx="5">
                        <c:v>31200000</c:v>
                      </c:pt>
                      <c:pt idx="6">
                        <c:v>1111.8954068431901</c:v>
                      </c:pt>
                      <c:pt idx="7">
                        <c:v>22340000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464.31320260235964</c:v>
                      </c:pt>
                      <c:pt idx="11">
                        <c:v>16588000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Feuil3!$E$2</c15:sqref>
                        </c15:formulaRef>
                      </c:ext>
                    </c:extLst>
                    <c:strCache>
                      <c:ptCount val="1"/>
                      <c:pt idx="0">
                        <c:v>Min Read Latency (us)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134.33333333333334</c:v>
                      </c:pt>
                      <c:pt idx="1">
                        <c:v>740000</c:v>
                      </c:pt>
                      <c:pt idx="2">
                        <c:v>139.66666666666666</c:v>
                      </c:pt>
                      <c:pt idx="3">
                        <c:v>20130000</c:v>
                      </c:pt>
                      <c:pt idx="4">
                        <c:v>143.66666666666666</c:v>
                      </c:pt>
                      <c:pt idx="5">
                        <c:v>28840000</c:v>
                      </c:pt>
                      <c:pt idx="6">
                        <c:v>175.33333333333334</c:v>
                      </c:pt>
                      <c:pt idx="7">
                        <c:v>20110000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118.6</c:v>
                      </c:pt>
                      <c:pt idx="11">
                        <c:v>13964000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Feuil3!$F$2</c15:sqref>
                        </c15:formulaRef>
                      </c:ext>
                    </c:extLst>
                    <c:strCache>
                      <c:ptCount val="1"/>
                      <c:pt idx="0">
                        <c:v>Max Read Latency (us)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Feuil3!$F$3:$F$14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164137.66666666666</c:v>
                      </c:pt>
                      <c:pt idx="1">
                        <c:v>9020000</c:v>
                      </c:pt>
                      <c:pt idx="2">
                        <c:v>121889.66666666667</c:v>
                      </c:pt>
                      <c:pt idx="3">
                        <c:v>26530000</c:v>
                      </c:pt>
                      <c:pt idx="4">
                        <c:v>64276.333333333336</c:v>
                      </c:pt>
                      <c:pt idx="5">
                        <c:v>32520000</c:v>
                      </c:pt>
                      <c:pt idx="6">
                        <c:v>23620.333333333332</c:v>
                      </c:pt>
                      <c:pt idx="7">
                        <c:v>22970000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74784.799999999988</c:v>
                      </c:pt>
                      <c:pt idx="11">
                        <c:v>18208000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Feuil3!$G$2</c15:sqref>
                        </c15:formulaRef>
                      </c:ext>
                    </c:extLst>
                    <c:strCache>
                      <c:ptCount val="1"/>
                      <c:pt idx="0">
                        <c:v>Write Operations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Feuil3!$G$3:$G$14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2504</c:v>
                      </c:pt>
                      <c:pt idx="3">
                        <c:v>250</c:v>
                      </c:pt>
                      <c:pt idx="4">
                        <c:v>5046</c:v>
                      </c:pt>
                      <c:pt idx="5">
                        <c:v>500</c:v>
                      </c:pt>
                      <c:pt idx="6">
                        <c:v>7440.333333333333</c:v>
                      </c:pt>
                      <c:pt idx="7">
                        <c:v>750</c:v>
                      </c:pt>
                      <c:pt idx="8">
                        <c:v>10000</c:v>
                      </c:pt>
                      <c:pt idx="9">
                        <c:v>1000</c:v>
                      </c:pt>
                      <c:pt idx="10">
                        <c:v>4998.0666666666666</c:v>
                      </c:pt>
                      <c:pt idx="11">
                        <c:v>500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Feuil3!$H$2</c15:sqref>
                        </c15:formulaRef>
                      </c:ext>
                    </c:extLst>
                    <c:strCache>
                      <c:ptCount val="1"/>
                      <c:pt idx="0">
                        <c:v>Average Write Latency (us)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Feuil3!$H$3:$H$14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151.67385473574001</c:v>
                      </c:pt>
                      <c:pt idx="3">
                        <c:v>2370000</c:v>
                      </c:pt>
                      <c:pt idx="4">
                        <c:v>122.86827618812765</c:v>
                      </c:pt>
                      <c:pt idx="5">
                        <c:v>3200000</c:v>
                      </c:pt>
                      <c:pt idx="6">
                        <c:v>110.82176062606567</c:v>
                      </c:pt>
                      <c:pt idx="7">
                        <c:v>4970000</c:v>
                      </c:pt>
                      <c:pt idx="8">
                        <c:v>342.21879999999993</c:v>
                      </c:pt>
                      <c:pt idx="9">
                        <c:v>5490000</c:v>
                      </c:pt>
                      <c:pt idx="10">
                        <c:v>145.51653830998666</c:v>
                      </c:pt>
                      <c:pt idx="11">
                        <c:v>3206000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Feuil3!$I$2</c15:sqref>
                        </c15:formulaRef>
                      </c:ext>
                    </c:extLst>
                    <c:strCache>
                      <c:ptCount val="1"/>
                      <c:pt idx="0">
                        <c:v>Min Write Latency (us)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Feuil3!$I$3:$I$14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25.333333333333332</c:v>
                      </c:pt>
                      <c:pt idx="3">
                        <c:v>710000</c:v>
                      </c:pt>
                      <c:pt idx="4">
                        <c:v>18.666666666666668</c:v>
                      </c:pt>
                      <c:pt idx="5">
                        <c:v>780000</c:v>
                      </c:pt>
                      <c:pt idx="6">
                        <c:v>18</c:v>
                      </c:pt>
                      <c:pt idx="7">
                        <c:v>830000</c:v>
                      </c:pt>
                      <c:pt idx="8">
                        <c:v>8.6666666666666661</c:v>
                      </c:pt>
                      <c:pt idx="9">
                        <c:v>630000</c:v>
                      </c:pt>
                      <c:pt idx="10">
                        <c:v>14.133333333333335</c:v>
                      </c:pt>
                      <c:pt idx="11">
                        <c:v>590000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Feuil3!$J$2</c15:sqref>
                        </c15:formulaRef>
                      </c:ext>
                    </c:extLst>
                    <c:strCache>
                      <c:ptCount val="1"/>
                      <c:pt idx="0">
                        <c:v>Max Write Latency (us)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Feuil3!$J$3:$J$14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56779</c:v>
                      </c:pt>
                      <c:pt idx="3">
                        <c:v>3490000</c:v>
                      </c:pt>
                      <c:pt idx="4">
                        <c:v>100527</c:v>
                      </c:pt>
                      <c:pt idx="5">
                        <c:v>5030000</c:v>
                      </c:pt>
                      <c:pt idx="6">
                        <c:v>152148.33333333334</c:v>
                      </c:pt>
                      <c:pt idx="7">
                        <c:v>7600000</c:v>
                      </c:pt>
                      <c:pt idx="8">
                        <c:v>241108.33333333334</c:v>
                      </c:pt>
                      <c:pt idx="9">
                        <c:v>10850000</c:v>
                      </c:pt>
                      <c:pt idx="10">
                        <c:v>110112.53333333335</c:v>
                      </c:pt>
                      <c:pt idx="11">
                        <c:v>5394000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Feuil3!$K$2</c15:sqref>
                        </c15:formulaRef>
                      </c:ext>
                    </c:extLst>
                    <c:strCache>
                      <c:ptCount val="1"/>
                      <c:pt idx="0">
                        <c:v>Total runtime (ms)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Feuil3!$K$3:$K$14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2679.6666666666665</c:v>
                      </c:pt>
                      <c:pt idx="1">
                        <c:v>17820</c:v>
                      </c:pt>
                      <c:pt idx="2">
                        <c:v>3254.3333333333335</c:v>
                      </c:pt>
                      <c:pt idx="3">
                        <c:v>31600</c:v>
                      </c:pt>
                      <c:pt idx="4">
                        <c:v>3821.6666666666665</c:v>
                      </c:pt>
                      <c:pt idx="5">
                        <c:v>31600</c:v>
                      </c:pt>
                      <c:pt idx="6">
                        <c:v>3893.6666666666665</c:v>
                      </c:pt>
                      <c:pt idx="7">
                        <c:v>23850</c:v>
                      </c:pt>
                      <c:pt idx="8">
                        <c:v>3623</c:v>
                      </c:pt>
                      <c:pt idx="9">
                        <c:v>12150</c:v>
                      </c:pt>
                      <c:pt idx="10">
                        <c:v>3454.4666666666662</c:v>
                      </c:pt>
                      <c:pt idx="11">
                        <c:v>23404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Feuil3!$L$2</c15:sqref>
                        </c15:formulaRef>
                      </c:ext>
                    </c:extLst>
                    <c:strCache>
                      <c:ptCount val="1"/>
                      <c:pt idx="0">
                        <c:v>Average time/op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Feuil3!$L$3:$L$14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0.26796666666666669</c:v>
                      </c:pt>
                      <c:pt idx="1">
                        <c:v>17.82</c:v>
                      </c:pt>
                      <c:pt idx="2">
                        <c:v>0.3254333333333333</c:v>
                      </c:pt>
                      <c:pt idx="3">
                        <c:v>31.6</c:v>
                      </c:pt>
                      <c:pt idx="4">
                        <c:v>0.38216666666666671</c:v>
                      </c:pt>
                      <c:pt idx="5">
                        <c:v>31.6</c:v>
                      </c:pt>
                      <c:pt idx="6">
                        <c:v>0.38936666666666664</c:v>
                      </c:pt>
                      <c:pt idx="7">
                        <c:v>23.85</c:v>
                      </c:pt>
                      <c:pt idx="8">
                        <c:v>0.36230000000000001</c:v>
                      </c:pt>
                      <c:pt idx="9">
                        <c:v>12.15</c:v>
                      </c:pt>
                      <c:pt idx="10">
                        <c:v>0.34544666666666668</c:v>
                      </c:pt>
                      <c:pt idx="11">
                        <c:v>23.404000000000003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Feuil3!$M$2</c15:sqref>
                        </c15:formulaRef>
                      </c:ext>
                    </c:extLst>
                    <c:strCache>
                      <c:ptCount val="1"/>
                      <c:pt idx="0">
                        <c:v>Throughput (ops/seconds)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Feuil3!$M$3:$M$14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3732.2419955549171</c:v>
                      </c:pt>
                      <c:pt idx="1">
                        <c:v>56.1</c:v>
                      </c:pt>
                      <c:pt idx="2">
                        <c:v>3074.9525212526901</c:v>
                      </c:pt>
                      <c:pt idx="3">
                        <c:v>31.65</c:v>
                      </c:pt>
                      <c:pt idx="4">
                        <c:v>2622.1310100236733</c:v>
                      </c:pt>
                      <c:pt idx="5">
                        <c:v>31.65</c:v>
                      </c:pt>
                      <c:pt idx="6">
                        <c:v>2569.9232779381332</c:v>
                      </c:pt>
                      <c:pt idx="7">
                        <c:v>41.924999999999997</c:v>
                      </c:pt>
                      <c:pt idx="8">
                        <c:v>3011.108599415707</c:v>
                      </c:pt>
                      <c:pt idx="9">
                        <c:v>82.3</c:v>
                      </c:pt>
                      <c:pt idx="10">
                        <c:v>3002.071480837024</c:v>
                      </c:pt>
                      <c:pt idx="11">
                        <c:v>48.725000000000001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Feuil3!$N$2</c15:sqref>
                        </c15:formulaRef>
                      </c:ext>
                    </c:extLst>
                    <c:strCache>
                      <c:ptCount val="1"/>
                      <c:pt idx="0">
                        <c:v>CPU primary %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Feuil3!$N$3:$N$14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0.50176666666666669</c:v>
                      </c:pt>
                      <c:pt idx="1">
                        <c:v>0.38177499999999998</c:v>
                      </c:pt>
                      <c:pt idx="2">
                        <c:v>0.53313333333333335</c:v>
                      </c:pt>
                      <c:pt idx="3">
                        <c:v>0.38355</c:v>
                      </c:pt>
                      <c:pt idx="4">
                        <c:v>0.7654333333333333</c:v>
                      </c:pt>
                      <c:pt idx="5">
                        <c:v>0.19155</c:v>
                      </c:pt>
                      <c:pt idx="6">
                        <c:v>0.6548666666666666</c:v>
                      </c:pt>
                      <c:pt idx="7">
                        <c:v>0.243617</c:v>
                      </c:pt>
                      <c:pt idx="8">
                        <c:v>0.97676666666666667</c:v>
                      </c:pt>
                      <c:pt idx="9">
                        <c:v>0.25831700000000002</c:v>
                      </c:pt>
                      <c:pt idx="10">
                        <c:v>0.6863933333333333</c:v>
                      </c:pt>
                      <c:pt idx="11">
                        <c:v>0.29176180000000002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Feuil3!$O$2</c15:sqref>
                        </c15:formulaRef>
                      </c:ext>
                    </c:extLst>
                    <c:strCache>
                      <c:ptCount val="1"/>
                      <c:pt idx="0">
                        <c:v>Mem usage primary (MiB)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Feuil3!$O$3:$O$14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310.53333333333336</c:v>
                      </c:pt>
                      <c:pt idx="1">
                        <c:v>54.18</c:v>
                      </c:pt>
                      <c:pt idx="2">
                        <c:v>300.2</c:v>
                      </c:pt>
                      <c:pt idx="3">
                        <c:v>55.814999999999998</c:v>
                      </c:pt>
                      <c:pt idx="4">
                        <c:v>299.26666666666665</c:v>
                      </c:pt>
                      <c:pt idx="5">
                        <c:v>90.24</c:v>
                      </c:pt>
                      <c:pt idx="6">
                        <c:v>300.3</c:v>
                      </c:pt>
                      <c:pt idx="7">
                        <c:v>45.493299999999998</c:v>
                      </c:pt>
                      <c:pt idx="8">
                        <c:v>298.56666666666666</c:v>
                      </c:pt>
                      <c:pt idx="9">
                        <c:v>138.8683</c:v>
                      </c:pt>
                      <c:pt idx="10">
                        <c:v>301.77333333333331</c:v>
                      </c:pt>
                      <c:pt idx="11">
                        <c:v>76.919319999999999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Feuil3!$P$2</c15:sqref>
                        </c15:formulaRef>
                      </c:ext>
                    </c:extLst>
                    <c:strCache>
                      <c:ptCount val="1"/>
                      <c:pt idx="0">
                        <c:v>Mem % primary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Feuil3!$P$3:$P$14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3.9100000000000003E-2</c:v>
                      </c:pt>
                      <c:pt idx="1">
                        <c:v>6.7999999999999996E-3</c:v>
                      </c:pt>
                      <c:pt idx="2">
                        <c:v>3.78E-2</c:v>
                      </c:pt>
                      <c:pt idx="3">
                        <c:v>7.0000000000000001E-3</c:v>
                      </c:pt>
                      <c:pt idx="4">
                        <c:v>3.7699999999999997E-2</c:v>
                      </c:pt>
                      <c:pt idx="5">
                        <c:v>1.35E-2</c:v>
                      </c:pt>
                      <c:pt idx="6">
                        <c:v>3.78E-2</c:v>
                      </c:pt>
                      <c:pt idx="7">
                        <c:v>5.7169999999999999E-3</c:v>
                      </c:pt>
                      <c:pt idx="8">
                        <c:v>2.6379999999999997E-2</c:v>
                      </c:pt>
                      <c:pt idx="9">
                        <c:v>1.7482999999999999E-2</c:v>
                      </c:pt>
                      <c:pt idx="10">
                        <c:v>3.5755999999999996E-2</c:v>
                      </c:pt>
                      <c:pt idx="11">
                        <c:v>1.01E-2</c:v>
                      </c:pt>
                    </c:numCache>
                  </c:numRef>
                </c:val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Feuil3!$Q$2</c15:sqref>
                        </c15:formulaRef>
                      </c:ext>
                    </c:extLst>
                    <c:strCache>
                      <c:ptCount val="1"/>
                      <c:pt idx="0">
                        <c:v>CPU % Secondary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Feuil3!$Q$3:$Q$14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6.8444443333333339E-3</c:v>
                      </c:pt>
                      <c:pt idx="1">
                        <c:v>0.19722500000000001</c:v>
                      </c:pt>
                      <c:pt idx="2">
                        <c:v>5.7444443333333336E-3</c:v>
                      </c:pt>
                      <c:pt idx="3">
                        <c:v>0.17115</c:v>
                      </c:pt>
                      <c:pt idx="4">
                        <c:v>4.8333320000000001E-3</c:v>
                      </c:pt>
                      <c:pt idx="5">
                        <c:v>0.21290000000000001</c:v>
                      </c:pt>
                      <c:pt idx="6">
                        <c:v>5.7777779999999999E-3</c:v>
                      </c:pt>
                      <c:pt idx="7">
                        <c:v>0.15518299999999999</c:v>
                      </c:pt>
                      <c:pt idx="8">
                        <c:v>0.11380000000000001</c:v>
                      </c:pt>
                      <c:pt idx="9">
                        <c:v>0.17308999999999999</c:v>
                      </c:pt>
                      <c:pt idx="10">
                        <c:v>2.7399999733333336E-2</c:v>
                      </c:pt>
                      <c:pt idx="11">
                        <c:v>0.18190959999999998</c:v>
                      </c:pt>
                    </c:numCache>
                  </c:numRef>
                </c:val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Feuil3!$S$2</c15:sqref>
                        </c15:formulaRef>
                      </c:ext>
                    </c:extLst>
                    <c:strCache>
                      <c:ptCount val="1"/>
                      <c:pt idx="0">
                        <c:v>Mem % secondary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Feuil3!$S$3:$S$14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3.0466666999999999E-2</c:v>
                      </c:pt>
                      <c:pt idx="1">
                        <c:v>2.5649999999999999E-2</c:v>
                      </c:pt>
                      <c:pt idx="2">
                        <c:v>2.7733332999999999E-2</c:v>
                      </c:pt>
                      <c:pt idx="3">
                        <c:v>2.0250000000000001E-2</c:v>
                      </c:pt>
                      <c:pt idx="4">
                        <c:v>2.7733332999999999E-2</c:v>
                      </c:pt>
                      <c:pt idx="5">
                        <c:v>2.4250000000000001E-2</c:v>
                      </c:pt>
                      <c:pt idx="6">
                        <c:v>2.7733332999999999E-2</c:v>
                      </c:pt>
                      <c:pt idx="7">
                        <c:v>2.4799999999999999E-2</c:v>
                      </c:pt>
                      <c:pt idx="8">
                        <c:v>0.15334077777777777</c:v>
                      </c:pt>
                      <c:pt idx="9">
                        <c:v>2.1829999999999999E-2</c:v>
                      </c:pt>
                      <c:pt idx="10">
                        <c:v>5.3401488755555546E-2</c:v>
                      </c:pt>
                      <c:pt idx="11">
                        <c:v>2.3355999999999998E-2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61620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212776"/>
        <c:crosses val="autoZero"/>
        <c:auto val="1"/>
        <c:lblAlgn val="ctr"/>
        <c:lblOffset val="100"/>
        <c:noMultiLvlLbl val="0"/>
      </c:catAx>
      <c:valAx>
        <c:axId val="61621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20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0"/>
          <c:order val="10"/>
          <c:tx>
            <c:strRef>
              <c:f>Feuil3!$M$2</c:f>
              <c:strCache>
                <c:ptCount val="1"/>
                <c:pt idx="0">
                  <c:v>Throughput (ops/seconds)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Feuil3!$B$3:$B$14</c15:sqref>
                  </c15:fullRef>
                </c:ext>
              </c:extLst>
              <c:f>Feuil3!$B$13:$B$14</c:f>
              <c:strCache>
                <c:ptCount val="2"/>
                <c:pt idx="0">
                  <c:v>Average Total Mongo</c:v>
                </c:pt>
                <c:pt idx="1">
                  <c:v>Average Total Fabric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Feuil3!$M$3:$M$14</c15:sqref>
                  </c15:fullRef>
                </c:ext>
              </c:extLst>
              <c:f>Feuil3!$M$13:$M$14</c:f>
              <c:numCache>
                <c:formatCode>General</c:formatCode>
                <c:ptCount val="2"/>
                <c:pt idx="0">
                  <c:v>3002.071480837024</c:v>
                </c:pt>
                <c:pt idx="1">
                  <c:v>48.725000000000001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559568"/>
        <c:axId val="623561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Feuil3!$C$2</c15:sqref>
                        </c15:formulaRef>
                      </c:ext>
                    </c:extLst>
                    <c:strCache>
                      <c:ptCount val="1"/>
                      <c:pt idx="0">
                        <c:v>Read Operations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Feuil3!$B$3:$B$14</c15:sqref>
                        </c15:fullRef>
                        <c15:formulaRef>
                          <c15:sqref>Feuil3!$B$13:$B$14</c15:sqref>
                        </c15:formulaRef>
                      </c:ext>
                    </c:extLst>
                    <c:strCache>
                      <c:ptCount val="2"/>
                      <c:pt idx="0">
                        <c:v>Average Total Mongo</c:v>
                      </c:pt>
                      <c:pt idx="1">
                        <c:v>Average Total Fabric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Feuil3!$C$3:$C$14</c15:sqref>
                        </c15:fullRef>
                        <c15:formulaRef>
                          <c15:sqref>Feuil3!$C$13:$C$14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5001.9333333333334</c:v>
                      </c:pt>
                      <c:pt idx="1">
                        <c:v>500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Feuil3!$D$2</c15:sqref>
                        </c15:formulaRef>
                      </c:ext>
                    </c:extLst>
                    <c:strCache>
                      <c:ptCount val="1"/>
                      <c:pt idx="0">
                        <c:v>Average Read Latency (us)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Feuil3!$B$13:$B$14</c15:sqref>
                        </c15:formulaRef>
                      </c:ext>
                    </c:extLst>
                    <c:strCache>
                      <c:ptCount val="2"/>
                      <c:pt idx="0">
                        <c:v>Average Total Mongo</c:v>
                      </c:pt>
                      <c:pt idx="1">
                        <c:v>Average Total Fabric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Feuil3!$D$3:$D$14</c15:sqref>
                        </c15:fullRef>
                        <c15:formulaRef>
                          <c15:sqref>Feuil3!$D$13:$D$14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464.31320260235964</c:v>
                      </c:pt>
                      <c:pt idx="1">
                        <c:v>16588000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Feuil3!$E$2</c15:sqref>
                        </c15:formulaRef>
                      </c:ext>
                    </c:extLst>
                    <c:strCache>
                      <c:ptCount val="1"/>
                      <c:pt idx="0">
                        <c:v>Min Read Latency (us)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Feuil3!$B$13:$B$14</c15:sqref>
                        </c15:formulaRef>
                      </c:ext>
                    </c:extLst>
                    <c:strCache>
                      <c:ptCount val="2"/>
                      <c:pt idx="0">
                        <c:v>Average Total Mongo</c:v>
                      </c:pt>
                      <c:pt idx="1">
                        <c:v>Average Total Fabric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Feuil3!$E$3:$E$14</c15:sqref>
                        </c15:fullRef>
                        <c15:formulaRef>
                          <c15:sqref>Feuil3!$E$13:$E$14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118.6</c:v>
                      </c:pt>
                      <c:pt idx="1">
                        <c:v>13964000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Feuil3!$F$2</c15:sqref>
                        </c15:formulaRef>
                      </c:ext>
                    </c:extLst>
                    <c:strCache>
                      <c:ptCount val="1"/>
                      <c:pt idx="0">
                        <c:v>Max Read Latency (us)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Feuil3!$B$13:$B$14</c15:sqref>
                        </c15:formulaRef>
                      </c:ext>
                    </c:extLst>
                    <c:strCache>
                      <c:ptCount val="2"/>
                      <c:pt idx="0">
                        <c:v>Average Total Mongo</c:v>
                      </c:pt>
                      <c:pt idx="1">
                        <c:v>Average Total Fabric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Feuil3!$F$3:$F$14</c15:sqref>
                        </c15:fullRef>
                        <c15:formulaRef>
                          <c15:sqref>Feuil3!$F$13:$F$14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74784.799999999988</c:v>
                      </c:pt>
                      <c:pt idx="1">
                        <c:v>18208000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Feuil3!$G$2</c15:sqref>
                        </c15:formulaRef>
                      </c:ext>
                    </c:extLst>
                    <c:strCache>
                      <c:ptCount val="1"/>
                      <c:pt idx="0">
                        <c:v>Write Operations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Feuil3!$B$13:$B$14</c15:sqref>
                        </c15:formulaRef>
                      </c:ext>
                    </c:extLst>
                    <c:strCache>
                      <c:ptCount val="2"/>
                      <c:pt idx="0">
                        <c:v>Average Total Mongo</c:v>
                      </c:pt>
                      <c:pt idx="1">
                        <c:v>Average Total Fabric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Feuil3!$G$3:$G$14</c15:sqref>
                        </c15:fullRef>
                        <c15:formulaRef>
                          <c15:sqref>Feuil3!$G$13:$G$14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4998.0666666666666</c:v>
                      </c:pt>
                      <c:pt idx="1">
                        <c:v>500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Feuil3!$H$2</c15:sqref>
                        </c15:formulaRef>
                      </c:ext>
                    </c:extLst>
                    <c:strCache>
                      <c:ptCount val="1"/>
                      <c:pt idx="0">
                        <c:v>Average Write Latency (us)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Feuil3!$B$13:$B$14</c15:sqref>
                        </c15:formulaRef>
                      </c:ext>
                    </c:extLst>
                    <c:strCache>
                      <c:ptCount val="2"/>
                      <c:pt idx="0">
                        <c:v>Average Total Mongo</c:v>
                      </c:pt>
                      <c:pt idx="1">
                        <c:v>Average Total Fabric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Feuil3!$H$3:$H$14</c15:sqref>
                        </c15:fullRef>
                        <c15:formulaRef>
                          <c15:sqref>Feuil3!$H$13:$H$14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145.51653830998666</c:v>
                      </c:pt>
                      <c:pt idx="1">
                        <c:v>3206000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Feuil3!$I$2</c15:sqref>
                        </c15:formulaRef>
                      </c:ext>
                    </c:extLst>
                    <c:strCache>
                      <c:ptCount val="1"/>
                      <c:pt idx="0">
                        <c:v>Min Write Latency (us)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Feuil3!$B$13:$B$14</c15:sqref>
                        </c15:formulaRef>
                      </c:ext>
                    </c:extLst>
                    <c:strCache>
                      <c:ptCount val="2"/>
                      <c:pt idx="0">
                        <c:v>Average Total Mongo</c:v>
                      </c:pt>
                      <c:pt idx="1">
                        <c:v>Average Total Fabric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Feuil3!$I$3:$I$14</c15:sqref>
                        </c15:fullRef>
                        <c15:formulaRef>
                          <c15:sqref>Feuil3!$I$13:$I$14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14.133333333333335</c:v>
                      </c:pt>
                      <c:pt idx="1">
                        <c:v>590000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Feuil3!$J$2</c15:sqref>
                        </c15:formulaRef>
                      </c:ext>
                    </c:extLst>
                    <c:strCache>
                      <c:ptCount val="1"/>
                      <c:pt idx="0">
                        <c:v>Max Write Latency (us)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Feuil3!$B$13:$B$14</c15:sqref>
                        </c15:formulaRef>
                      </c:ext>
                    </c:extLst>
                    <c:strCache>
                      <c:ptCount val="2"/>
                      <c:pt idx="0">
                        <c:v>Average Total Mongo</c:v>
                      </c:pt>
                      <c:pt idx="1">
                        <c:v>Average Total Fabric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Feuil3!$J$3:$J$14</c15:sqref>
                        </c15:fullRef>
                        <c15:formulaRef>
                          <c15:sqref>Feuil3!$J$13:$J$14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110112.53333333335</c:v>
                      </c:pt>
                      <c:pt idx="1">
                        <c:v>5394000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Feuil3!$K$2</c15:sqref>
                        </c15:formulaRef>
                      </c:ext>
                    </c:extLst>
                    <c:strCache>
                      <c:ptCount val="1"/>
                      <c:pt idx="0">
                        <c:v>Total runtime (ms)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Feuil3!$B$13:$B$14</c15:sqref>
                        </c15:formulaRef>
                      </c:ext>
                    </c:extLst>
                    <c:strCache>
                      <c:ptCount val="2"/>
                      <c:pt idx="0">
                        <c:v>Average Total Mongo</c:v>
                      </c:pt>
                      <c:pt idx="1">
                        <c:v>Average Total Fabric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Feuil3!$K$3:$K$14</c15:sqref>
                        </c15:fullRef>
                        <c15:formulaRef>
                          <c15:sqref>Feuil3!$K$13:$K$14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3454.4666666666662</c:v>
                      </c:pt>
                      <c:pt idx="1">
                        <c:v>23404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Feuil3!$L$2</c15:sqref>
                        </c15:formulaRef>
                      </c:ext>
                    </c:extLst>
                    <c:strCache>
                      <c:ptCount val="1"/>
                      <c:pt idx="0">
                        <c:v>Average time/op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Feuil3!$B$13:$B$14</c15:sqref>
                        </c15:formulaRef>
                      </c:ext>
                    </c:extLst>
                    <c:strCache>
                      <c:ptCount val="2"/>
                      <c:pt idx="0">
                        <c:v>Average Total Mongo</c:v>
                      </c:pt>
                      <c:pt idx="1">
                        <c:v>Average Total Fabric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Feuil3!$L$3:$L$14</c15:sqref>
                        </c15:fullRef>
                        <c15:formulaRef>
                          <c15:sqref>Feuil3!$L$13:$L$14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0.34544666666666668</c:v>
                      </c:pt>
                      <c:pt idx="1">
                        <c:v>23.404000000000003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Feuil3!$N$2</c15:sqref>
                        </c15:formulaRef>
                      </c:ext>
                    </c:extLst>
                    <c:strCache>
                      <c:ptCount val="1"/>
                      <c:pt idx="0">
                        <c:v>CPU primary %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Feuil3!$B$13:$B$14</c15:sqref>
                        </c15:formulaRef>
                      </c:ext>
                    </c:extLst>
                    <c:strCache>
                      <c:ptCount val="2"/>
                      <c:pt idx="0">
                        <c:v>Average Total Mongo</c:v>
                      </c:pt>
                      <c:pt idx="1">
                        <c:v>Average Total Fabric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Feuil3!$N$3:$N$14</c15:sqref>
                        </c15:fullRef>
                        <c15:formulaRef>
                          <c15:sqref>Feuil3!$N$13:$N$14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0.6863933333333333</c:v>
                      </c:pt>
                      <c:pt idx="1">
                        <c:v>0.29176180000000002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Feuil3!$O$2</c15:sqref>
                        </c15:formulaRef>
                      </c:ext>
                    </c:extLst>
                    <c:strCache>
                      <c:ptCount val="1"/>
                      <c:pt idx="0">
                        <c:v>Mem usage primary (MiB)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Feuil3!$B$13:$B$14</c15:sqref>
                        </c15:formulaRef>
                      </c:ext>
                    </c:extLst>
                    <c:strCache>
                      <c:ptCount val="2"/>
                      <c:pt idx="0">
                        <c:v>Average Total Mongo</c:v>
                      </c:pt>
                      <c:pt idx="1">
                        <c:v>Average Total Fabric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Feuil3!$O$3:$O$14</c15:sqref>
                        </c15:fullRef>
                        <c15:formulaRef>
                          <c15:sqref>Feuil3!$O$13:$O$14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301.77333333333331</c:v>
                      </c:pt>
                      <c:pt idx="1">
                        <c:v>76.919319999999999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Feuil3!$P$2</c15:sqref>
                        </c15:formulaRef>
                      </c:ext>
                    </c:extLst>
                    <c:strCache>
                      <c:ptCount val="1"/>
                      <c:pt idx="0">
                        <c:v>Mem % primary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Feuil3!$B$13:$B$14</c15:sqref>
                        </c15:formulaRef>
                      </c:ext>
                    </c:extLst>
                    <c:strCache>
                      <c:ptCount val="2"/>
                      <c:pt idx="0">
                        <c:v>Average Total Mongo</c:v>
                      </c:pt>
                      <c:pt idx="1">
                        <c:v>Average Total Fabric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Feuil3!$P$3:$P$14</c15:sqref>
                        </c15:fullRef>
                        <c15:formulaRef>
                          <c15:sqref>Feuil3!$P$13:$P$14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3.5755999999999996E-2</c:v>
                      </c:pt>
                      <c:pt idx="1">
                        <c:v>1.01E-2</c:v>
                      </c:pt>
                    </c:numCache>
                  </c:numRef>
                </c:val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Feuil3!$Q$2</c15:sqref>
                        </c15:formulaRef>
                      </c:ext>
                    </c:extLst>
                    <c:strCache>
                      <c:ptCount val="1"/>
                      <c:pt idx="0">
                        <c:v>CPU % Secondary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Feuil3!$B$13:$B$14</c15:sqref>
                        </c15:formulaRef>
                      </c:ext>
                    </c:extLst>
                    <c:strCache>
                      <c:ptCount val="2"/>
                      <c:pt idx="0">
                        <c:v>Average Total Mongo</c:v>
                      </c:pt>
                      <c:pt idx="1">
                        <c:v>Average Total Fabric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Feuil3!$Q$3:$Q$14</c15:sqref>
                        </c15:fullRef>
                        <c15:formulaRef>
                          <c15:sqref>Feuil3!$Q$13:$Q$14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2.7399999733333336E-2</c:v>
                      </c:pt>
                      <c:pt idx="1">
                        <c:v>0.18190959999999998</c:v>
                      </c:pt>
                    </c:numCache>
                  </c:numRef>
                </c:val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Feuil3!$R$2</c15:sqref>
                        </c15:formulaRef>
                      </c:ext>
                    </c:extLst>
                    <c:strCache>
                      <c:ptCount val="1"/>
                      <c:pt idx="0">
                        <c:v>Mem usage secondary (MiB)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Feuil3!$B$13:$B$14</c15:sqref>
                        </c15:formulaRef>
                      </c:ext>
                    </c:extLst>
                    <c:strCache>
                      <c:ptCount val="2"/>
                      <c:pt idx="0">
                        <c:v>Average Total Mongo</c:v>
                      </c:pt>
                      <c:pt idx="1">
                        <c:v>Average Total Fabric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Feuil3!$R$3:$R$14</c15:sqref>
                        </c15:fullRef>
                        <c15:formulaRef>
                          <c15:sqref>Feuil3!$R$13:$R$14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224.99555556222222</c:v>
                      </c:pt>
                      <c:pt idx="1">
                        <c:v>186.18825999999999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Feuil3!$S$2</c15:sqref>
                        </c15:formulaRef>
                      </c:ext>
                    </c:extLst>
                    <c:strCache>
                      <c:ptCount val="1"/>
                      <c:pt idx="0">
                        <c:v>Mem % secondary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Feuil3!$B$13:$B$14</c15:sqref>
                        </c15:formulaRef>
                      </c:ext>
                    </c:extLst>
                    <c:strCache>
                      <c:ptCount val="2"/>
                      <c:pt idx="0">
                        <c:v>Average Total Mongo</c:v>
                      </c:pt>
                      <c:pt idx="1">
                        <c:v>Average Total Fabric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Feuil3!$S$3:$S$14</c15:sqref>
                        </c15:fullRef>
                        <c15:formulaRef>
                          <c15:sqref>Feuil3!$S$13:$S$14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5.3401488755555546E-2</c:v>
                      </c:pt>
                      <c:pt idx="1">
                        <c:v>2.3355999999999998E-2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62355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561136"/>
        <c:crosses val="autoZero"/>
        <c:auto val="1"/>
        <c:lblAlgn val="ctr"/>
        <c:lblOffset val="100"/>
        <c:noMultiLvlLbl val="0"/>
      </c:catAx>
      <c:valAx>
        <c:axId val="6235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55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Feuil3!$F$2</c:f>
              <c:strCache>
                <c:ptCount val="1"/>
                <c:pt idx="0">
                  <c:v>Max Read Latency (us)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Feuil3!$B$3:$B$14</c15:sqref>
                  </c15:fullRef>
                </c:ext>
              </c:extLst>
              <c:f>(Feuil3!$B$3,Feuil3!$B$5,Feuil3!$B$7,Feuil3!$B$9,Feuil3!$B$11)</c:f>
              <c:strCache>
                <c:ptCount val="5"/>
                <c:pt idx="0">
                  <c:v>Mongo 100/0</c:v>
                </c:pt>
                <c:pt idx="1">
                  <c:v>Mongo 75/25</c:v>
                </c:pt>
                <c:pt idx="2">
                  <c:v>Mongo 50/50</c:v>
                </c:pt>
                <c:pt idx="3">
                  <c:v>Mongo 25/75</c:v>
                </c:pt>
                <c:pt idx="4">
                  <c:v>Mongo 0/100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Feuil3!$F$3:$F$14</c15:sqref>
                  </c15:fullRef>
                </c:ext>
              </c:extLst>
              <c:f>(Feuil3!$F$3,Feuil3!$F$5,Feuil3!$F$7,Feuil3!$F$9,Feuil3!$F$11)</c:f>
              <c:numCache>
                <c:formatCode>General</c:formatCode>
                <c:ptCount val="5"/>
                <c:pt idx="0">
                  <c:v>164137.66666666666</c:v>
                </c:pt>
                <c:pt idx="1">
                  <c:v>121889.66666666667</c:v>
                </c:pt>
                <c:pt idx="2">
                  <c:v>64276.333333333336</c:v>
                </c:pt>
                <c:pt idx="3">
                  <c:v>23620.333333333332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Feuil3!$J$2</c:f>
              <c:strCache>
                <c:ptCount val="1"/>
                <c:pt idx="0">
                  <c:v>Max Write Latency (us)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Feuil3!$B$3:$B$14</c15:sqref>
                  </c15:fullRef>
                </c:ext>
              </c:extLst>
              <c:f>(Feuil3!$B$3,Feuil3!$B$5,Feuil3!$B$7,Feuil3!$B$9,Feuil3!$B$11)</c:f>
              <c:strCache>
                <c:ptCount val="5"/>
                <c:pt idx="0">
                  <c:v>Mongo 100/0</c:v>
                </c:pt>
                <c:pt idx="1">
                  <c:v>Mongo 75/25</c:v>
                </c:pt>
                <c:pt idx="2">
                  <c:v>Mongo 50/50</c:v>
                </c:pt>
                <c:pt idx="3">
                  <c:v>Mongo 25/75</c:v>
                </c:pt>
                <c:pt idx="4">
                  <c:v>Mongo 0/100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Feuil3!$J$3:$J$14</c15:sqref>
                  </c15:fullRef>
                </c:ext>
              </c:extLst>
              <c:f>(Feuil3!$J$3,Feuil3!$J$5,Feuil3!$J$7,Feuil3!$J$9,Feuil3!$J$11)</c:f>
              <c:numCache>
                <c:formatCode>General</c:formatCode>
                <c:ptCount val="5"/>
                <c:pt idx="0">
                  <c:v>0</c:v>
                </c:pt>
                <c:pt idx="1">
                  <c:v>56779</c:v>
                </c:pt>
                <c:pt idx="2">
                  <c:v>100527</c:v>
                </c:pt>
                <c:pt idx="3">
                  <c:v>152148.33333333334</c:v>
                </c:pt>
                <c:pt idx="4">
                  <c:v>241108.33333333334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662976"/>
        <c:axId val="493665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Feuil3!$C$2</c15:sqref>
                        </c15:formulaRef>
                      </c:ext>
                    </c:extLst>
                    <c:strCache>
                      <c:ptCount val="1"/>
                      <c:pt idx="0">
                        <c:v>Read Operations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(Feuil3!$B$3,Feuil3!$B$5,Feuil3!$B$7,Feuil3!$B$9,Feuil3!$B$11)</c15:sqref>
                        </c15:formulaRef>
                      </c:ext>
                    </c:extLst>
                    <c:strCache>
                      <c:ptCount val="5"/>
                      <c:pt idx="0">
                        <c:v>Mongo 100/0</c:v>
                      </c:pt>
                      <c:pt idx="1">
                        <c:v>Mongo 75/25</c:v>
                      </c:pt>
                      <c:pt idx="2">
                        <c:v>Mongo 50/50</c:v>
                      </c:pt>
                      <c:pt idx="3">
                        <c:v>Mongo 25/75</c:v>
                      </c:pt>
                      <c:pt idx="4">
                        <c:v>Mongo 0/100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Feuil3!$C$3:$C$14</c15:sqref>
                        </c15:fullRef>
                        <c15:formulaRef>
                          <c15:sqref>(Feuil3!$C$3,Feuil3!$C$5,Feuil3!$C$7,Feuil3!$C$9,Feuil3!$C$11)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10000</c:v>
                      </c:pt>
                      <c:pt idx="1">
                        <c:v>7496</c:v>
                      </c:pt>
                      <c:pt idx="2">
                        <c:v>4954</c:v>
                      </c:pt>
                      <c:pt idx="3">
                        <c:v>2559.6666666666665</c:v>
                      </c:pt>
                      <c:pt idx="4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Feuil3!$D$2</c15:sqref>
                        </c15:formulaRef>
                      </c:ext>
                    </c:extLst>
                    <c:strCache>
                      <c:ptCount val="1"/>
                      <c:pt idx="0">
                        <c:v>Average Read Latency (us)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(Feuil3!$B$3,Feuil3!$B$5,Feuil3!$B$7,Feuil3!$B$9,Feuil3!$B$11)</c15:sqref>
                        </c15:formulaRef>
                      </c:ext>
                    </c:extLst>
                    <c:strCache>
                      <c:ptCount val="5"/>
                      <c:pt idx="0">
                        <c:v>Mongo 100/0</c:v>
                      </c:pt>
                      <c:pt idx="1">
                        <c:v>Mongo 75/25</c:v>
                      </c:pt>
                      <c:pt idx="2">
                        <c:v>Mongo 50/50</c:v>
                      </c:pt>
                      <c:pt idx="3">
                        <c:v>Mongo 25/75</c:v>
                      </c:pt>
                      <c:pt idx="4">
                        <c:v>Mongo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Feuil3!$D$3:$D$14</c15:sqref>
                        </c15:fullRef>
                        <c15:formulaRef>
                          <c15:sqref>(Feuil3!$D$3,Feuil3!$D$5,Feuil3!$D$7,Feuil3!$D$9,Feuil3!$D$11)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249.00146666666669</c:v>
                      </c:pt>
                      <c:pt idx="1">
                        <c:v>357.87733015168266</c:v>
                      </c:pt>
                      <c:pt idx="2">
                        <c:v>602.79180935025863</c:v>
                      </c:pt>
                      <c:pt idx="3">
                        <c:v>1111.8954068431901</c:v>
                      </c:pt>
                      <c:pt idx="4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Feuil3!$E$2</c15:sqref>
                        </c15:formulaRef>
                      </c:ext>
                    </c:extLst>
                    <c:strCache>
                      <c:ptCount val="1"/>
                      <c:pt idx="0">
                        <c:v>Min Read Latency (us)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(Feuil3!$B$3,Feuil3!$B$5,Feuil3!$B$7,Feuil3!$B$9,Feuil3!$B$11)</c15:sqref>
                        </c15:formulaRef>
                      </c:ext>
                    </c:extLst>
                    <c:strCache>
                      <c:ptCount val="5"/>
                      <c:pt idx="0">
                        <c:v>Mongo 100/0</c:v>
                      </c:pt>
                      <c:pt idx="1">
                        <c:v>Mongo 75/25</c:v>
                      </c:pt>
                      <c:pt idx="2">
                        <c:v>Mongo 50/50</c:v>
                      </c:pt>
                      <c:pt idx="3">
                        <c:v>Mongo 25/75</c:v>
                      </c:pt>
                      <c:pt idx="4">
                        <c:v>Mongo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Feuil3!$E$3:$E$14</c15:sqref>
                        </c15:fullRef>
                        <c15:formulaRef>
                          <c15:sqref>(Feuil3!$E$3,Feuil3!$E$5,Feuil3!$E$7,Feuil3!$E$9,Feuil3!$E$11)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134.33333333333334</c:v>
                      </c:pt>
                      <c:pt idx="1">
                        <c:v>139.66666666666666</c:v>
                      </c:pt>
                      <c:pt idx="2">
                        <c:v>143.66666666666666</c:v>
                      </c:pt>
                      <c:pt idx="3">
                        <c:v>175.33333333333334</c:v>
                      </c:pt>
                      <c:pt idx="4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Feuil3!$G$2</c15:sqref>
                        </c15:formulaRef>
                      </c:ext>
                    </c:extLst>
                    <c:strCache>
                      <c:ptCount val="1"/>
                      <c:pt idx="0">
                        <c:v>Write Operations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(Feuil3!$B$3,Feuil3!$B$5,Feuil3!$B$7,Feuil3!$B$9,Feuil3!$B$11)</c15:sqref>
                        </c15:formulaRef>
                      </c:ext>
                    </c:extLst>
                    <c:strCache>
                      <c:ptCount val="5"/>
                      <c:pt idx="0">
                        <c:v>Mongo 100/0</c:v>
                      </c:pt>
                      <c:pt idx="1">
                        <c:v>Mongo 75/25</c:v>
                      </c:pt>
                      <c:pt idx="2">
                        <c:v>Mongo 50/50</c:v>
                      </c:pt>
                      <c:pt idx="3">
                        <c:v>Mongo 25/75</c:v>
                      </c:pt>
                      <c:pt idx="4">
                        <c:v>Mongo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Feuil3!$G$3:$G$14</c15:sqref>
                        </c15:fullRef>
                        <c15:formulaRef>
                          <c15:sqref>(Feuil3!$G$3,Feuil3!$G$5,Feuil3!$G$7,Feuil3!$G$9,Feuil3!$G$11)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2504</c:v>
                      </c:pt>
                      <c:pt idx="2">
                        <c:v>5046</c:v>
                      </c:pt>
                      <c:pt idx="3">
                        <c:v>7440.333333333333</c:v>
                      </c:pt>
                      <c:pt idx="4">
                        <c:v>10000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Feuil3!$H$2</c15:sqref>
                        </c15:formulaRef>
                      </c:ext>
                    </c:extLst>
                    <c:strCache>
                      <c:ptCount val="1"/>
                      <c:pt idx="0">
                        <c:v>Average Write Latency (us)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(Feuil3!$B$3,Feuil3!$B$5,Feuil3!$B$7,Feuil3!$B$9,Feuil3!$B$11)</c15:sqref>
                        </c15:formulaRef>
                      </c:ext>
                    </c:extLst>
                    <c:strCache>
                      <c:ptCount val="5"/>
                      <c:pt idx="0">
                        <c:v>Mongo 100/0</c:v>
                      </c:pt>
                      <c:pt idx="1">
                        <c:v>Mongo 75/25</c:v>
                      </c:pt>
                      <c:pt idx="2">
                        <c:v>Mongo 50/50</c:v>
                      </c:pt>
                      <c:pt idx="3">
                        <c:v>Mongo 25/75</c:v>
                      </c:pt>
                      <c:pt idx="4">
                        <c:v>Mongo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Feuil3!$H$3:$H$14</c15:sqref>
                        </c15:fullRef>
                        <c15:formulaRef>
                          <c15:sqref>(Feuil3!$H$3,Feuil3!$H$5,Feuil3!$H$7,Feuil3!$H$9,Feuil3!$H$11)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151.67385473574001</c:v>
                      </c:pt>
                      <c:pt idx="2">
                        <c:v>122.86827618812765</c:v>
                      </c:pt>
                      <c:pt idx="3">
                        <c:v>110.82176062606567</c:v>
                      </c:pt>
                      <c:pt idx="4">
                        <c:v>342.21879999999993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Feuil3!$I$2</c15:sqref>
                        </c15:formulaRef>
                      </c:ext>
                    </c:extLst>
                    <c:strCache>
                      <c:ptCount val="1"/>
                      <c:pt idx="0">
                        <c:v>Min Write Latency (us)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(Feuil3!$B$3,Feuil3!$B$5,Feuil3!$B$7,Feuil3!$B$9,Feuil3!$B$11)</c15:sqref>
                        </c15:formulaRef>
                      </c:ext>
                    </c:extLst>
                    <c:strCache>
                      <c:ptCount val="5"/>
                      <c:pt idx="0">
                        <c:v>Mongo 100/0</c:v>
                      </c:pt>
                      <c:pt idx="1">
                        <c:v>Mongo 75/25</c:v>
                      </c:pt>
                      <c:pt idx="2">
                        <c:v>Mongo 50/50</c:v>
                      </c:pt>
                      <c:pt idx="3">
                        <c:v>Mongo 25/75</c:v>
                      </c:pt>
                      <c:pt idx="4">
                        <c:v>Mongo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Feuil3!$I$3:$I$14</c15:sqref>
                        </c15:fullRef>
                        <c15:formulaRef>
                          <c15:sqref>(Feuil3!$I$3,Feuil3!$I$5,Feuil3!$I$7,Feuil3!$I$9,Feuil3!$I$11)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25.333333333333332</c:v>
                      </c:pt>
                      <c:pt idx="2">
                        <c:v>18.666666666666668</c:v>
                      </c:pt>
                      <c:pt idx="3">
                        <c:v>18</c:v>
                      </c:pt>
                      <c:pt idx="4">
                        <c:v>8.6666666666666661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Feuil3!$K$2</c15:sqref>
                        </c15:formulaRef>
                      </c:ext>
                    </c:extLst>
                    <c:strCache>
                      <c:ptCount val="1"/>
                      <c:pt idx="0">
                        <c:v>Total runtime (ms)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(Feuil3!$B$3,Feuil3!$B$5,Feuil3!$B$7,Feuil3!$B$9,Feuil3!$B$11)</c15:sqref>
                        </c15:formulaRef>
                      </c:ext>
                    </c:extLst>
                    <c:strCache>
                      <c:ptCount val="5"/>
                      <c:pt idx="0">
                        <c:v>Mongo 100/0</c:v>
                      </c:pt>
                      <c:pt idx="1">
                        <c:v>Mongo 75/25</c:v>
                      </c:pt>
                      <c:pt idx="2">
                        <c:v>Mongo 50/50</c:v>
                      </c:pt>
                      <c:pt idx="3">
                        <c:v>Mongo 25/75</c:v>
                      </c:pt>
                      <c:pt idx="4">
                        <c:v>Mongo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Feuil3!$K$3:$K$14</c15:sqref>
                        </c15:fullRef>
                        <c15:formulaRef>
                          <c15:sqref>(Feuil3!$K$3,Feuil3!$K$5,Feuil3!$K$7,Feuil3!$K$9,Feuil3!$K$11)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2679.6666666666665</c:v>
                      </c:pt>
                      <c:pt idx="1">
                        <c:v>3254.3333333333335</c:v>
                      </c:pt>
                      <c:pt idx="2">
                        <c:v>3821.6666666666665</c:v>
                      </c:pt>
                      <c:pt idx="3">
                        <c:v>3893.6666666666665</c:v>
                      </c:pt>
                      <c:pt idx="4">
                        <c:v>3623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Feuil3!$L$2</c15:sqref>
                        </c15:formulaRef>
                      </c:ext>
                    </c:extLst>
                    <c:strCache>
                      <c:ptCount val="1"/>
                      <c:pt idx="0">
                        <c:v>Average time/op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(Feuil3!$B$3,Feuil3!$B$5,Feuil3!$B$7,Feuil3!$B$9,Feuil3!$B$11)</c15:sqref>
                        </c15:formulaRef>
                      </c:ext>
                    </c:extLst>
                    <c:strCache>
                      <c:ptCount val="5"/>
                      <c:pt idx="0">
                        <c:v>Mongo 100/0</c:v>
                      </c:pt>
                      <c:pt idx="1">
                        <c:v>Mongo 75/25</c:v>
                      </c:pt>
                      <c:pt idx="2">
                        <c:v>Mongo 50/50</c:v>
                      </c:pt>
                      <c:pt idx="3">
                        <c:v>Mongo 25/75</c:v>
                      </c:pt>
                      <c:pt idx="4">
                        <c:v>Mongo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Feuil3!$L$3:$L$14</c15:sqref>
                        </c15:fullRef>
                        <c15:formulaRef>
                          <c15:sqref>(Feuil3!$L$3,Feuil3!$L$5,Feuil3!$L$7,Feuil3!$L$9,Feuil3!$L$11)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0.26796666666666669</c:v>
                      </c:pt>
                      <c:pt idx="1">
                        <c:v>0.3254333333333333</c:v>
                      </c:pt>
                      <c:pt idx="2">
                        <c:v>0.38216666666666671</c:v>
                      </c:pt>
                      <c:pt idx="3">
                        <c:v>0.38936666666666664</c:v>
                      </c:pt>
                      <c:pt idx="4">
                        <c:v>0.36230000000000001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Feuil3!$M$2</c15:sqref>
                        </c15:formulaRef>
                      </c:ext>
                    </c:extLst>
                    <c:strCache>
                      <c:ptCount val="1"/>
                      <c:pt idx="0">
                        <c:v>Throughput (ops/seconds)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(Feuil3!$B$3,Feuil3!$B$5,Feuil3!$B$7,Feuil3!$B$9,Feuil3!$B$11)</c15:sqref>
                        </c15:formulaRef>
                      </c:ext>
                    </c:extLst>
                    <c:strCache>
                      <c:ptCount val="5"/>
                      <c:pt idx="0">
                        <c:v>Mongo 100/0</c:v>
                      </c:pt>
                      <c:pt idx="1">
                        <c:v>Mongo 75/25</c:v>
                      </c:pt>
                      <c:pt idx="2">
                        <c:v>Mongo 50/50</c:v>
                      </c:pt>
                      <c:pt idx="3">
                        <c:v>Mongo 25/75</c:v>
                      </c:pt>
                      <c:pt idx="4">
                        <c:v>Mongo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Feuil3!$M$3:$M$14</c15:sqref>
                        </c15:fullRef>
                        <c15:formulaRef>
                          <c15:sqref>(Feuil3!$M$3,Feuil3!$M$5,Feuil3!$M$7,Feuil3!$M$9,Feuil3!$M$11)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3732.2419955549171</c:v>
                      </c:pt>
                      <c:pt idx="1">
                        <c:v>3074.9525212526901</c:v>
                      </c:pt>
                      <c:pt idx="2">
                        <c:v>2622.1310100236733</c:v>
                      </c:pt>
                      <c:pt idx="3">
                        <c:v>2569.9232779381332</c:v>
                      </c:pt>
                      <c:pt idx="4">
                        <c:v>3011.108599415707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Feuil3!$N$2</c15:sqref>
                        </c15:formulaRef>
                      </c:ext>
                    </c:extLst>
                    <c:strCache>
                      <c:ptCount val="1"/>
                      <c:pt idx="0">
                        <c:v>CPU primary %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(Feuil3!$B$3,Feuil3!$B$5,Feuil3!$B$7,Feuil3!$B$9,Feuil3!$B$11)</c15:sqref>
                        </c15:formulaRef>
                      </c:ext>
                    </c:extLst>
                    <c:strCache>
                      <c:ptCount val="5"/>
                      <c:pt idx="0">
                        <c:v>Mongo 100/0</c:v>
                      </c:pt>
                      <c:pt idx="1">
                        <c:v>Mongo 75/25</c:v>
                      </c:pt>
                      <c:pt idx="2">
                        <c:v>Mongo 50/50</c:v>
                      </c:pt>
                      <c:pt idx="3">
                        <c:v>Mongo 25/75</c:v>
                      </c:pt>
                      <c:pt idx="4">
                        <c:v>Mongo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Feuil3!$N$3:$N$14</c15:sqref>
                        </c15:fullRef>
                        <c15:formulaRef>
                          <c15:sqref>(Feuil3!$N$3,Feuil3!$N$5,Feuil3!$N$7,Feuil3!$N$9,Feuil3!$N$11)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0.50176666666666669</c:v>
                      </c:pt>
                      <c:pt idx="1">
                        <c:v>0.53313333333333335</c:v>
                      </c:pt>
                      <c:pt idx="2">
                        <c:v>0.7654333333333333</c:v>
                      </c:pt>
                      <c:pt idx="3">
                        <c:v>0.6548666666666666</c:v>
                      </c:pt>
                      <c:pt idx="4">
                        <c:v>0.97676666666666667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Feuil3!$O$2</c15:sqref>
                        </c15:formulaRef>
                      </c:ext>
                    </c:extLst>
                    <c:strCache>
                      <c:ptCount val="1"/>
                      <c:pt idx="0">
                        <c:v>Mem usage primary (MiB)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(Feuil3!$B$3,Feuil3!$B$5,Feuil3!$B$7,Feuil3!$B$9,Feuil3!$B$11)</c15:sqref>
                        </c15:formulaRef>
                      </c:ext>
                    </c:extLst>
                    <c:strCache>
                      <c:ptCount val="5"/>
                      <c:pt idx="0">
                        <c:v>Mongo 100/0</c:v>
                      </c:pt>
                      <c:pt idx="1">
                        <c:v>Mongo 75/25</c:v>
                      </c:pt>
                      <c:pt idx="2">
                        <c:v>Mongo 50/50</c:v>
                      </c:pt>
                      <c:pt idx="3">
                        <c:v>Mongo 25/75</c:v>
                      </c:pt>
                      <c:pt idx="4">
                        <c:v>Mongo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Feuil3!$O$3:$O$14</c15:sqref>
                        </c15:fullRef>
                        <c15:formulaRef>
                          <c15:sqref>(Feuil3!$O$3,Feuil3!$O$5,Feuil3!$O$7,Feuil3!$O$9,Feuil3!$O$11)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310.53333333333336</c:v>
                      </c:pt>
                      <c:pt idx="1">
                        <c:v>300.2</c:v>
                      </c:pt>
                      <c:pt idx="2">
                        <c:v>299.26666666666665</c:v>
                      </c:pt>
                      <c:pt idx="3">
                        <c:v>300.3</c:v>
                      </c:pt>
                      <c:pt idx="4">
                        <c:v>298.56666666666666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Feuil3!$P$2</c15:sqref>
                        </c15:formulaRef>
                      </c:ext>
                    </c:extLst>
                    <c:strCache>
                      <c:ptCount val="1"/>
                      <c:pt idx="0">
                        <c:v>Mem % primary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(Feuil3!$B$3,Feuil3!$B$5,Feuil3!$B$7,Feuil3!$B$9,Feuil3!$B$11)</c15:sqref>
                        </c15:formulaRef>
                      </c:ext>
                    </c:extLst>
                    <c:strCache>
                      <c:ptCount val="5"/>
                      <c:pt idx="0">
                        <c:v>Mongo 100/0</c:v>
                      </c:pt>
                      <c:pt idx="1">
                        <c:v>Mongo 75/25</c:v>
                      </c:pt>
                      <c:pt idx="2">
                        <c:v>Mongo 50/50</c:v>
                      </c:pt>
                      <c:pt idx="3">
                        <c:v>Mongo 25/75</c:v>
                      </c:pt>
                      <c:pt idx="4">
                        <c:v>Mongo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Feuil3!$P$3:$P$14</c15:sqref>
                        </c15:fullRef>
                        <c15:formulaRef>
                          <c15:sqref>(Feuil3!$P$3,Feuil3!$P$5,Feuil3!$P$7,Feuil3!$P$9,Feuil3!$P$11)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3.9100000000000003E-2</c:v>
                      </c:pt>
                      <c:pt idx="1">
                        <c:v>3.78E-2</c:v>
                      </c:pt>
                      <c:pt idx="2">
                        <c:v>3.7699999999999997E-2</c:v>
                      </c:pt>
                      <c:pt idx="3">
                        <c:v>3.78E-2</c:v>
                      </c:pt>
                      <c:pt idx="4">
                        <c:v>2.6379999999999997E-2</c:v>
                      </c:pt>
                    </c:numCache>
                  </c:numRef>
                </c:val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Feuil3!$Q$2</c15:sqref>
                        </c15:formulaRef>
                      </c:ext>
                    </c:extLst>
                    <c:strCache>
                      <c:ptCount val="1"/>
                      <c:pt idx="0">
                        <c:v>CPU % Secondary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(Feuil3!$B$3,Feuil3!$B$5,Feuil3!$B$7,Feuil3!$B$9,Feuil3!$B$11)</c15:sqref>
                        </c15:formulaRef>
                      </c:ext>
                    </c:extLst>
                    <c:strCache>
                      <c:ptCount val="5"/>
                      <c:pt idx="0">
                        <c:v>Mongo 100/0</c:v>
                      </c:pt>
                      <c:pt idx="1">
                        <c:v>Mongo 75/25</c:v>
                      </c:pt>
                      <c:pt idx="2">
                        <c:v>Mongo 50/50</c:v>
                      </c:pt>
                      <c:pt idx="3">
                        <c:v>Mongo 25/75</c:v>
                      </c:pt>
                      <c:pt idx="4">
                        <c:v>Mongo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Feuil3!$Q$3:$Q$14</c15:sqref>
                        </c15:fullRef>
                        <c15:formulaRef>
                          <c15:sqref>(Feuil3!$Q$3,Feuil3!$Q$5,Feuil3!$Q$7,Feuil3!$Q$9,Feuil3!$Q$11)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6.8444443333333339E-3</c:v>
                      </c:pt>
                      <c:pt idx="1">
                        <c:v>5.7444443333333336E-3</c:v>
                      </c:pt>
                      <c:pt idx="2">
                        <c:v>4.8333320000000001E-3</c:v>
                      </c:pt>
                      <c:pt idx="3">
                        <c:v>5.7777779999999999E-3</c:v>
                      </c:pt>
                      <c:pt idx="4">
                        <c:v>0.11380000000000001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Feuil3!$R$2</c15:sqref>
                        </c15:formulaRef>
                      </c:ext>
                    </c:extLst>
                    <c:strCache>
                      <c:ptCount val="1"/>
                      <c:pt idx="0">
                        <c:v>Mem usage secondary (MiB)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(Feuil3!$B$3,Feuil3!$B$5,Feuil3!$B$7,Feuil3!$B$9,Feuil3!$B$11)</c15:sqref>
                        </c15:formulaRef>
                      </c:ext>
                    </c:extLst>
                    <c:strCache>
                      <c:ptCount val="5"/>
                      <c:pt idx="0">
                        <c:v>Mongo 100/0</c:v>
                      </c:pt>
                      <c:pt idx="1">
                        <c:v>Mongo 75/25</c:v>
                      </c:pt>
                      <c:pt idx="2">
                        <c:v>Mongo 50/50</c:v>
                      </c:pt>
                      <c:pt idx="3">
                        <c:v>Mongo 25/75</c:v>
                      </c:pt>
                      <c:pt idx="4">
                        <c:v>Mongo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Feuil3!$R$3:$R$14</c15:sqref>
                        </c15:fullRef>
                        <c15:formulaRef>
                          <c15:sqref>(Feuil3!$R$3,Feuil3!$R$5,Feuil3!$R$7,Feuil3!$R$9,Feuil3!$R$11)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242.06666670000001</c:v>
                      </c:pt>
                      <c:pt idx="1">
                        <c:v>220.2333333</c:v>
                      </c:pt>
                      <c:pt idx="2">
                        <c:v>220.30000000000004</c:v>
                      </c:pt>
                      <c:pt idx="3">
                        <c:v>220.2666667</c:v>
                      </c:pt>
                      <c:pt idx="4">
                        <c:v>222.11111111111111</c:v>
                      </c:pt>
                    </c:numCache>
                  </c:numRef>
                </c:val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Feuil3!$S$2</c15:sqref>
                        </c15:formulaRef>
                      </c:ext>
                    </c:extLst>
                    <c:strCache>
                      <c:ptCount val="1"/>
                      <c:pt idx="0">
                        <c:v>Mem % secondary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(Feuil3!$B$3,Feuil3!$B$5,Feuil3!$B$7,Feuil3!$B$9,Feuil3!$B$11)</c15:sqref>
                        </c15:formulaRef>
                      </c:ext>
                    </c:extLst>
                    <c:strCache>
                      <c:ptCount val="5"/>
                      <c:pt idx="0">
                        <c:v>Mongo 100/0</c:v>
                      </c:pt>
                      <c:pt idx="1">
                        <c:v>Mongo 75/25</c:v>
                      </c:pt>
                      <c:pt idx="2">
                        <c:v>Mongo 50/50</c:v>
                      </c:pt>
                      <c:pt idx="3">
                        <c:v>Mongo 25/75</c:v>
                      </c:pt>
                      <c:pt idx="4">
                        <c:v>Mongo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Feuil3!$S$3:$S$14</c15:sqref>
                        </c15:fullRef>
                        <c15:formulaRef>
                          <c15:sqref>(Feuil3!$S$3,Feuil3!$S$5,Feuil3!$S$7,Feuil3!$S$9,Feuil3!$S$11)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3.0466666999999999E-2</c:v>
                      </c:pt>
                      <c:pt idx="1">
                        <c:v>2.7733332999999999E-2</c:v>
                      </c:pt>
                      <c:pt idx="2">
                        <c:v>2.7733332999999999E-2</c:v>
                      </c:pt>
                      <c:pt idx="3">
                        <c:v>2.7733332999999999E-2</c:v>
                      </c:pt>
                      <c:pt idx="4">
                        <c:v>0.15334077777777777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936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665328"/>
        <c:crosses val="autoZero"/>
        <c:auto val="1"/>
        <c:lblAlgn val="ctr"/>
        <c:lblOffset val="100"/>
        <c:noMultiLvlLbl val="0"/>
      </c:catAx>
      <c:valAx>
        <c:axId val="4936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6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Feuil3!$D$2</c:f>
              <c:strCache>
                <c:ptCount val="1"/>
                <c:pt idx="0">
                  <c:v>Average Read Latency (us)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Feuil3!$B$3:$B$14</c15:sqref>
                  </c15:fullRef>
                </c:ext>
              </c:extLst>
              <c:f>(Feuil3!$B$4,Feuil3!$B$6,Feuil3!$B$8,Feuil3!$B$10,Feuil3!$B$12)</c:f>
              <c:strCache>
                <c:ptCount val="5"/>
                <c:pt idx="0">
                  <c:v>Fabric 100/0</c:v>
                </c:pt>
                <c:pt idx="1">
                  <c:v>Fabric 75/25</c:v>
                </c:pt>
                <c:pt idx="2">
                  <c:v>Fabric 50/50</c:v>
                </c:pt>
                <c:pt idx="3">
                  <c:v>Fabric 25/75</c:v>
                </c:pt>
                <c:pt idx="4">
                  <c:v>Fabric 0/100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Feuil3!$D$3:$D$14</c15:sqref>
                  </c15:fullRef>
                </c:ext>
              </c:extLst>
              <c:f>(Feuil3!$D$4,Feuil3!$D$6,Feuil3!$D$8,Feuil3!$D$10,Feuil3!$D$12)</c:f>
              <c:numCache>
                <c:formatCode>General</c:formatCode>
                <c:ptCount val="5"/>
                <c:pt idx="0">
                  <c:v>6370000</c:v>
                </c:pt>
                <c:pt idx="1">
                  <c:v>23030000</c:v>
                </c:pt>
                <c:pt idx="2">
                  <c:v>31200000</c:v>
                </c:pt>
                <c:pt idx="3">
                  <c:v>22340000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Feuil3!$E$2</c:f>
              <c:strCache>
                <c:ptCount val="1"/>
                <c:pt idx="0">
                  <c:v>Min Read Latency (us)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Feuil3!$B$3:$B$14</c15:sqref>
                  </c15:fullRef>
                </c:ext>
              </c:extLst>
              <c:f>(Feuil3!$B$4,Feuil3!$B$6,Feuil3!$B$8,Feuil3!$B$10,Feuil3!$B$12)</c:f>
              <c:strCache>
                <c:ptCount val="5"/>
                <c:pt idx="0">
                  <c:v>Fabric 100/0</c:v>
                </c:pt>
                <c:pt idx="1">
                  <c:v>Fabric 75/25</c:v>
                </c:pt>
                <c:pt idx="2">
                  <c:v>Fabric 50/50</c:v>
                </c:pt>
                <c:pt idx="3">
                  <c:v>Fabric 25/75</c:v>
                </c:pt>
                <c:pt idx="4">
                  <c:v>Fabric 0/100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Feuil3!$E$3:$E$14</c15:sqref>
                  </c15:fullRef>
                </c:ext>
              </c:extLst>
              <c:f>(Feuil3!$E$4,Feuil3!$E$6,Feuil3!$E$8,Feuil3!$E$10,Feuil3!$E$12)</c:f>
              <c:numCache>
                <c:formatCode>General</c:formatCode>
                <c:ptCount val="5"/>
                <c:pt idx="0">
                  <c:v>740000</c:v>
                </c:pt>
                <c:pt idx="1">
                  <c:v>20130000</c:v>
                </c:pt>
                <c:pt idx="2">
                  <c:v>28840000</c:v>
                </c:pt>
                <c:pt idx="3">
                  <c:v>20110000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Feuil3!$F$2</c:f>
              <c:strCache>
                <c:ptCount val="1"/>
                <c:pt idx="0">
                  <c:v>Max Read Latency (us)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Feuil3!$B$3:$B$14</c15:sqref>
                  </c15:fullRef>
                </c:ext>
              </c:extLst>
              <c:f>(Feuil3!$B$4,Feuil3!$B$6,Feuil3!$B$8,Feuil3!$B$10,Feuil3!$B$12)</c:f>
              <c:strCache>
                <c:ptCount val="5"/>
                <c:pt idx="0">
                  <c:v>Fabric 100/0</c:v>
                </c:pt>
                <c:pt idx="1">
                  <c:v>Fabric 75/25</c:v>
                </c:pt>
                <c:pt idx="2">
                  <c:v>Fabric 50/50</c:v>
                </c:pt>
                <c:pt idx="3">
                  <c:v>Fabric 25/75</c:v>
                </c:pt>
                <c:pt idx="4">
                  <c:v>Fabric 0/100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Feuil3!$F$3:$F$14</c15:sqref>
                  </c15:fullRef>
                </c:ext>
              </c:extLst>
              <c:f>(Feuil3!$F$4,Feuil3!$F$6,Feuil3!$F$8,Feuil3!$F$10,Feuil3!$F$12)</c:f>
              <c:numCache>
                <c:formatCode>General</c:formatCode>
                <c:ptCount val="5"/>
                <c:pt idx="0">
                  <c:v>9020000</c:v>
                </c:pt>
                <c:pt idx="1">
                  <c:v>26530000</c:v>
                </c:pt>
                <c:pt idx="2">
                  <c:v>32520000</c:v>
                </c:pt>
                <c:pt idx="3">
                  <c:v>22970000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665720"/>
        <c:axId val="4936641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Feuil3!$C$2</c15:sqref>
                        </c15:formulaRef>
                      </c:ext>
                    </c:extLst>
                    <c:strCache>
                      <c:ptCount val="1"/>
                      <c:pt idx="0">
                        <c:v>Read Operations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(Feuil3!$B$4,Feuil3!$B$6,Feuil3!$B$8,Feuil3!$B$10,Feuil3!$B$12)</c15:sqref>
                        </c15:formulaRef>
                      </c:ext>
                    </c:extLst>
                    <c:strCache>
                      <c:ptCount val="5"/>
                      <c:pt idx="0">
                        <c:v>Fabric 100/0</c:v>
                      </c:pt>
                      <c:pt idx="1">
                        <c:v>Fabric 75/25</c:v>
                      </c:pt>
                      <c:pt idx="2">
                        <c:v>Fabric 50/50</c:v>
                      </c:pt>
                      <c:pt idx="3">
                        <c:v>Fabric 25/75</c:v>
                      </c:pt>
                      <c:pt idx="4">
                        <c:v>Fabric 0/100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Feuil3!$C$3:$C$14</c15:sqref>
                        </c15:fullRef>
                        <c15:formulaRef>
                          <c15:sqref>(Feuil3!$C$4,Feuil3!$C$6,Feuil3!$C$8,Feuil3!$C$10,Feuil3!$C$12)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</c:v>
                      </c:pt>
                      <c:pt idx="1">
                        <c:v>750</c:v>
                      </c:pt>
                      <c:pt idx="2">
                        <c:v>500</c:v>
                      </c:pt>
                      <c:pt idx="3">
                        <c:v>250</c:v>
                      </c:pt>
                      <c:pt idx="4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Feuil3!$G$2</c15:sqref>
                        </c15:formulaRef>
                      </c:ext>
                    </c:extLst>
                    <c:strCache>
                      <c:ptCount val="1"/>
                      <c:pt idx="0">
                        <c:v>Write Operations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(Feuil3!$B$4,Feuil3!$B$6,Feuil3!$B$8,Feuil3!$B$10,Feuil3!$B$12)</c15:sqref>
                        </c15:formulaRef>
                      </c:ext>
                    </c:extLst>
                    <c:strCache>
                      <c:ptCount val="5"/>
                      <c:pt idx="0">
                        <c:v>Fabric 100/0</c:v>
                      </c:pt>
                      <c:pt idx="1">
                        <c:v>Fabric 75/25</c:v>
                      </c:pt>
                      <c:pt idx="2">
                        <c:v>Fabric 50/50</c:v>
                      </c:pt>
                      <c:pt idx="3">
                        <c:v>Fabric 25/75</c:v>
                      </c:pt>
                      <c:pt idx="4">
                        <c:v>Fabric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Feuil3!$G$3:$G$14</c15:sqref>
                        </c15:fullRef>
                        <c15:formulaRef>
                          <c15:sqref>(Feuil3!$G$4,Feuil3!$G$6,Feuil3!$G$8,Feuil3!$G$10,Feuil3!$G$12)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250</c:v>
                      </c:pt>
                      <c:pt idx="2">
                        <c:v>500</c:v>
                      </c:pt>
                      <c:pt idx="3">
                        <c:v>750</c:v>
                      </c:pt>
                      <c:pt idx="4">
                        <c:v>1000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Feuil3!$H$2</c15:sqref>
                        </c15:formulaRef>
                      </c:ext>
                    </c:extLst>
                    <c:strCache>
                      <c:ptCount val="1"/>
                      <c:pt idx="0">
                        <c:v>Average Write Latency (us)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(Feuil3!$B$4,Feuil3!$B$6,Feuil3!$B$8,Feuil3!$B$10,Feuil3!$B$12)</c15:sqref>
                        </c15:formulaRef>
                      </c:ext>
                    </c:extLst>
                    <c:strCache>
                      <c:ptCount val="5"/>
                      <c:pt idx="0">
                        <c:v>Fabric 100/0</c:v>
                      </c:pt>
                      <c:pt idx="1">
                        <c:v>Fabric 75/25</c:v>
                      </c:pt>
                      <c:pt idx="2">
                        <c:v>Fabric 50/50</c:v>
                      </c:pt>
                      <c:pt idx="3">
                        <c:v>Fabric 25/75</c:v>
                      </c:pt>
                      <c:pt idx="4">
                        <c:v>Fabric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Feuil3!$H$3:$H$14</c15:sqref>
                        </c15:fullRef>
                        <c15:formulaRef>
                          <c15:sqref>(Feuil3!$H$4,Feuil3!$H$6,Feuil3!$H$8,Feuil3!$H$10,Feuil3!$H$12)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2370000</c:v>
                      </c:pt>
                      <c:pt idx="2">
                        <c:v>3200000</c:v>
                      </c:pt>
                      <c:pt idx="3">
                        <c:v>4970000</c:v>
                      </c:pt>
                      <c:pt idx="4">
                        <c:v>5490000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Feuil3!$I$2</c15:sqref>
                        </c15:formulaRef>
                      </c:ext>
                    </c:extLst>
                    <c:strCache>
                      <c:ptCount val="1"/>
                      <c:pt idx="0">
                        <c:v>Min Write Latency (us)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(Feuil3!$B$4,Feuil3!$B$6,Feuil3!$B$8,Feuil3!$B$10,Feuil3!$B$12)</c15:sqref>
                        </c15:formulaRef>
                      </c:ext>
                    </c:extLst>
                    <c:strCache>
                      <c:ptCount val="5"/>
                      <c:pt idx="0">
                        <c:v>Fabric 100/0</c:v>
                      </c:pt>
                      <c:pt idx="1">
                        <c:v>Fabric 75/25</c:v>
                      </c:pt>
                      <c:pt idx="2">
                        <c:v>Fabric 50/50</c:v>
                      </c:pt>
                      <c:pt idx="3">
                        <c:v>Fabric 25/75</c:v>
                      </c:pt>
                      <c:pt idx="4">
                        <c:v>Fabric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Feuil3!$I$3:$I$14</c15:sqref>
                        </c15:fullRef>
                        <c15:formulaRef>
                          <c15:sqref>(Feuil3!$I$4,Feuil3!$I$6,Feuil3!$I$8,Feuil3!$I$10,Feuil3!$I$12)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710000</c:v>
                      </c:pt>
                      <c:pt idx="2">
                        <c:v>780000</c:v>
                      </c:pt>
                      <c:pt idx="3">
                        <c:v>830000</c:v>
                      </c:pt>
                      <c:pt idx="4">
                        <c:v>630000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Feuil3!$J$2</c15:sqref>
                        </c15:formulaRef>
                      </c:ext>
                    </c:extLst>
                    <c:strCache>
                      <c:ptCount val="1"/>
                      <c:pt idx="0">
                        <c:v>Max Write Latency (us)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(Feuil3!$B$4,Feuil3!$B$6,Feuil3!$B$8,Feuil3!$B$10,Feuil3!$B$12)</c15:sqref>
                        </c15:formulaRef>
                      </c:ext>
                    </c:extLst>
                    <c:strCache>
                      <c:ptCount val="5"/>
                      <c:pt idx="0">
                        <c:v>Fabric 100/0</c:v>
                      </c:pt>
                      <c:pt idx="1">
                        <c:v>Fabric 75/25</c:v>
                      </c:pt>
                      <c:pt idx="2">
                        <c:v>Fabric 50/50</c:v>
                      </c:pt>
                      <c:pt idx="3">
                        <c:v>Fabric 25/75</c:v>
                      </c:pt>
                      <c:pt idx="4">
                        <c:v>Fabric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Feuil3!$J$3:$J$14</c15:sqref>
                        </c15:fullRef>
                        <c15:formulaRef>
                          <c15:sqref>(Feuil3!$J$4,Feuil3!$J$6,Feuil3!$J$8,Feuil3!$J$10,Feuil3!$J$12)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3490000</c:v>
                      </c:pt>
                      <c:pt idx="2">
                        <c:v>5030000</c:v>
                      </c:pt>
                      <c:pt idx="3">
                        <c:v>7600000</c:v>
                      </c:pt>
                      <c:pt idx="4">
                        <c:v>10850000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Feuil3!$K$2</c15:sqref>
                        </c15:formulaRef>
                      </c:ext>
                    </c:extLst>
                    <c:strCache>
                      <c:ptCount val="1"/>
                      <c:pt idx="0">
                        <c:v>Total runtime (ms)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(Feuil3!$B$4,Feuil3!$B$6,Feuil3!$B$8,Feuil3!$B$10,Feuil3!$B$12)</c15:sqref>
                        </c15:formulaRef>
                      </c:ext>
                    </c:extLst>
                    <c:strCache>
                      <c:ptCount val="5"/>
                      <c:pt idx="0">
                        <c:v>Fabric 100/0</c:v>
                      </c:pt>
                      <c:pt idx="1">
                        <c:v>Fabric 75/25</c:v>
                      </c:pt>
                      <c:pt idx="2">
                        <c:v>Fabric 50/50</c:v>
                      </c:pt>
                      <c:pt idx="3">
                        <c:v>Fabric 25/75</c:v>
                      </c:pt>
                      <c:pt idx="4">
                        <c:v>Fabric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Feuil3!$K$3:$K$14</c15:sqref>
                        </c15:fullRef>
                        <c15:formulaRef>
                          <c15:sqref>(Feuil3!$K$4,Feuil3!$K$6,Feuil3!$K$8,Feuil3!$K$10,Feuil3!$K$12)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17820</c:v>
                      </c:pt>
                      <c:pt idx="1">
                        <c:v>31600</c:v>
                      </c:pt>
                      <c:pt idx="2">
                        <c:v>31600</c:v>
                      </c:pt>
                      <c:pt idx="3">
                        <c:v>23850</c:v>
                      </c:pt>
                      <c:pt idx="4">
                        <c:v>12150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Feuil3!$L$2</c15:sqref>
                        </c15:formulaRef>
                      </c:ext>
                    </c:extLst>
                    <c:strCache>
                      <c:ptCount val="1"/>
                      <c:pt idx="0">
                        <c:v>Average time/op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(Feuil3!$B$4,Feuil3!$B$6,Feuil3!$B$8,Feuil3!$B$10,Feuil3!$B$12)</c15:sqref>
                        </c15:formulaRef>
                      </c:ext>
                    </c:extLst>
                    <c:strCache>
                      <c:ptCount val="5"/>
                      <c:pt idx="0">
                        <c:v>Fabric 100/0</c:v>
                      </c:pt>
                      <c:pt idx="1">
                        <c:v>Fabric 75/25</c:v>
                      </c:pt>
                      <c:pt idx="2">
                        <c:v>Fabric 50/50</c:v>
                      </c:pt>
                      <c:pt idx="3">
                        <c:v>Fabric 25/75</c:v>
                      </c:pt>
                      <c:pt idx="4">
                        <c:v>Fabric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Feuil3!$L$3:$L$14</c15:sqref>
                        </c15:fullRef>
                        <c15:formulaRef>
                          <c15:sqref>(Feuil3!$L$4,Feuil3!$L$6,Feuil3!$L$8,Feuil3!$L$10,Feuil3!$L$12)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17.82</c:v>
                      </c:pt>
                      <c:pt idx="1">
                        <c:v>31.6</c:v>
                      </c:pt>
                      <c:pt idx="2">
                        <c:v>31.6</c:v>
                      </c:pt>
                      <c:pt idx="3">
                        <c:v>23.85</c:v>
                      </c:pt>
                      <c:pt idx="4">
                        <c:v>12.15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Feuil3!$M$2</c15:sqref>
                        </c15:formulaRef>
                      </c:ext>
                    </c:extLst>
                    <c:strCache>
                      <c:ptCount val="1"/>
                      <c:pt idx="0">
                        <c:v>Throughput (ops/seconds)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(Feuil3!$B$4,Feuil3!$B$6,Feuil3!$B$8,Feuil3!$B$10,Feuil3!$B$12)</c15:sqref>
                        </c15:formulaRef>
                      </c:ext>
                    </c:extLst>
                    <c:strCache>
                      <c:ptCount val="5"/>
                      <c:pt idx="0">
                        <c:v>Fabric 100/0</c:v>
                      </c:pt>
                      <c:pt idx="1">
                        <c:v>Fabric 75/25</c:v>
                      </c:pt>
                      <c:pt idx="2">
                        <c:v>Fabric 50/50</c:v>
                      </c:pt>
                      <c:pt idx="3">
                        <c:v>Fabric 25/75</c:v>
                      </c:pt>
                      <c:pt idx="4">
                        <c:v>Fabric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Feuil3!$M$3:$M$14</c15:sqref>
                        </c15:fullRef>
                        <c15:formulaRef>
                          <c15:sqref>(Feuil3!$M$4,Feuil3!$M$6,Feuil3!$M$8,Feuil3!$M$10,Feuil3!$M$12)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56.1</c:v>
                      </c:pt>
                      <c:pt idx="1">
                        <c:v>31.65</c:v>
                      </c:pt>
                      <c:pt idx="2">
                        <c:v>31.65</c:v>
                      </c:pt>
                      <c:pt idx="3">
                        <c:v>41.924999999999997</c:v>
                      </c:pt>
                      <c:pt idx="4">
                        <c:v>82.3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Feuil3!$N$2</c15:sqref>
                        </c15:formulaRef>
                      </c:ext>
                    </c:extLst>
                    <c:strCache>
                      <c:ptCount val="1"/>
                      <c:pt idx="0">
                        <c:v>CPU primary %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(Feuil3!$B$4,Feuil3!$B$6,Feuil3!$B$8,Feuil3!$B$10,Feuil3!$B$12)</c15:sqref>
                        </c15:formulaRef>
                      </c:ext>
                    </c:extLst>
                    <c:strCache>
                      <c:ptCount val="5"/>
                      <c:pt idx="0">
                        <c:v>Fabric 100/0</c:v>
                      </c:pt>
                      <c:pt idx="1">
                        <c:v>Fabric 75/25</c:v>
                      </c:pt>
                      <c:pt idx="2">
                        <c:v>Fabric 50/50</c:v>
                      </c:pt>
                      <c:pt idx="3">
                        <c:v>Fabric 25/75</c:v>
                      </c:pt>
                      <c:pt idx="4">
                        <c:v>Fabric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Feuil3!$N$3:$N$14</c15:sqref>
                        </c15:fullRef>
                        <c15:formulaRef>
                          <c15:sqref>(Feuil3!$N$4,Feuil3!$N$6,Feuil3!$N$8,Feuil3!$N$10,Feuil3!$N$12)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0.38177499999999998</c:v>
                      </c:pt>
                      <c:pt idx="1">
                        <c:v>0.38355</c:v>
                      </c:pt>
                      <c:pt idx="2">
                        <c:v>0.19155</c:v>
                      </c:pt>
                      <c:pt idx="3">
                        <c:v>0.243617</c:v>
                      </c:pt>
                      <c:pt idx="4">
                        <c:v>0.25831700000000002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Feuil3!$O$2</c15:sqref>
                        </c15:formulaRef>
                      </c:ext>
                    </c:extLst>
                    <c:strCache>
                      <c:ptCount val="1"/>
                      <c:pt idx="0">
                        <c:v>Mem usage primary (MiB)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(Feuil3!$B$4,Feuil3!$B$6,Feuil3!$B$8,Feuil3!$B$10,Feuil3!$B$12)</c15:sqref>
                        </c15:formulaRef>
                      </c:ext>
                    </c:extLst>
                    <c:strCache>
                      <c:ptCount val="5"/>
                      <c:pt idx="0">
                        <c:v>Fabric 100/0</c:v>
                      </c:pt>
                      <c:pt idx="1">
                        <c:v>Fabric 75/25</c:v>
                      </c:pt>
                      <c:pt idx="2">
                        <c:v>Fabric 50/50</c:v>
                      </c:pt>
                      <c:pt idx="3">
                        <c:v>Fabric 25/75</c:v>
                      </c:pt>
                      <c:pt idx="4">
                        <c:v>Fabric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Feuil3!$O$3:$O$14</c15:sqref>
                        </c15:fullRef>
                        <c15:formulaRef>
                          <c15:sqref>(Feuil3!$O$4,Feuil3!$O$6,Feuil3!$O$8,Feuil3!$O$10,Feuil3!$O$12)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54.18</c:v>
                      </c:pt>
                      <c:pt idx="1">
                        <c:v>55.814999999999998</c:v>
                      </c:pt>
                      <c:pt idx="2">
                        <c:v>90.24</c:v>
                      </c:pt>
                      <c:pt idx="3">
                        <c:v>45.493299999999998</c:v>
                      </c:pt>
                      <c:pt idx="4">
                        <c:v>138.8683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Feuil3!$P$2</c15:sqref>
                        </c15:formulaRef>
                      </c:ext>
                    </c:extLst>
                    <c:strCache>
                      <c:ptCount val="1"/>
                      <c:pt idx="0">
                        <c:v>Mem % primary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(Feuil3!$B$4,Feuil3!$B$6,Feuil3!$B$8,Feuil3!$B$10,Feuil3!$B$12)</c15:sqref>
                        </c15:formulaRef>
                      </c:ext>
                    </c:extLst>
                    <c:strCache>
                      <c:ptCount val="5"/>
                      <c:pt idx="0">
                        <c:v>Fabric 100/0</c:v>
                      </c:pt>
                      <c:pt idx="1">
                        <c:v>Fabric 75/25</c:v>
                      </c:pt>
                      <c:pt idx="2">
                        <c:v>Fabric 50/50</c:v>
                      </c:pt>
                      <c:pt idx="3">
                        <c:v>Fabric 25/75</c:v>
                      </c:pt>
                      <c:pt idx="4">
                        <c:v>Fabric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Feuil3!$P$3:$P$14</c15:sqref>
                        </c15:fullRef>
                        <c15:formulaRef>
                          <c15:sqref>(Feuil3!$P$4,Feuil3!$P$6,Feuil3!$P$8,Feuil3!$P$10,Feuil3!$P$12)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6.7999999999999996E-3</c:v>
                      </c:pt>
                      <c:pt idx="1">
                        <c:v>7.0000000000000001E-3</c:v>
                      </c:pt>
                      <c:pt idx="2">
                        <c:v>1.35E-2</c:v>
                      </c:pt>
                      <c:pt idx="3">
                        <c:v>5.7169999999999999E-3</c:v>
                      </c:pt>
                      <c:pt idx="4">
                        <c:v>1.7482999999999999E-2</c:v>
                      </c:pt>
                    </c:numCache>
                  </c:numRef>
                </c:val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Feuil3!$Q$2</c15:sqref>
                        </c15:formulaRef>
                      </c:ext>
                    </c:extLst>
                    <c:strCache>
                      <c:ptCount val="1"/>
                      <c:pt idx="0">
                        <c:v>CPU % Secondary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(Feuil3!$B$4,Feuil3!$B$6,Feuil3!$B$8,Feuil3!$B$10,Feuil3!$B$12)</c15:sqref>
                        </c15:formulaRef>
                      </c:ext>
                    </c:extLst>
                    <c:strCache>
                      <c:ptCount val="5"/>
                      <c:pt idx="0">
                        <c:v>Fabric 100/0</c:v>
                      </c:pt>
                      <c:pt idx="1">
                        <c:v>Fabric 75/25</c:v>
                      </c:pt>
                      <c:pt idx="2">
                        <c:v>Fabric 50/50</c:v>
                      </c:pt>
                      <c:pt idx="3">
                        <c:v>Fabric 25/75</c:v>
                      </c:pt>
                      <c:pt idx="4">
                        <c:v>Fabric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Feuil3!$Q$3:$Q$14</c15:sqref>
                        </c15:fullRef>
                        <c15:formulaRef>
                          <c15:sqref>(Feuil3!$Q$4,Feuil3!$Q$6,Feuil3!$Q$8,Feuil3!$Q$10,Feuil3!$Q$12)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0.19722500000000001</c:v>
                      </c:pt>
                      <c:pt idx="1">
                        <c:v>0.17115</c:v>
                      </c:pt>
                      <c:pt idx="2">
                        <c:v>0.21290000000000001</c:v>
                      </c:pt>
                      <c:pt idx="3">
                        <c:v>0.15518299999999999</c:v>
                      </c:pt>
                      <c:pt idx="4">
                        <c:v>0.17308999999999999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Feuil3!$R$2</c15:sqref>
                        </c15:formulaRef>
                      </c:ext>
                    </c:extLst>
                    <c:strCache>
                      <c:ptCount val="1"/>
                      <c:pt idx="0">
                        <c:v>Mem usage secondary (MiB)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(Feuil3!$B$4,Feuil3!$B$6,Feuil3!$B$8,Feuil3!$B$10,Feuil3!$B$12)</c15:sqref>
                        </c15:formulaRef>
                      </c:ext>
                    </c:extLst>
                    <c:strCache>
                      <c:ptCount val="5"/>
                      <c:pt idx="0">
                        <c:v>Fabric 100/0</c:v>
                      </c:pt>
                      <c:pt idx="1">
                        <c:v>Fabric 75/25</c:v>
                      </c:pt>
                      <c:pt idx="2">
                        <c:v>Fabric 50/50</c:v>
                      </c:pt>
                      <c:pt idx="3">
                        <c:v>Fabric 25/75</c:v>
                      </c:pt>
                      <c:pt idx="4">
                        <c:v>Fabric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Feuil3!$R$3:$R$14</c15:sqref>
                        </c15:fullRef>
                        <c15:formulaRef>
                          <c15:sqref>(Feuil3!$R$4,Feuil3!$R$6,Feuil3!$R$8,Feuil3!$R$10,Feuil3!$R$12)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203.72499999999999</c:v>
                      </c:pt>
                      <c:pt idx="1">
                        <c:v>161</c:v>
                      </c:pt>
                      <c:pt idx="2">
                        <c:v>192.95</c:v>
                      </c:pt>
                      <c:pt idx="3">
                        <c:v>197.08330000000001</c:v>
                      </c:pt>
                      <c:pt idx="4">
                        <c:v>176.18299999999999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Feuil3!$S$2</c15:sqref>
                        </c15:formulaRef>
                      </c:ext>
                    </c:extLst>
                    <c:strCache>
                      <c:ptCount val="1"/>
                      <c:pt idx="0">
                        <c:v>Mem % secondary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(Feuil3!$B$4,Feuil3!$B$6,Feuil3!$B$8,Feuil3!$B$10,Feuil3!$B$12)</c15:sqref>
                        </c15:formulaRef>
                      </c:ext>
                    </c:extLst>
                    <c:strCache>
                      <c:ptCount val="5"/>
                      <c:pt idx="0">
                        <c:v>Fabric 100/0</c:v>
                      </c:pt>
                      <c:pt idx="1">
                        <c:v>Fabric 75/25</c:v>
                      </c:pt>
                      <c:pt idx="2">
                        <c:v>Fabric 50/50</c:v>
                      </c:pt>
                      <c:pt idx="3">
                        <c:v>Fabric 25/75</c:v>
                      </c:pt>
                      <c:pt idx="4">
                        <c:v>Fabric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Feuil3!$S$3:$S$14</c15:sqref>
                        </c15:fullRef>
                        <c15:formulaRef>
                          <c15:sqref>(Feuil3!$S$4,Feuil3!$S$6,Feuil3!$S$8,Feuil3!$S$10,Feuil3!$S$12)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2.5649999999999999E-2</c:v>
                      </c:pt>
                      <c:pt idx="1">
                        <c:v>2.0250000000000001E-2</c:v>
                      </c:pt>
                      <c:pt idx="2">
                        <c:v>2.4250000000000001E-2</c:v>
                      </c:pt>
                      <c:pt idx="3">
                        <c:v>2.4799999999999999E-2</c:v>
                      </c:pt>
                      <c:pt idx="4">
                        <c:v>2.1829999999999999E-2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9366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664152"/>
        <c:crosses val="autoZero"/>
        <c:auto val="1"/>
        <c:lblAlgn val="ctr"/>
        <c:lblOffset val="100"/>
        <c:noMultiLvlLbl val="0"/>
      </c:catAx>
      <c:valAx>
        <c:axId val="49366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66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Feuil3!$D$2</c:f>
              <c:strCache>
                <c:ptCount val="1"/>
                <c:pt idx="0">
                  <c:v>Average Read Latency (us)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Feuil3!$B$3:$B$14</c15:sqref>
                  </c15:fullRef>
                </c:ext>
              </c:extLst>
              <c:f>(Feuil3!$B$3,Feuil3!$B$5,Feuil3!$B$7,Feuil3!$B$9,Feuil3!$B$11)</c:f>
              <c:strCache>
                <c:ptCount val="5"/>
                <c:pt idx="0">
                  <c:v>Mongo 100/0</c:v>
                </c:pt>
                <c:pt idx="1">
                  <c:v>Mongo 75/25</c:v>
                </c:pt>
                <c:pt idx="2">
                  <c:v>Mongo 50/50</c:v>
                </c:pt>
                <c:pt idx="3">
                  <c:v>Mongo 25/75</c:v>
                </c:pt>
                <c:pt idx="4">
                  <c:v>Mongo 0/100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Feuil3!$D$3:$D$14</c15:sqref>
                  </c15:fullRef>
                </c:ext>
              </c:extLst>
              <c:f>(Feuil3!$D$3,Feuil3!$D$5,Feuil3!$D$7,Feuil3!$D$9,Feuil3!$D$11)</c:f>
              <c:numCache>
                <c:formatCode>General</c:formatCode>
                <c:ptCount val="5"/>
                <c:pt idx="0">
                  <c:v>249.00146666666669</c:v>
                </c:pt>
                <c:pt idx="1">
                  <c:v>357.87733015168266</c:v>
                </c:pt>
                <c:pt idx="2">
                  <c:v>602.79180935025863</c:v>
                </c:pt>
                <c:pt idx="3">
                  <c:v>1111.8954068431901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662584"/>
        <c:axId val="4936649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Feuil3!$C$2</c15:sqref>
                        </c15:formulaRef>
                      </c:ext>
                    </c:extLst>
                    <c:strCache>
                      <c:ptCount val="1"/>
                      <c:pt idx="0">
                        <c:v>Read Operations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(Feuil3!$B$3,Feuil3!$B$5,Feuil3!$B$7,Feuil3!$B$9,Feuil3!$B$11)</c15:sqref>
                        </c15:formulaRef>
                      </c:ext>
                    </c:extLst>
                    <c:strCache>
                      <c:ptCount val="5"/>
                      <c:pt idx="0">
                        <c:v>Mongo 100/0</c:v>
                      </c:pt>
                      <c:pt idx="1">
                        <c:v>Mongo 75/25</c:v>
                      </c:pt>
                      <c:pt idx="2">
                        <c:v>Mongo 50/50</c:v>
                      </c:pt>
                      <c:pt idx="3">
                        <c:v>Mongo 25/75</c:v>
                      </c:pt>
                      <c:pt idx="4">
                        <c:v>Mongo 0/100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Feuil3!$C$3:$C$14</c15:sqref>
                        </c15:fullRef>
                        <c15:formulaRef>
                          <c15:sqref>(Feuil3!$C$3,Feuil3!$C$5,Feuil3!$C$7,Feuil3!$C$9,Feuil3!$C$11)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10000</c:v>
                      </c:pt>
                      <c:pt idx="1">
                        <c:v>7496</c:v>
                      </c:pt>
                      <c:pt idx="2">
                        <c:v>4954</c:v>
                      </c:pt>
                      <c:pt idx="3">
                        <c:v>2559.6666666666665</c:v>
                      </c:pt>
                      <c:pt idx="4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Feuil3!$E$2</c15:sqref>
                        </c15:formulaRef>
                      </c:ext>
                    </c:extLst>
                    <c:strCache>
                      <c:ptCount val="1"/>
                      <c:pt idx="0">
                        <c:v>Min Read Latency (us)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(Feuil3!$B$3,Feuil3!$B$5,Feuil3!$B$7,Feuil3!$B$9,Feuil3!$B$11)</c15:sqref>
                        </c15:formulaRef>
                      </c:ext>
                    </c:extLst>
                    <c:strCache>
                      <c:ptCount val="5"/>
                      <c:pt idx="0">
                        <c:v>Mongo 100/0</c:v>
                      </c:pt>
                      <c:pt idx="1">
                        <c:v>Mongo 75/25</c:v>
                      </c:pt>
                      <c:pt idx="2">
                        <c:v>Mongo 50/50</c:v>
                      </c:pt>
                      <c:pt idx="3">
                        <c:v>Mongo 25/75</c:v>
                      </c:pt>
                      <c:pt idx="4">
                        <c:v>Mongo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Feuil3!$E$3:$E$14</c15:sqref>
                        </c15:fullRef>
                        <c15:formulaRef>
                          <c15:sqref>(Feuil3!$E$3,Feuil3!$E$5,Feuil3!$E$7,Feuil3!$E$9,Feuil3!$E$11)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134.33333333333334</c:v>
                      </c:pt>
                      <c:pt idx="1">
                        <c:v>139.66666666666666</c:v>
                      </c:pt>
                      <c:pt idx="2">
                        <c:v>143.66666666666666</c:v>
                      </c:pt>
                      <c:pt idx="3">
                        <c:v>175.33333333333334</c:v>
                      </c:pt>
                      <c:pt idx="4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Feuil3!$F$2</c15:sqref>
                        </c15:formulaRef>
                      </c:ext>
                    </c:extLst>
                    <c:strCache>
                      <c:ptCount val="1"/>
                      <c:pt idx="0">
                        <c:v>Max Read Latency (us)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(Feuil3!$B$3,Feuil3!$B$5,Feuil3!$B$7,Feuil3!$B$9,Feuil3!$B$11)</c15:sqref>
                        </c15:formulaRef>
                      </c:ext>
                    </c:extLst>
                    <c:strCache>
                      <c:ptCount val="5"/>
                      <c:pt idx="0">
                        <c:v>Mongo 100/0</c:v>
                      </c:pt>
                      <c:pt idx="1">
                        <c:v>Mongo 75/25</c:v>
                      </c:pt>
                      <c:pt idx="2">
                        <c:v>Mongo 50/50</c:v>
                      </c:pt>
                      <c:pt idx="3">
                        <c:v>Mongo 25/75</c:v>
                      </c:pt>
                      <c:pt idx="4">
                        <c:v>Mongo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Feuil3!$F$3:$F$14</c15:sqref>
                        </c15:fullRef>
                        <c15:formulaRef>
                          <c15:sqref>(Feuil3!$F$3,Feuil3!$F$5,Feuil3!$F$7,Feuil3!$F$9,Feuil3!$F$11)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164137.66666666666</c:v>
                      </c:pt>
                      <c:pt idx="1">
                        <c:v>121889.66666666667</c:v>
                      </c:pt>
                      <c:pt idx="2">
                        <c:v>64276.333333333336</c:v>
                      </c:pt>
                      <c:pt idx="3">
                        <c:v>23620.333333333332</c:v>
                      </c:pt>
                      <c:pt idx="4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Feuil3!$G$2</c15:sqref>
                        </c15:formulaRef>
                      </c:ext>
                    </c:extLst>
                    <c:strCache>
                      <c:ptCount val="1"/>
                      <c:pt idx="0">
                        <c:v>Write Operations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(Feuil3!$B$3,Feuil3!$B$5,Feuil3!$B$7,Feuil3!$B$9,Feuil3!$B$11)</c15:sqref>
                        </c15:formulaRef>
                      </c:ext>
                    </c:extLst>
                    <c:strCache>
                      <c:ptCount val="5"/>
                      <c:pt idx="0">
                        <c:v>Mongo 100/0</c:v>
                      </c:pt>
                      <c:pt idx="1">
                        <c:v>Mongo 75/25</c:v>
                      </c:pt>
                      <c:pt idx="2">
                        <c:v>Mongo 50/50</c:v>
                      </c:pt>
                      <c:pt idx="3">
                        <c:v>Mongo 25/75</c:v>
                      </c:pt>
                      <c:pt idx="4">
                        <c:v>Mongo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Feuil3!$G$3:$G$14</c15:sqref>
                        </c15:fullRef>
                        <c15:formulaRef>
                          <c15:sqref>(Feuil3!$G$3,Feuil3!$G$5,Feuil3!$G$7,Feuil3!$G$9,Feuil3!$G$11)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2504</c:v>
                      </c:pt>
                      <c:pt idx="2">
                        <c:v>5046</c:v>
                      </c:pt>
                      <c:pt idx="3">
                        <c:v>7440.333333333333</c:v>
                      </c:pt>
                      <c:pt idx="4">
                        <c:v>10000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Feuil3!$H$2</c15:sqref>
                        </c15:formulaRef>
                      </c:ext>
                    </c:extLst>
                    <c:strCache>
                      <c:ptCount val="1"/>
                      <c:pt idx="0">
                        <c:v>Average Write Latency (us)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(Feuil3!$B$3,Feuil3!$B$5,Feuil3!$B$7,Feuil3!$B$9,Feuil3!$B$11)</c15:sqref>
                        </c15:formulaRef>
                      </c:ext>
                    </c:extLst>
                    <c:strCache>
                      <c:ptCount val="5"/>
                      <c:pt idx="0">
                        <c:v>Mongo 100/0</c:v>
                      </c:pt>
                      <c:pt idx="1">
                        <c:v>Mongo 75/25</c:v>
                      </c:pt>
                      <c:pt idx="2">
                        <c:v>Mongo 50/50</c:v>
                      </c:pt>
                      <c:pt idx="3">
                        <c:v>Mongo 25/75</c:v>
                      </c:pt>
                      <c:pt idx="4">
                        <c:v>Mongo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Feuil3!$H$3:$H$14</c15:sqref>
                        </c15:fullRef>
                        <c15:formulaRef>
                          <c15:sqref>(Feuil3!$H$3,Feuil3!$H$5,Feuil3!$H$7,Feuil3!$H$9,Feuil3!$H$11)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151.67385473574001</c:v>
                      </c:pt>
                      <c:pt idx="2">
                        <c:v>122.86827618812765</c:v>
                      </c:pt>
                      <c:pt idx="3">
                        <c:v>110.82176062606567</c:v>
                      </c:pt>
                      <c:pt idx="4">
                        <c:v>342.21879999999993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Feuil3!$I$2</c15:sqref>
                        </c15:formulaRef>
                      </c:ext>
                    </c:extLst>
                    <c:strCache>
                      <c:ptCount val="1"/>
                      <c:pt idx="0">
                        <c:v>Min Write Latency (us)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(Feuil3!$B$3,Feuil3!$B$5,Feuil3!$B$7,Feuil3!$B$9,Feuil3!$B$11)</c15:sqref>
                        </c15:formulaRef>
                      </c:ext>
                    </c:extLst>
                    <c:strCache>
                      <c:ptCount val="5"/>
                      <c:pt idx="0">
                        <c:v>Mongo 100/0</c:v>
                      </c:pt>
                      <c:pt idx="1">
                        <c:v>Mongo 75/25</c:v>
                      </c:pt>
                      <c:pt idx="2">
                        <c:v>Mongo 50/50</c:v>
                      </c:pt>
                      <c:pt idx="3">
                        <c:v>Mongo 25/75</c:v>
                      </c:pt>
                      <c:pt idx="4">
                        <c:v>Mongo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Feuil3!$I$3:$I$14</c15:sqref>
                        </c15:fullRef>
                        <c15:formulaRef>
                          <c15:sqref>(Feuil3!$I$3,Feuil3!$I$5,Feuil3!$I$7,Feuil3!$I$9,Feuil3!$I$11)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25.333333333333332</c:v>
                      </c:pt>
                      <c:pt idx="2">
                        <c:v>18.666666666666668</c:v>
                      </c:pt>
                      <c:pt idx="3">
                        <c:v>18</c:v>
                      </c:pt>
                      <c:pt idx="4">
                        <c:v>8.6666666666666661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Feuil3!$J$2</c15:sqref>
                        </c15:formulaRef>
                      </c:ext>
                    </c:extLst>
                    <c:strCache>
                      <c:ptCount val="1"/>
                      <c:pt idx="0">
                        <c:v>Max Write Latency (us)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(Feuil3!$B$3,Feuil3!$B$5,Feuil3!$B$7,Feuil3!$B$9,Feuil3!$B$11)</c15:sqref>
                        </c15:formulaRef>
                      </c:ext>
                    </c:extLst>
                    <c:strCache>
                      <c:ptCount val="5"/>
                      <c:pt idx="0">
                        <c:v>Mongo 100/0</c:v>
                      </c:pt>
                      <c:pt idx="1">
                        <c:v>Mongo 75/25</c:v>
                      </c:pt>
                      <c:pt idx="2">
                        <c:v>Mongo 50/50</c:v>
                      </c:pt>
                      <c:pt idx="3">
                        <c:v>Mongo 25/75</c:v>
                      </c:pt>
                      <c:pt idx="4">
                        <c:v>Mongo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Feuil3!$J$3:$J$14</c15:sqref>
                        </c15:fullRef>
                        <c15:formulaRef>
                          <c15:sqref>(Feuil3!$J$3,Feuil3!$J$5,Feuil3!$J$7,Feuil3!$J$9,Feuil3!$J$11)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56779</c:v>
                      </c:pt>
                      <c:pt idx="2">
                        <c:v>100527</c:v>
                      </c:pt>
                      <c:pt idx="3">
                        <c:v>152148.33333333334</c:v>
                      </c:pt>
                      <c:pt idx="4">
                        <c:v>241108.33333333334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Feuil3!$K$2</c15:sqref>
                        </c15:formulaRef>
                      </c:ext>
                    </c:extLst>
                    <c:strCache>
                      <c:ptCount val="1"/>
                      <c:pt idx="0">
                        <c:v>Total runtime (ms)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(Feuil3!$B$3,Feuil3!$B$5,Feuil3!$B$7,Feuil3!$B$9,Feuil3!$B$11)</c15:sqref>
                        </c15:formulaRef>
                      </c:ext>
                    </c:extLst>
                    <c:strCache>
                      <c:ptCount val="5"/>
                      <c:pt idx="0">
                        <c:v>Mongo 100/0</c:v>
                      </c:pt>
                      <c:pt idx="1">
                        <c:v>Mongo 75/25</c:v>
                      </c:pt>
                      <c:pt idx="2">
                        <c:v>Mongo 50/50</c:v>
                      </c:pt>
                      <c:pt idx="3">
                        <c:v>Mongo 25/75</c:v>
                      </c:pt>
                      <c:pt idx="4">
                        <c:v>Mongo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Feuil3!$K$3:$K$14</c15:sqref>
                        </c15:fullRef>
                        <c15:formulaRef>
                          <c15:sqref>(Feuil3!$K$3,Feuil3!$K$5,Feuil3!$K$7,Feuil3!$K$9,Feuil3!$K$11)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2679.6666666666665</c:v>
                      </c:pt>
                      <c:pt idx="1">
                        <c:v>3254.3333333333335</c:v>
                      </c:pt>
                      <c:pt idx="2">
                        <c:v>3821.6666666666665</c:v>
                      </c:pt>
                      <c:pt idx="3">
                        <c:v>3893.6666666666665</c:v>
                      </c:pt>
                      <c:pt idx="4">
                        <c:v>3623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Feuil3!$L$2</c15:sqref>
                        </c15:formulaRef>
                      </c:ext>
                    </c:extLst>
                    <c:strCache>
                      <c:ptCount val="1"/>
                      <c:pt idx="0">
                        <c:v>Average time/op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(Feuil3!$B$3,Feuil3!$B$5,Feuil3!$B$7,Feuil3!$B$9,Feuil3!$B$11)</c15:sqref>
                        </c15:formulaRef>
                      </c:ext>
                    </c:extLst>
                    <c:strCache>
                      <c:ptCount val="5"/>
                      <c:pt idx="0">
                        <c:v>Mongo 100/0</c:v>
                      </c:pt>
                      <c:pt idx="1">
                        <c:v>Mongo 75/25</c:v>
                      </c:pt>
                      <c:pt idx="2">
                        <c:v>Mongo 50/50</c:v>
                      </c:pt>
                      <c:pt idx="3">
                        <c:v>Mongo 25/75</c:v>
                      </c:pt>
                      <c:pt idx="4">
                        <c:v>Mongo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Feuil3!$L$3:$L$14</c15:sqref>
                        </c15:fullRef>
                        <c15:formulaRef>
                          <c15:sqref>(Feuil3!$L$3,Feuil3!$L$5,Feuil3!$L$7,Feuil3!$L$9,Feuil3!$L$11)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0.26796666666666669</c:v>
                      </c:pt>
                      <c:pt idx="1">
                        <c:v>0.3254333333333333</c:v>
                      </c:pt>
                      <c:pt idx="2">
                        <c:v>0.38216666666666671</c:v>
                      </c:pt>
                      <c:pt idx="3">
                        <c:v>0.38936666666666664</c:v>
                      </c:pt>
                      <c:pt idx="4">
                        <c:v>0.36230000000000001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Feuil3!$M$2</c15:sqref>
                        </c15:formulaRef>
                      </c:ext>
                    </c:extLst>
                    <c:strCache>
                      <c:ptCount val="1"/>
                      <c:pt idx="0">
                        <c:v>Throughput (ops/seconds)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(Feuil3!$B$3,Feuil3!$B$5,Feuil3!$B$7,Feuil3!$B$9,Feuil3!$B$11)</c15:sqref>
                        </c15:formulaRef>
                      </c:ext>
                    </c:extLst>
                    <c:strCache>
                      <c:ptCount val="5"/>
                      <c:pt idx="0">
                        <c:v>Mongo 100/0</c:v>
                      </c:pt>
                      <c:pt idx="1">
                        <c:v>Mongo 75/25</c:v>
                      </c:pt>
                      <c:pt idx="2">
                        <c:v>Mongo 50/50</c:v>
                      </c:pt>
                      <c:pt idx="3">
                        <c:v>Mongo 25/75</c:v>
                      </c:pt>
                      <c:pt idx="4">
                        <c:v>Mongo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Feuil3!$M$3:$M$14</c15:sqref>
                        </c15:fullRef>
                        <c15:formulaRef>
                          <c15:sqref>(Feuil3!$M$3,Feuil3!$M$5,Feuil3!$M$7,Feuil3!$M$9,Feuil3!$M$11)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3732.2419955549171</c:v>
                      </c:pt>
                      <c:pt idx="1">
                        <c:v>3074.9525212526901</c:v>
                      </c:pt>
                      <c:pt idx="2">
                        <c:v>2622.1310100236733</c:v>
                      </c:pt>
                      <c:pt idx="3">
                        <c:v>2569.9232779381332</c:v>
                      </c:pt>
                      <c:pt idx="4">
                        <c:v>3011.108599415707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Feuil3!$N$2</c15:sqref>
                        </c15:formulaRef>
                      </c:ext>
                    </c:extLst>
                    <c:strCache>
                      <c:ptCount val="1"/>
                      <c:pt idx="0">
                        <c:v>CPU primary %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(Feuil3!$B$3,Feuil3!$B$5,Feuil3!$B$7,Feuil3!$B$9,Feuil3!$B$11)</c15:sqref>
                        </c15:formulaRef>
                      </c:ext>
                    </c:extLst>
                    <c:strCache>
                      <c:ptCount val="5"/>
                      <c:pt idx="0">
                        <c:v>Mongo 100/0</c:v>
                      </c:pt>
                      <c:pt idx="1">
                        <c:v>Mongo 75/25</c:v>
                      </c:pt>
                      <c:pt idx="2">
                        <c:v>Mongo 50/50</c:v>
                      </c:pt>
                      <c:pt idx="3">
                        <c:v>Mongo 25/75</c:v>
                      </c:pt>
                      <c:pt idx="4">
                        <c:v>Mongo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Feuil3!$N$3:$N$14</c15:sqref>
                        </c15:fullRef>
                        <c15:formulaRef>
                          <c15:sqref>(Feuil3!$N$3,Feuil3!$N$5,Feuil3!$N$7,Feuil3!$N$9,Feuil3!$N$11)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0.50176666666666669</c:v>
                      </c:pt>
                      <c:pt idx="1">
                        <c:v>0.53313333333333335</c:v>
                      </c:pt>
                      <c:pt idx="2">
                        <c:v>0.7654333333333333</c:v>
                      </c:pt>
                      <c:pt idx="3">
                        <c:v>0.6548666666666666</c:v>
                      </c:pt>
                      <c:pt idx="4">
                        <c:v>0.97676666666666667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Feuil3!$O$2</c15:sqref>
                        </c15:formulaRef>
                      </c:ext>
                    </c:extLst>
                    <c:strCache>
                      <c:ptCount val="1"/>
                      <c:pt idx="0">
                        <c:v>Mem usage primary (MiB)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(Feuil3!$B$3,Feuil3!$B$5,Feuil3!$B$7,Feuil3!$B$9,Feuil3!$B$11)</c15:sqref>
                        </c15:formulaRef>
                      </c:ext>
                    </c:extLst>
                    <c:strCache>
                      <c:ptCount val="5"/>
                      <c:pt idx="0">
                        <c:v>Mongo 100/0</c:v>
                      </c:pt>
                      <c:pt idx="1">
                        <c:v>Mongo 75/25</c:v>
                      </c:pt>
                      <c:pt idx="2">
                        <c:v>Mongo 50/50</c:v>
                      </c:pt>
                      <c:pt idx="3">
                        <c:v>Mongo 25/75</c:v>
                      </c:pt>
                      <c:pt idx="4">
                        <c:v>Mongo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Feuil3!$O$3:$O$14</c15:sqref>
                        </c15:fullRef>
                        <c15:formulaRef>
                          <c15:sqref>(Feuil3!$O$3,Feuil3!$O$5,Feuil3!$O$7,Feuil3!$O$9,Feuil3!$O$11)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310.53333333333336</c:v>
                      </c:pt>
                      <c:pt idx="1">
                        <c:v>300.2</c:v>
                      </c:pt>
                      <c:pt idx="2">
                        <c:v>299.26666666666665</c:v>
                      </c:pt>
                      <c:pt idx="3">
                        <c:v>300.3</c:v>
                      </c:pt>
                      <c:pt idx="4">
                        <c:v>298.56666666666666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Feuil3!$P$2</c15:sqref>
                        </c15:formulaRef>
                      </c:ext>
                    </c:extLst>
                    <c:strCache>
                      <c:ptCount val="1"/>
                      <c:pt idx="0">
                        <c:v>Mem % primary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(Feuil3!$B$3,Feuil3!$B$5,Feuil3!$B$7,Feuil3!$B$9,Feuil3!$B$11)</c15:sqref>
                        </c15:formulaRef>
                      </c:ext>
                    </c:extLst>
                    <c:strCache>
                      <c:ptCount val="5"/>
                      <c:pt idx="0">
                        <c:v>Mongo 100/0</c:v>
                      </c:pt>
                      <c:pt idx="1">
                        <c:v>Mongo 75/25</c:v>
                      </c:pt>
                      <c:pt idx="2">
                        <c:v>Mongo 50/50</c:v>
                      </c:pt>
                      <c:pt idx="3">
                        <c:v>Mongo 25/75</c:v>
                      </c:pt>
                      <c:pt idx="4">
                        <c:v>Mongo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Feuil3!$P$3:$P$14</c15:sqref>
                        </c15:fullRef>
                        <c15:formulaRef>
                          <c15:sqref>(Feuil3!$P$3,Feuil3!$P$5,Feuil3!$P$7,Feuil3!$P$9,Feuil3!$P$11)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3.9100000000000003E-2</c:v>
                      </c:pt>
                      <c:pt idx="1">
                        <c:v>3.78E-2</c:v>
                      </c:pt>
                      <c:pt idx="2">
                        <c:v>3.7699999999999997E-2</c:v>
                      </c:pt>
                      <c:pt idx="3">
                        <c:v>3.78E-2</c:v>
                      </c:pt>
                      <c:pt idx="4">
                        <c:v>2.6379999999999997E-2</c:v>
                      </c:pt>
                    </c:numCache>
                  </c:numRef>
                </c:val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Feuil3!$Q$2</c15:sqref>
                        </c15:formulaRef>
                      </c:ext>
                    </c:extLst>
                    <c:strCache>
                      <c:ptCount val="1"/>
                      <c:pt idx="0">
                        <c:v>CPU % Secondary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(Feuil3!$B$3,Feuil3!$B$5,Feuil3!$B$7,Feuil3!$B$9,Feuil3!$B$11)</c15:sqref>
                        </c15:formulaRef>
                      </c:ext>
                    </c:extLst>
                    <c:strCache>
                      <c:ptCount val="5"/>
                      <c:pt idx="0">
                        <c:v>Mongo 100/0</c:v>
                      </c:pt>
                      <c:pt idx="1">
                        <c:v>Mongo 75/25</c:v>
                      </c:pt>
                      <c:pt idx="2">
                        <c:v>Mongo 50/50</c:v>
                      </c:pt>
                      <c:pt idx="3">
                        <c:v>Mongo 25/75</c:v>
                      </c:pt>
                      <c:pt idx="4">
                        <c:v>Mongo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Feuil3!$Q$3:$Q$14</c15:sqref>
                        </c15:fullRef>
                        <c15:formulaRef>
                          <c15:sqref>(Feuil3!$Q$3,Feuil3!$Q$5,Feuil3!$Q$7,Feuil3!$Q$9,Feuil3!$Q$11)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6.8444443333333339E-3</c:v>
                      </c:pt>
                      <c:pt idx="1">
                        <c:v>5.7444443333333336E-3</c:v>
                      </c:pt>
                      <c:pt idx="2">
                        <c:v>4.8333320000000001E-3</c:v>
                      </c:pt>
                      <c:pt idx="3">
                        <c:v>5.7777779999999999E-3</c:v>
                      </c:pt>
                      <c:pt idx="4">
                        <c:v>0.11380000000000001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Feuil3!$R$2</c15:sqref>
                        </c15:formulaRef>
                      </c:ext>
                    </c:extLst>
                    <c:strCache>
                      <c:ptCount val="1"/>
                      <c:pt idx="0">
                        <c:v>Mem usage secondary (MiB)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(Feuil3!$B$3,Feuil3!$B$5,Feuil3!$B$7,Feuil3!$B$9,Feuil3!$B$11)</c15:sqref>
                        </c15:formulaRef>
                      </c:ext>
                    </c:extLst>
                    <c:strCache>
                      <c:ptCount val="5"/>
                      <c:pt idx="0">
                        <c:v>Mongo 100/0</c:v>
                      </c:pt>
                      <c:pt idx="1">
                        <c:v>Mongo 75/25</c:v>
                      </c:pt>
                      <c:pt idx="2">
                        <c:v>Mongo 50/50</c:v>
                      </c:pt>
                      <c:pt idx="3">
                        <c:v>Mongo 25/75</c:v>
                      </c:pt>
                      <c:pt idx="4">
                        <c:v>Mongo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Feuil3!$R$3:$R$14</c15:sqref>
                        </c15:fullRef>
                        <c15:formulaRef>
                          <c15:sqref>(Feuil3!$R$3,Feuil3!$R$5,Feuil3!$R$7,Feuil3!$R$9,Feuil3!$R$11)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242.06666670000001</c:v>
                      </c:pt>
                      <c:pt idx="1">
                        <c:v>220.2333333</c:v>
                      </c:pt>
                      <c:pt idx="2">
                        <c:v>220.30000000000004</c:v>
                      </c:pt>
                      <c:pt idx="3">
                        <c:v>220.2666667</c:v>
                      </c:pt>
                      <c:pt idx="4">
                        <c:v>222.11111111111111</c:v>
                      </c:pt>
                    </c:numCache>
                  </c:numRef>
                </c:val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Feuil3!$S$2</c15:sqref>
                        </c15:formulaRef>
                      </c:ext>
                    </c:extLst>
                    <c:strCache>
                      <c:ptCount val="1"/>
                      <c:pt idx="0">
                        <c:v>Mem % secondary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(Feuil3!$B$3,Feuil3!$B$5,Feuil3!$B$7,Feuil3!$B$9,Feuil3!$B$11)</c15:sqref>
                        </c15:formulaRef>
                      </c:ext>
                    </c:extLst>
                    <c:strCache>
                      <c:ptCount val="5"/>
                      <c:pt idx="0">
                        <c:v>Mongo 100/0</c:v>
                      </c:pt>
                      <c:pt idx="1">
                        <c:v>Mongo 75/25</c:v>
                      </c:pt>
                      <c:pt idx="2">
                        <c:v>Mongo 50/50</c:v>
                      </c:pt>
                      <c:pt idx="3">
                        <c:v>Mongo 25/75</c:v>
                      </c:pt>
                      <c:pt idx="4">
                        <c:v>Mongo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Feuil3!$S$3:$S$14</c15:sqref>
                        </c15:fullRef>
                        <c15:formulaRef>
                          <c15:sqref>(Feuil3!$S$3,Feuil3!$S$5,Feuil3!$S$7,Feuil3!$S$9,Feuil3!$S$11)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3.0466666999999999E-2</c:v>
                      </c:pt>
                      <c:pt idx="1">
                        <c:v>2.7733332999999999E-2</c:v>
                      </c:pt>
                      <c:pt idx="2">
                        <c:v>2.7733332999999999E-2</c:v>
                      </c:pt>
                      <c:pt idx="3">
                        <c:v>2.7733332999999999E-2</c:v>
                      </c:pt>
                      <c:pt idx="4">
                        <c:v>0.15334077777777777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9366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664936"/>
        <c:crosses val="autoZero"/>
        <c:auto val="1"/>
        <c:lblAlgn val="ctr"/>
        <c:lblOffset val="100"/>
        <c:noMultiLvlLbl val="0"/>
      </c:catAx>
      <c:valAx>
        <c:axId val="49366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66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Feuil3!$F$2</c:f>
              <c:strCache>
                <c:ptCount val="1"/>
                <c:pt idx="0">
                  <c:v>Max Read Latency (us)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Feuil3!$B$3:$B$14</c15:sqref>
                  </c15:fullRef>
                </c:ext>
              </c:extLst>
              <c:f>(Feuil3!$B$4,Feuil3!$B$6,Feuil3!$B$8,Feuil3!$B$10,Feuil3!$B$12)</c:f>
              <c:strCache>
                <c:ptCount val="5"/>
                <c:pt idx="0">
                  <c:v>Fabric 100/0</c:v>
                </c:pt>
                <c:pt idx="1">
                  <c:v>Fabric 75/25</c:v>
                </c:pt>
                <c:pt idx="2">
                  <c:v>Fabric 50/50</c:v>
                </c:pt>
                <c:pt idx="3">
                  <c:v>Fabric 25/75</c:v>
                </c:pt>
                <c:pt idx="4">
                  <c:v>Fabric 0/100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Feuil3!$F$3:$F$14</c15:sqref>
                  </c15:fullRef>
                </c:ext>
              </c:extLst>
              <c:f>(Feuil3!$F$4,Feuil3!$F$6,Feuil3!$F$8,Feuil3!$F$10,Feuil3!$F$12)</c:f>
              <c:numCache>
                <c:formatCode>General</c:formatCode>
                <c:ptCount val="5"/>
                <c:pt idx="0">
                  <c:v>9020000</c:v>
                </c:pt>
                <c:pt idx="1">
                  <c:v>26530000</c:v>
                </c:pt>
                <c:pt idx="2">
                  <c:v>32520000</c:v>
                </c:pt>
                <c:pt idx="3">
                  <c:v>22970000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Feuil3!$J$2</c:f>
              <c:strCache>
                <c:ptCount val="1"/>
                <c:pt idx="0">
                  <c:v>Max Write Latency (us)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Feuil3!$B$3:$B$14</c15:sqref>
                  </c15:fullRef>
                </c:ext>
              </c:extLst>
              <c:f>(Feuil3!$B$4,Feuil3!$B$6,Feuil3!$B$8,Feuil3!$B$10,Feuil3!$B$12)</c:f>
              <c:strCache>
                <c:ptCount val="5"/>
                <c:pt idx="0">
                  <c:v>Fabric 100/0</c:v>
                </c:pt>
                <c:pt idx="1">
                  <c:v>Fabric 75/25</c:v>
                </c:pt>
                <c:pt idx="2">
                  <c:v>Fabric 50/50</c:v>
                </c:pt>
                <c:pt idx="3">
                  <c:v>Fabric 25/75</c:v>
                </c:pt>
                <c:pt idx="4">
                  <c:v>Fabric 0/100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Feuil3!$J$3:$J$14</c15:sqref>
                  </c15:fullRef>
                </c:ext>
              </c:extLst>
              <c:f>(Feuil3!$J$4,Feuil3!$J$6,Feuil3!$J$8,Feuil3!$J$10,Feuil3!$J$12)</c:f>
              <c:numCache>
                <c:formatCode>General</c:formatCode>
                <c:ptCount val="5"/>
                <c:pt idx="0">
                  <c:v>0</c:v>
                </c:pt>
                <c:pt idx="1">
                  <c:v>3490000</c:v>
                </c:pt>
                <c:pt idx="2">
                  <c:v>5030000</c:v>
                </c:pt>
                <c:pt idx="3">
                  <c:v>7600000</c:v>
                </c:pt>
                <c:pt idx="4">
                  <c:v>10850000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965960"/>
        <c:axId val="4939655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Feuil3!$C$2</c15:sqref>
                        </c15:formulaRef>
                      </c:ext>
                    </c:extLst>
                    <c:strCache>
                      <c:ptCount val="1"/>
                      <c:pt idx="0">
                        <c:v>Read Operations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(Feuil3!$B$4,Feuil3!$B$6,Feuil3!$B$8,Feuil3!$B$10,Feuil3!$B$12)</c15:sqref>
                        </c15:formulaRef>
                      </c:ext>
                    </c:extLst>
                    <c:strCache>
                      <c:ptCount val="5"/>
                      <c:pt idx="0">
                        <c:v>Fabric 100/0</c:v>
                      </c:pt>
                      <c:pt idx="1">
                        <c:v>Fabric 75/25</c:v>
                      </c:pt>
                      <c:pt idx="2">
                        <c:v>Fabric 50/50</c:v>
                      </c:pt>
                      <c:pt idx="3">
                        <c:v>Fabric 25/75</c:v>
                      </c:pt>
                      <c:pt idx="4">
                        <c:v>Fabric 0/100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Feuil3!$C$3:$C$14</c15:sqref>
                        </c15:fullRef>
                        <c15:formulaRef>
                          <c15:sqref>(Feuil3!$C$4,Feuil3!$C$6,Feuil3!$C$8,Feuil3!$C$10,Feuil3!$C$12)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</c:v>
                      </c:pt>
                      <c:pt idx="1">
                        <c:v>750</c:v>
                      </c:pt>
                      <c:pt idx="2">
                        <c:v>500</c:v>
                      </c:pt>
                      <c:pt idx="3">
                        <c:v>250</c:v>
                      </c:pt>
                      <c:pt idx="4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Feuil3!$D$2</c15:sqref>
                        </c15:formulaRef>
                      </c:ext>
                    </c:extLst>
                    <c:strCache>
                      <c:ptCount val="1"/>
                      <c:pt idx="0">
                        <c:v>Average Read Latency (us)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(Feuil3!$B$4,Feuil3!$B$6,Feuil3!$B$8,Feuil3!$B$10,Feuil3!$B$12)</c15:sqref>
                        </c15:formulaRef>
                      </c:ext>
                    </c:extLst>
                    <c:strCache>
                      <c:ptCount val="5"/>
                      <c:pt idx="0">
                        <c:v>Fabric 100/0</c:v>
                      </c:pt>
                      <c:pt idx="1">
                        <c:v>Fabric 75/25</c:v>
                      </c:pt>
                      <c:pt idx="2">
                        <c:v>Fabric 50/50</c:v>
                      </c:pt>
                      <c:pt idx="3">
                        <c:v>Fabric 25/75</c:v>
                      </c:pt>
                      <c:pt idx="4">
                        <c:v>Fabric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Feuil3!$D$3:$D$14</c15:sqref>
                        </c15:fullRef>
                        <c15:formulaRef>
                          <c15:sqref>(Feuil3!$D$4,Feuil3!$D$6,Feuil3!$D$8,Feuil3!$D$10,Feuil3!$D$12)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6370000</c:v>
                      </c:pt>
                      <c:pt idx="1">
                        <c:v>23030000</c:v>
                      </c:pt>
                      <c:pt idx="2">
                        <c:v>31200000</c:v>
                      </c:pt>
                      <c:pt idx="3">
                        <c:v>22340000</c:v>
                      </c:pt>
                      <c:pt idx="4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Feuil3!$E$2</c15:sqref>
                        </c15:formulaRef>
                      </c:ext>
                    </c:extLst>
                    <c:strCache>
                      <c:ptCount val="1"/>
                      <c:pt idx="0">
                        <c:v>Min Read Latency (us)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(Feuil3!$B$4,Feuil3!$B$6,Feuil3!$B$8,Feuil3!$B$10,Feuil3!$B$12)</c15:sqref>
                        </c15:formulaRef>
                      </c:ext>
                    </c:extLst>
                    <c:strCache>
                      <c:ptCount val="5"/>
                      <c:pt idx="0">
                        <c:v>Fabric 100/0</c:v>
                      </c:pt>
                      <c:pt idx="1">
                        <c:v>Fabric 75/25</c:v>
                      </c:pt>
                      <c:pt idx="2">
                        <c:v>Fabric 50/50</c:v>
                      </c:pt>
                      <c:pt idx="3">
                        <c:v>Fabric 25/75</c:v>
                      </c:pt>
                      <c:pt idx="4">
                        <c:v>Fabric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Feuil3!$E$3:$E$14</c15:sqref>
                        </c15:fullRef>
                        <c15:formulaRef>
                          <c15:sqref>(Feuil3!$E$4,Feuil3!$E$6,Feuil3!$E$8,Feuil3!$E$10,Feuil3!$E$12)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740000</c:v>
                      </c:pt>
                      <c:pt idx="1">
                        <c:v>20130000</c:v>
                      </c:pt>
                      <c:pt idx="2">
                        <c:v>28840000</c:v>
                      </c:pt>
                      <c:pt idx="3">
                        <c:v>20110000</c:v>
                      </c:pt>
                      <c:pt idx="4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Feuil3!$G$2</c15:sqref>
                        </c15:formulaRef>
                      </c:ext>
                    </c:extLst>
                    <c:strCache>
                      <c:ptCount val="1"/>
                      <c:pt idx="0">
                        <c:v>Write Operations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(Feuil3!$B$4,Feuil3!$B$6,Feuil3!$B$8,Feuil3!$B$10,Feuil3!$B$12)</c15:sqref>
                        </c15:formulaRef>
                      </c:ext>
                    </c:extLst>
                    <c:strCache>
                      <c:ptCount val="5"/>
                      <c:pt idx="0">
                        <c:v>Fabric 100/0</c:v>
                      </c:pt>
                      <c:pt idx="1">
                        <c:v>Fabric 75/25</c:v>
                      </c:pt>
                      <c:pt idx="2">
                        <c:v>Fabric 50/50</c:v>
                      </c:pt>
                      <c:pt idx="3">
                        <c:v>Fabric 25/75</c:v>
                      </c:pt>
                      <c:pt idx="4">
                        <c:v>Fabric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Feuil3!$G$3:$G$14</c15:sqref>
                        </c15:fullRef>
                        <c15:formulaRef>
                          <c15:sqref>(Feuil3!$G$4,Feuil3!$G$6,Feuil3!$G$8,Feuil3!$G$10,Feuil3!$G$12)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250</c:v>
                      </c:pt>
                      <c:pt idx="2">
                        <c:v>500</c:v>
                      </c:pt>
                      <c:pt idx="3">
                        <c:v>750</c:v>
                      </c:pt>
                      <c:pt idx="4">
                        <c:v>1000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Feuil3!$H$2</c15:sqref>
                        </c15:formulaRef>
                      </c:ext>
                    </c:extLst>
                    <c:strCache>
                      <c:ptCount val="1"/>
                      <c:pt idx="0">
                        <c:v>Average Write Latency (us)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(Feuil3!$B$4,Feuil3!$B$6,Feuil3!$B$8,Feuil3!$B$10,Feuil3!$B$12)</c15:sqref>
                        </c15:formulaRef>
                      </c:ext>
                    </c:extLst>
                    <c:strCache>
                      <c:ptCount val="5"/>
                      <c:pt idx="0">
                        <c:v>Fabric 100/0</c:v>
                      </c:pt>
                      <c:pt idx="1">
                        <c:v>Fabric 75/25</c:v>
                      </c:pt>
                      <c:pt idx="2">
                        <c:v>Fabric 50/50</c:v>
                      </c:pt>
                      <c:pt idx="3">
                        <c:v>Fabric 25/75</c:v>
                      </c:pt>
                      <c:pt idx="4">
                        <c:v>Fabric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Feuil3!$H$3:$H$14</c15:sqref>
                        </c15:fullRef>
                        <c15:formulaRef>
                          <c15:sqref>(Feuil3!$H$4,Feuil3!$H$6,Feuil3!$H$8,Feuil3!$H$10,Feuil3!$H$12)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2370000</c:v>
                      </c:pt>
                      <c:pt idx="2">
                        <c:v>3200000</c:v>
                      </c:pt>
                      <c:pt idx="3">
                        <c:v>4970000</c:v>
                      </c:pt>
                      <c:pt idx="4">
                        <c:v>5490000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Feuil3!$I$2</c15:sqref>
                        </c15:formulaRef>
                      </c:ext>
                    </c:extLst>
                    <c:strCache>
                      <c:ptCount val="1"/>
                      <c:pt idx="0">
                        <c:v>Min Write Latency (us)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(Feuil3!$B$4,Feuil3!$B$6,Feuil3!$B$8,Feuil3!$B$10,Feuil3!$B$12)</c15:sqref>
                        </c15:formulaRef>
                      </c:ext>
                    </c:extLst>
                    <c:strCache>
                      <c:ptCount val="5"/>
                      <c:pt idx="0">
                        <c:v>Fabric 100/0</c:v>
                      </c:pt>
                      <c:pt idx="1">
                        <c:v>Fabric 75/25</c:v>
                      </c:pt>
                      <c:pt idx="2">
                        <c:v>Fabric 50/50</c:v>
                      </c:pt>
                      <c:pt idx="3">
                        <c:v>Fabric 25/75</c:v>
                      </c:pt>
                      <c:pt idx="4">
                        <c:v>Fabric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Feuil3!$I$3:$I$14</c15:sqref>
                        </c15:fullRef>
                        <c15:formulaRef>
                          <c15:sqref>(Feuil3!$I$4,Feuil3!$I$6,Feuil3!$I$8,Feuil3!$I$10,Feuil3!$I$12)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710000</c:v>
                      </c:pt>
                      <c:pt idx="2">
                        <c:v>780000</c:v>
                      </c:pt>
                      <c:pt idx="3">
                        <c:v>830000</c:v>
                      </c:pt>
                      <c:pt idx="4">
                        <c:v>630000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Feuil3!$K$2</c15:sqref>
                        </c15:formulaRef>
                      </c:ext>
                    </c:extLst>
                    <c:strCache>
                      <c:ptCount val="1"/>
                      <c:pt idx="0">
                        <c:v>Total runtime (ms)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(Feuil3!$B$4,Feuil3!$B$6,Feuil3!$B$8,Feuil3!$B$10,Feuil3!$B$12)</c15:sqref>
                        </c15:formulaRef>
                      </c:ext>
                    </c:extLst>
                    <c:strCache>
                      <c:ptCount val="5"/>
                      <c:pt idx="0">
                        <c:v>Fabric 100/0</c:v>
                      </c:pt>
                      <c:pt idx="1">
                        <c:v>Fabric 75/25</c:v>
                      </c:pt>
                      <c:pt idx="2">
                        <c:v>Fabric 50/50</c:v>
                      </c:pt>
                      <c:pt idx="3">
                        <c:v>Fabric 25/75</c:v>
                      </c:pt>
                      <c:pt idx="4">
                        <c:v>Fabric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Feuil3!$K$3:$K$14</c15:sqref>
                        </c15:fullRef>
                        <c15:formulaRef>
                          <c15:sqref>(Feuil3!$K$4,Feuil3!$K$6,Feuil3!$K$8,Feuil3!$K$10,Feuil3!$K$12)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17820</c:v>
                      </c:pt>
                      <c:pt idx="1">
                        <c:v>31600</c:v>
                      </c:pt>
                      <c:pt idx="2">
                        <c:v>31600</c:v>
                      </c:pt>
                      <c:pt idx="3">
                        <c:v>23850</c:v>
                      </c:pt>
                      <c:pt idx="4">
                        <c:v>12150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Feuil3!$L$2</c15:sqref>
                        </c15:formulaRef>
                      </c:ext>
                    </c:extLst>
                    <c:strCache>
                      <c:ptCount val="1"/>
                      <c:pt idx="0">
                        <c:v>Average time/op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(Feuil3!$B$4,Feuil3!$B$6,Feuil3!$B$8,Feuil3!$B$10,Feuil3!$B$12)</c15:sqref>
                        </c15:formulaRef>
                      </c:ext>
                    </c:extLst>
                    <c:strCache>
                      <c:ptCount val="5"/>
                      <c:pt idx="0">
                        <c:v>Fabric 100/0</c:v>
                      </c:pt>
                      <c:pt idx="1">
                        <c:v>Fabric 75/25</c:v>
                      </c:pt>
                      <c:pt idx="2">
                        <c:v>Fabric 50/50</c:v>
                      </c:pt>
                      <c:pt idx="3">
                        <c:v>Fabric 25/75</c:v>
                      </c:pt>
                      <c:pt idx="4">
                        <c:v>Fabric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Feuil3!$L$3:$L$14</c15:sqref>
                        </c15:fullRef>
                        <c15:formulaRef>
                          <c15:sqref>(Feuil3!$L$4,Feuil3!$L$6,Feuil3!$L$8,Feuil3!$L$10,Feuil3!$L$12)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17.82</c:v>
                      </c:pt>
                      <c:pt idx="1">
                        <c:v>31.6</c:v>
                      </c:pt>
                      <c:pt idx="2">
                        <c:v>31.6</c:v>
                      </c:pt>
                      <c:pt idx="3">
                        <c:v>23.85</c:v>
                      </c:pt>
                      <c:pt idx="4">
                        <c:v>12.15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Feuil3!$M$2</c15:sqref>
                        </c15:formulaRef>
                      </c:ext>
                    </c:extLst>
                    <c:strCache>
                      <c:ptCount val="1"/>
                      <c:pt idx="0">
                        <c:v>Throughput (ops/seconds)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(Feuil3!$B$4,Feuil3!$B$6,Feuil3!$B$8,Feuil3!$B$10,Feuil3!$B$12)</c15:sqref>
                        </c15:formulaRef>
                      </c:ext>
                    </c:extLst>
                    <c:strCache>
                      <c:ptCount val="5"/>
                      <c:pt idx="0">
                        <c:v>Fabric 100/0</c:v>
                      </c:pt>
                      <c:pt idx="1">
                        <c:v>Fabric 75/25</c:v>
                      </c:pt>
                      <c:pt idx="2">
                        <c:v>Fabric 50/50</c:v>
                      </c:pt>
                      <c:pt idx="3">
                        <c:v>Fabric 25/75</c:v>
                      </c:pt>
                      <c:pt idx="4">
                        <c:v>Fabric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Feuil3!$M$3:$M$14</c15:sqref>
                        </c15:fullRef>
                        <c15:formulaRef>
                          <c15:sqref>(Feuil3!$M$4,Feuil3!$M$6,Feuil3!$M$8,Feuil3!$M$10,Feuil3!$M$12)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56.1</c:v>
                      </c:pt>
                      <c:pt idx="1">
                        <c:v>31.65</c:v>
                      </c:pt>
                      <c:pt idx="2">
                        <c:v>31.65</c:v>
                      </c:pt>
                      <c:pt idx="3">
                        <c:v>41.924999999999997</c:v>
                      </c:pt>
                      <c:pt idx="4">
                        <c:v>82.3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Feuil3!$N$2</c15:sqref>
                        </c15:formulaRef>
                      </c:ext>
                    </c:extLst>
                    <c:strCache>
                      <c:ptCount val="1"/>
                      <c:pt idx="0">
                        <c:v>CPU primary %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(Feuil3!$B$4,Feuil3!$B$6,Feuil3!$B$8,Feuil3!$B$10,Feuil3!$B$12)</c15:sqref>
                        </c15:formulaRef>
                      </c:ext>
                    </c:extLst>
                    <c:strCache>
                      <c:ptCount val="5"/>
                      <c:pt idx="0">
                        <c:v>Fabric 100/0</c:v>
                      </c:pt>
                      <c:pt idx="1">
                        <c:v>Fabric 75/25</c:v>
                      </c:pt>
                      <c:pt idx="2">
                        <c:v>Fabric 50/50</c:v>
                      </c:pt>
                      <c:pt idx="3">
                        <c:v>Fabric 25/75</c:v>
                      </c:pt>
                      <c:pt idx="4">
                        <c:v>Fabric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Feuil3!$N$3:$N$14</c15:sqref>
                        </c15:fullRef>
                        <c15:formulaRef>
                          <c15:sqref>(Feuil3!$N$4,Feuil3!$N$6,Feuil3!$N$8,Feuil3!$N$10,Feuil3!$N$12)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0.38177499999999998</c:v>
                      </c:pt>
                      <c:pt idx="1">
                        <c:v>0.38355</c:v>
                      </c:pt>
                      <c:pt idx="2">
                        <c:v>0.19155</c:v>
                      </c:pt>
                      <c:pt idx="3">
                        <c:v>0.243617</c:v>
                      </c:pt>
                      <c:pt idx="4">
                        <c:v>0.25831700000000002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Feuil3!$O$2</c15:sqref>
                        </c15:formulaRef>
                      </c:ext>
                    </c:extLst>
                    <c:strCache>
                      <c:ptCount val="1"/>
                      <c:pt idx="0">
                        <c:v>Mem usage primary (MiB)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(Feuil3!$B$4,Feuil3!$B$6,Feuil3!$B$8,Feuil3!$B$10,Feuil3!$B$12)</c15:sqref>
                        </c15:formulaRef>
                      </c:ext>
                    </c:extLst>
                    <c:strCache>
                      <c:ptCount val="5"/>
                      <c:pt idx="0">
                        <c:v>Fabric 100/0</c:v>
                      </c:pt>
                      <c:pt idx="1">
                        <c:v>Fabric 75/25</c:v>
                      </c:pt>
                      <c:pt idx="2">
                        <c:v>Fabric 50/50</c:v>
                      </c:pt>
                      <c:pt idx="3">
                        <c:v>Fabric 25/75</c:v>
                      </c:pt>
                      <c:pt idx="4">
                        <c:v>Fabric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Feuil3!$O$3:$O$14</c15:sqref>
                        </c15:fullRef>
                        <c15:formulaRef>
                          <c15:sqref>(Feuil3!$O$4,Feuil3!$O$6,Feuil3!$O$8,Feuil3!$O$10,Feuil3!$O$12)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54.18</c:v>
                      </c:pt>
                      <c:pt idx="1">
                        <c:v>55.814999999999998</c:v>
                      </c:pt>
                      <c:pt idx="2">
                        <c:v>90.24</c:v>
                      </c:pt>
                      <c:pt idx="3">
                        <c:v>45.493299999999998</c:v>
                      </c:pt>
                      <c:pt idx="4">
                        <c:v>138.8683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Feuil3!$P$2</c15:sqref>
                        </c15:formulaRef>
                      </c:ext>
                    </c:extLst>
                    <c:strCache>
                      <c:ptCount val="1"/>
                      <c:pt idx="0">
                        <c:v>Mem % primary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(Feuil3!$B$4,Feuil3!$B$6,Feuil3!$B$8,Feuil3!$B$10,Feuil3!$B$12)</c15:sqref>
                        </c15:formulaRef>
                      </c:ext>
                    </c:extLst>
                    <c:strCache>
                      <c:ptCount val="5"/>
                      <c:pt idx="0">
                        <c:v>Fabric 100/0</c:v>
                      </c:pt>
                      <c:pt idx="1">
                        <c:v>Fabric 75/25</c:v>
                      </c:pt>
                      <c:pt idx="2">
                        <c:v>Fabric 50/50</c:v>
                      </c:pt>
                      <c:pt idx="3">
                        <c:v>Fabric 25/75</c:v>
                      </c:pt>
                      <c:pt idx="4">
                        <c:v>Fabric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Feuil3!$P$3:$P$14</c15:sqref>
                        </c15:fullRef>
                        <c15:formulaRef>
                          <c15:sqref>(Feuil3!$P$4,Feuil3!$P$6,Feuil3!$P$8,Feuil3!$P$10,Feuil3!$P$12)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6.7999999999999996E-3</c:v>
                      </c:pt>
                      <c:pt idx="1">
                        <c:v>7.0000000000000001E-3</c:v>
                      </c:pt>
                      <c:pt idx="2">
                        <c:v>1.35E-2</c:v>
                      </c:pt>
                      <c:pt idx="3">
                        <c:v>5.7169999999999999E-3</c:v>
                      </c:pt>
                      <c:pt idx="4">
                        <c:v>1.7482999999999999E-2</c:v>
                      </c:pt>
                    </c:numCache>
                  </c:numRef>
                </c:val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Feuil3!$Q$2</c15:sqref>
                        </c15:formulaRef>
                      </c:ext>
                    </c:extLst>
                    <c:strCache>
                      <c:ptCount val="1"/>
                      <c:pt idx="0">
                        <c:v>CPU % Secondary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(Feuil3!$B$4,Feuil3!$B$6,Feuil3!$B$8,Feuil3!$B$10,Feuil3!$B$12)</c15:sqref>
                        </c15:formulaRef>
                      </c:ext>
                    </c:extLst>
                    <c:strCache>
                      <c:ptCount val="5"/>
                      <c:pt idx="0">
                        <c:v>Fabric 100/0</c:v>
                      </c:pt>
                      <c:pt idx="1">
                        <c:v>Fabric 75/25</c:v>
                      </c:pt>
                      <c:pt idx="2">
                        <c:v>Fabric 50/50</c:v>
                      </c:pt>
                      <c:pt idx="3">
                        <c:v>Fabric 25/75</c:v>
                      </c:pt>
                      <c:pt idx="4">
                        <c:v>Fabric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Feuil3!$Q$3:$Q$14</c15:sqref>
                        </c15:fullRef>
                        <c15:formulaRef>
                          <c15:sqref>(Feuil3!$Q$4,Feuil3!$Q$6,Feuil3!$Q$8,Feuil3!$Q$10,Feuil3!$Q$12)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0.19722500000000001</c:v>
                      </c:pt>
                      <c:pt idx="1">
                        <c:v>0.17115</c:v>
                      </c:pt>
                      <c:pt idx="2">
                        <c:v>0.21290000000000001</c:v>
                      </c:pt>
                      <c:pt idx="3">
                        <c:v>0.15518299999999999</c:v>
                      </c:pt>
                      <c:pt idx="4">
                        <c:v>0.17308999999999999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Feuil3!$R$2</c15:sqref>
                        </c15:formulaRef>
                      </c:ext>
                    </c:extLst>
                    <c:strCache>
                      <c:ptCount val="1"/>
                      <c:pt idx="0">
                        <c:v>Mem usage secondary (MiB)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(Feuil3!$B$4,Feuil3!$B$6,Feuil3!$B$8,Feuil3!$B$10,Feuil3!$B$12)</c15:sqref>
                        </c15:formulaRef>
                      </c:ext>
                    </c:extLst>
                    <c:strCache>
                      <c:ptCount val="5"/>
                      <c:pt idx="0">
                        <c:v>Fabric 100/0</c:v>
                      </c:pt>
                      <c:pt idx="1">
                        <c:v>Fabric 75/25</c:v>
                      </c:pt>
                      <c:pt idx="2">
                        <c:v>Fabric 50/50</c:v>
                      </c:pt>
                      <c:pt idx="3">
                        <c:v>Fabric 25/75</c:v>
                      </c:pt>
                      <c:pt idx="4">
                        <c:v>Fabric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Feuil3!$R$3:$R$14</c15:sqref>
                        </c15:fullRef>
                        <c15:formulaRef>
                          <c15:sqref>(Feuil3!$R$4,Feuil3!$R$6,Feuil3!$R$8,Feuil3!$R$10,Feuil3!$R$12)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203.72499999999999</c:v>
                      </c:pt>
                      <c:pt idx="1">
                        <c:v>161</c:v>
                      </c:pt>
                      <c:pt idx="2">
                        <c:v>192.95</c:v>
                      </c:pt>
                      <c:pt idx="3">
                        <c:v>197.08330000000001</c:v>
                      </c:pt>
                      <c:pt idx="4">
                        <c:v>176.18299999999999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Feuil3!$S$2</c15:sqref>
                        </c15:formulaRef>
                      </c:ext>
                    </c:extLst>
                    <c:strCache>
                      <c:ptCount val="1"/>
                      <c:pt idx="0">
                        <c:v>Mem % secondary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Feuil3!$B$3:$B$14</c15:sqref>
                        </c15:fullRef>
                        <c15:formulaRef>
                          <c15:sqref>(Feuil3!$B$4,Feuil3!$B$6,Feuil3!$B$8,Feuil3!$B$10,Feuil3!$B$12)</c15:sqref>
                        </c15:formulaRef>
                      </c:ext>
                    </c:extLst>
                    <c:strCache>
                      <c:ptCount val="5"/>
                      <c:pt idx="0">
                        <c:v>Fabric 100/0</c:v>
                      </c:pt>
                      <c:pt idx="1">
                        <c:v>Fabric 75/25</c:v>
                      </c:pt>
                      <c:pt idx="2">
                        <c:v>Fabric 50/50</c:v>
                      </c:pt>
                      <c:pt idx="3">
                        <c:v>Fabric 25/75</c:v>
                      </c:pt>
                      <c:pt idx="4">
                        <c:v>Fabric 0/100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Feuil3!$S$3:$S$14</c15:sqref>
                        </c15:fullRef>
                        <c15:formulaRef>
                          <c15:sqref>(Feuil3!$S$4,Feuil3!$S$6,Feuil3!$S$8,Feuil3!$S$10,Feuil3!$S$12)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2.5649999999999999E-2</c:v>
                      </c:pt>
                      <c:pt idx="1">
                        <c:v>2.0250000000000001E-2</c:v>
                      </c:pt>
                      <c:pt idx="2">
                        <c:v>2.4250000000000001E-2</c:v>
                      </c:pt>
                      <c:pt idx="3">
                        <c:v>2.4799999999999999E-2</c:v>
                      </c:pt>
                      <c:pt idx="4">
                        <c:v>2.1829999999999999E-2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9396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965568"/>
        <c:crosses val="autoZero"/>
        <c:auto val="1"/>
        <c:lblAlgn val="ctr"/>
        <c:lblOffset val="100"/>
        <c:noMultiLvlLbl val="0"/>
      </c:catAx>
      <c:valAx>
        <c:axId val="4939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96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Feuil3!$L$2</c:f>
              <c:strCache>
                <c:ptCount val="1"/>
                <c:pt idx="0">
                  <c:v>Average time/op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Feuil3!$B$3:$B$14</c:f>
              <c:strCache>
                <c:ptCount val="12"/>
                <c:pt idx="0">
                  <c:v>Mongo 100/0</c:v>
                </c:pt>
                <c:pt idx="1">
                  <c:v>Fabric 100/0</c:v>
                </c:pt>
                <c:pt idx="2">
                  <c:v>Mongo 75/25</c:v>
                </c:pt>
                <c:pt idx="3">
                  <c:v>Fabric 75/25</c:v>
                </c:pt>
                <c:pt idx="4">
                  <c:v>Mongo 50/50</c:v>
                </c:pt>
                <c:pt idx="5">
                  <c:v>Fabric 50/50</c:v>
                </c:pt>
                <c:pt idx="6">
                  <c:v>Mongo 25/75</c:v>
                </c:pt>
                <c:pt idx="7">
                  <c:v>Fabric 25/75</c:v>
                </c:pt>
                <c:pt idx="8">
                  <c:v>Mongo 0/100</c:v>
                </c:pt>
                <c:pt idx="9">
                  <c:v>Fabric 0/100</c:v>
                </c:pt>
                <c:pt idx="10">
                  <c:v>Average Total Mongo</c:v>
                </c:pt>
                <c:pt idx="11">
                  <c:v>Average Total Fabric</c:v>
                </c:pt>
              </c:strCache>
            </c:strRef>
          </c:cat>
          <c:val>
            <c:numRef>
              <c:f>Feuil3!$L$3:$L$14</c:f>
              <c:numCache>
                <c:formatCode>General</c:formatCode>
                <c:ptCount val="12"/>
                <c:pt idx="0">
                  <c:v>0.26796666666666669</c:v>
                </c:pt>
                <c:pt idx="1">
                  <c:v>17.82</c:v>
                </c:pt>
                <c:pt idx="2">
                  <c:v>0.3254333333333333</c:v>
                </c:pt>
                <c:pt idx="3">
                  <c:v>31.6</c:v>
                </c:pt>
                <c:pt idx="4">
                  <c:v>0.38216666666666671</c:v>
                </c:pt>
                <c:pt idx="5">
                  <c:v>31.6</c:v>
                </c:pt>
                <c:pt idx="6">
                  <c:v>0.38936666666666664</c:v>
                </c:pt>
                <c:pt idx="7">
                  <c:v>23.85</c:v>
                </c:pt>
                <c:pt idx="8">
                  <c:v>0.36230000000000001</c:v>
                </c:pt>
                <c:pt idx="9">
                  <c:v>12.15</c:v>
                </c:pt>
                <c:pt idx="10">
                  <c:v>0.34544666666666668</c:v>
                </c:pt>
                <c:pt idx="11">
                  <c:v>23.404000000000003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909040"/>
        <c:axId val="615909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Feuil3!$C$2</c15:sqref>
                        </c15:formulaRef>
                      </c:ext>
                    </c:extLst>
                    <c:strCache>
                      <c:ptCount val="1"/>
                      <c:pt idx="0">
                        <c:v>Read Operations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Feuil3!$C$3:$C$14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10000</c:v>
                      </c:pt>
                      <c:pt idx="1">
                        <c:v>1000</c:v>
                      </c:pt>
                      <c:pt idx="2">
                        <c:v>7496</c:v>
                      </c:pt>
                      <c:pt idx="3">
                        <c:v>750</c:v>
                      </c:pt>
                      <c:pt idx="4">
                        <c:v>4954</c:v>
                      </c:pt>
                      <c:pt idx="5">
                        <c:v>500</c:v>
                      </c:pt>
                      <c:pt idx="6">
                        <c:v>2559.6666666666665</c:v>
                      </c:pt>
                      <c:pt idx="7">
                        <c:v>250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5001.9333333333334</c:v>
                      </c:pt>
                      <c:pt idx="11">
                        <c:v>500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Feuil3!$D$2</c15:sqref>
                        </c15:formulaRef>
                      </c:ext>
                    </c:extLst>
                    <c:strCache>
                      <c:ptCount val="1"/>
                      <c:pt idx="0">
                        <c:v>Average Read Latency (us)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249.00146666666669</c:v>
                      </c:pt>
                      <c:pt idx="1">
                        <c:v>6370000</c:v>
                      </c:pt>
                      <c:pt idx="2">
                        <c:v>357.87733015168266</c:v>
                      </c:pt>
                      <c:pt idx="3">
                        <c:v>23030000</c:v>
                      </c:pt>
                      <c:pt idx="4">
                        <c:v>602.79180935025863</c:v>
                      </c:pt>
                      <c:pt idx="5">
                        <c:v>31200000</c:v>
                      </c:pt>
                      <c:pt idx="6">
                        <c:v>1111.8954068431901</c:v>
                      </c:pt>
                      <c:pt idx="7">
                        <c:v>22340000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464.31320260235964</c:v>
                      </c:pt>
                      <c:pt idx="11">
                        <c:v>16588000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Feuil3!$E$2</c15:sqref>
                        </c15:formulaRef>
                      </c:ext>
                    </c:extLst>
                    <c:strCache>
                      <c:ptCount val="1"/>
                      <c:pt idx="0">
                        <c:v>Min Read Latency (us)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134.33333333333334</c:v>
                      </c:pt>
                      <c:pt idx="1">
                        <c:v>740000</c:v>
                      </c:pt>
                      <c:pt idx="2">
                        <c:v>139.66666666666666</c:v>
                      </c:pt>
                      <c:pt idx="3">
                        <c:v>20130000</c:v>
                      </c:pt>
                      <c:pt idx="4">
                        <c:v>143.66666666666666</c:v>
                      </c:pt>
                      <c:pt idx="5">
                        <c:v>28840000</c:v>
                      </c:pt>
                      <c:pt idx="6">
                        <c:v>175.33333333333334</c:v>
                      </c:pt>
                      <c:pt idx="7">
                        <c:v>20110000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118.6</c:v>
                      </c:pt>
                      <c:pt idx="11">
                        <c:v>13964000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Feuil3!$F$2</c15:sqref>
                        </c15:formulaRef>
                      </c:ext>
                    </c:extLst>
                    <c:strCache>
                      <c:ptCount val="1"/>
                      <c:pt idx="0">
                        <c:v>Max Read Latency (us)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Feuil3!$F$3:$F$14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164137.66666666666</c:v>
                      </c:pt>
                      <c:pt idx="1">
                        <c:v>9020000</c:v>
                      </c:pt>
                      <c:pt idx="2">
                        <c:v>121889.66666666667</c:v>
                      </c:pt>
                      <c:pt idx="3">
                        <c:v>26530000</c:v>
                      </c:pt>
                      <c:pt idx="4">
                        <c:v>64276.333333333336</c:v>
                      </c:pt>
                      <c:pt idx="5">
                        <c:v>32520000</c:v>
                      </c:pt>
                      <c:pt idx="6">
                        <c:v>23620.333333333332</c:v>
                      </c:pt>
                      <c:pt idx="7">
                        <c:v>22970000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74784.799999999988</c:v>
                      </c:pt>
                      <c:pt idx="11">
                        <c:v>18208000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Feuil3!$G$2</c15:sqref>
                        </c15:formulaRef>
                      </c:ext>
                    </c:extLst>
                    <c:strCache>
                      <c:ptCount val="1"/>
                      <c:pt idx="0">
                        <c:v>Write Operations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Feuil3!$G$3:$G$14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2504</c:v>
                      </c:pt>
                      <c:pt idx="3">
                        <c:v>250</c:v>
                      </c:pt>
                      <c:pt idx="4">
                        <c:v>5046</c:v>
                      </c:pt>
                      <c:pt idx="5">
                        <c:v>500</c:v>
                      </c:pt>
                      <c:pt idx="6">
                        <c:v>7440.333333333333</c:v>
                      </c:pt>
                      <c:pt idx="7">
                        <c:v>750</c:v>
                      </c:pt>
                      <c:pt idx="8">
                        <c:v>10000</c:v>
                      </c:pt>
                      <c:pt idx="9">
                        <c:v>1000</c:v>
                      </c:pt>
                      <c:pt idx="10">
                        <c:v>4998.0666666666666</c:v>
                      </c:pt>
                      <c:pt idx="11">
                        <c:v>500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Feuil3!$H$2</c15:sqref>
                        </c15:formulaRef>
                      </c:ext>
                    </c:extLst>
                    <c:strCache>
                      <c:ptCount val="1"/>
                      <c:pt idx="0">
                        <c:v>Average Write Latency (us)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Feuil3!$H$3:$H$14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151.67385473574001</c:v>
                      </c:pt>
                      <c:pt idx="3">
                        <c:v>2370000</c:v>
                      </c:pt>
                      <c:pt idx="4">
                        <c:v>122.86827618812765</c:v>
                      </c:pt>
                      <c:pt idx="5">
                        <c:v>3200000</c:v>
                      </c:pt>
                      <c:pt idx="6">
                        <c:v>110.82176062606567</c:v>
                      </c:pt>
                      <c:pt idx="7">
                        <c:v>4970000</c:v>
                      </c:pt>
                      <c:pt idx="8">
                        <c:v>342.21879999999993</c:v>
                      </c:pt>
                      <c:pt idx="9">
                        <c:v>5490000</c:v>
                      </c:pt>
                      <c:pt idx="10">
                        <c:v>145.51653830998666</c:v>
                      </c:pt>
                      <c:pt idx="11">
                        <c:v>3206000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Feuil3!$I$2</c15:sqref>
                        </c15:formulaRef>
                      </c:ext>
                    </c:extLst>
                    <c:strCache>
                      <c:ptCount val="1"/>
                      <c:pt idx="0">
                        <c:v>Min Write Latency (us)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Feuil3!$I$3:$I$14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25.333333333333332</c:v>
                      </c:pt>
                      <c:pt idx="3">
                        <c:v>710000</c:v>
                      </c:pt>
                      <c:pt idx="4">
                        <c:v>18.666666666666668</c:v>
                      </c:pt>
                      <c:pt idx="5">
                        <c:v>780000</c:v>
                      </c:pt>
                      <c:pt idx="6">
                        <c:v>18</c:v>
                      </c:pt>
                      <c:pt idx="7">
                        <c:v>830000</c:v>
                      </c:pt>
                      <c:pt idx="8">
                        <c:v>8.6666666666666661</c:v>
                      </c:pt>
                      <c:pt idx="9">
                        <c:v>630000</c:v>
                      </c:pt>
                      <c:pt idx="10">
                        <c:v>14.133333333333335</c:v>
                      </c:pt>
                      <c:pt idx="11">
                        <c:v>590000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Feuil3!$J$2</c15:sqref>
                        </c15:formulaRef>
                      </c:ext>
                    </c:extLst>
                    <c:strCache>
                      <c:ptCount val="1"/>
                      <c:pt idx="0">
                        <c:v>Max Write Latency (us)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Feuil3!$J$3:$J$14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56779</c:v>
                      </c:pt>
                      <c:pt idx="3">
                        <c:v>3490000</c:v>
                      </c:pt>
                      <c:pt idx="4">
                        <c:v>100527</c:v>
                      </c:pt>
                      <c:pt idx="5">
                        <c:v>5030000</c:v>
                      </c:pt>
                      <c:pt idx="6">
                        <c:v>152148.33333333334</c:v>
                      </c:pt>
                      <c:pt idx="7">
                        <c:v>7600000</c:v>
                      </c:pt>
                      <c:pt idx="8">
                        <c:v>241108.33333333334</c:v>
                      </c:pt>
                      <c:pt idx="9">
                        <c:v>10850000</c:v>
                      </c:pt>
                      <c:pt idx="10">
                        <c:v>110112.53333333335</c:v>
                      </c:pt>
                      <c:pt idx="11">
                        <c:v>5394000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Feuil3!$K$2</c15:sqref>
                        </c15:formulaRef>
                      </c:ext>
                    </c:extLst>
                    <c:strCache>
                      <c:ptCount val="1"/>
                      <c:pt idx="0">
                        <c:v>Total runtime (ms)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Feuil3!$K$3:$K$14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2679.6666666666665</c:v>
                      </c:pt>
                      <c:pt idx="1">
                        <c:v>17820</c:v>
                      </c:pt>
                      <c:pt idx="2">
                        <c:v>3254.3333333333335</c:v>
                      </c:pt>
                      <c:pt idx="3">
                        <c:v>31600</c:v>
                      </c:pt>
                      <c:pt idx="4">
                        <c:v>3821.6666666666665</c:v>
                      </c:pt>
                      <c:pt idx="5">
                        <c:v>31600</c:v>
                      </c:pt>
                      <c:pt idx="6">
                        <c:v>3893.6666666666665</c:v>
                      </c:pt>
                      <c:pt idx="7">
                        <c:v>23850</c:v>
                      </c:pt>
                      <c:pt idx="8">
                        <c:v>3623</c:v>
                      </c:pt>
                      <c:pt idx="9">
                        <c:v>12150</c:v>
                      </c:pt>
                      <c:pt idx="10">
                        <c:v>3454.4666666666662</c:v>
                      </c:pt>
                      <c:pt idx="11">
                        <c:v>23404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Feuil3!$M$2</c15:sqref>
                        </c15:formulaRef>
                      </c:ext>
                    </c:extLst>
                    <c:strCache>
                      <c:ptCount val="1"/>
                      <c:pt idx="0">
                        <c:v>Throughput (ops/seconds)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Feuil3!$M$3:$M$14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3732.2419955549171</c:v>
                      </c:pt>
                      <c:pt idx="1">
                        <c:v>56.1</c:v>
                      </c:pt>
                      <c:pt idx="2">
                        <c:v>3074.9525212526901</c:v>
                      </c:pt>
                      <c:pt idx="3">
                        <c:v>31.65</c:v>
                      </c:pt>
                      <c:pt idx="4">
                        <c:v>2622.1310100236733</c:v>
                      </c:pt>
                      <c:pt idx="5">
                        <c:v>31.65</c:v>
                      </c:pt>
                      <c:pt idx="6">
                        <c:v>2569.9232779381332</c:v>
                      </c:pt>
                      <c:pt idx="7">
                        <c:v>41.924999999999997</c:v>
                      </c:pt>
                      <c:pt idx="8">
                        <c:v>3011.108599415707</c:v>
                      </c:pt>
                      <c:pt idx="9">
                        <c:v>82.3</c:v>
                      </c:pt>
                      <c:pt idx="10">
                        <c:v>3002.071480837024</c:v>
                      </c:pt>
                      <c:pt idx="11">
                        <c:v>48.725000000000001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Feuil3!$N$2</c15:sqref>
                        </c15:formulaRef>
                      </c:ext>
                    </c:extLst>
                    <c:strCache>
                      <c:ptCount val="1"/>
                      <c:pt idx="0">
                        <c:v>CPU primary %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Feuil3!$N$3:$N$14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0.50176666666666669</c:v>
                      </c:pt>
                      <c:pt idx="1">
                        <c:v>0.38177499999999998</c:v>
                      </c:pt>
                      <c:pt idx="2">
                        <c:v>0.53313333333333335</c:v>
                      </c:pt>
                      <c:pt idx="3">
                        <c:v>0.38355</c:v>
                      </c:pt>
                      <c:pt idx="4">
                        <c:v>0.7654333333333333</c:v>
                      </c:pt>
                      <c:pt idx="5">
                        <c:v>0.19155</c:v>
                      </c:pt>
                      <c:pt idx="6">
                        <c:v>0.6548666666666666</c:v>
                      </c:pt>
                      <c:pt idx="7">
                        <c:v>0.243617</c:v>
                      </c:pt>
                      <c:pt idx="8">
                        <c:v>0.97676666666666667</c:v>
                      </c:pt>
                      <c:pt idx="9">
                        <c:v>0.25831700000000002</c:v>
                      </c:pt>
                      <c:pt idx="10">
                        <c:v>0.6863933333333333</c:v>
                      </c:pt>
                      <c:pt idx="11">
                        <c:v>0.29176180000000002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Feuil3!$O$2</c15:sqref>
                        </c15:formulaRef>
                      </c:ext>
                    </c:extLst>
                    <c:strCache>
                      <c:ptCount val="1"/>
                      <c:pt idx="0">
                        <c:v>Mem usage primary (MiB)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Feuil3!$O$3:$O$14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310.53333333333336</c:v>
                      </c:pt>
                      <c:pt idx="1">
                        <c:v>54.18</c:v>
                      </c:pt>
                      <c:pt idx="2">
                        <c:v>300.2</c:v>
                      </c:pt>
                      <c:pt idx="3">
                        <c:v>55.814999999999998</c:v>
                      </c:pt>
                      <c:pt idx="4">
                        <c:v>299.26666666666665</c:v>
                      </c:pt>
                      <c:pt idx="5">
                        <c:v>90.24</c:v>
                      </c:pt>
                      <c:pt idx="6">
                        <c:v>300.3</c:v>
                      </c:pt>
                      <c:pt idx="7">
                        <c:v>45.493299999999998</c:v>
                      </c:pt>
                      <c:pt idx="8">
                        <c:v>298.56666666666666</c:v>
                      </c:pt>
                      <c:pt idx="9">
                        <c:v>138.8683</c:v>
                      </c:pt>
                      <c:pt idx="10">
                        <c:v>301.77333333333331</c:v>
                      </c:pt>
                      <c:pt idx="11">
                        <c:v>76.919319999999999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Feuil3!$P$2</c15:sqref>
                        </c15:formulaRef>
                      </c:ext>
                    </c:extLst>
                    <c:strCache>
                      <c:ptCount val="1"/>
                      <c:pt idx="0">
                        <c:v>Mem % primary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Feuil3!$P$3:$P$14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3.9100000000000003E-2</c:v>
                      </c:pt>
                      <c:pt idx="1">
                        <c:v>6.7999999999999996E-3</c:v>
                      </c:pt>
                      <c:pt idx="2">
                        <c:v>3.78E-2</c:v>
                      </c:pt>
                      <c:pt idx="3">
                        <c:v>7.0000000000000001E-3</c:v>
                      </c:pt>
                      <c:pt idx="4">
                        <c:v>3.7699999999999997E-2</c:v>
                      </c:pt>
                      <c:pt idx="5">
                        <c:v>1.35E-2</c:v>
                      </c:pt>
                      <c:pt idx="6">
                        <c:v>3.78E-2</c:v>
                      </c:pt>
                      <c:pt idx="7">
                        <c:v>5.7169999999999999E-3</c:v>
                      </c:pt>
                      <c:pt idx="8">
                        <c:v>2.6379999999999997E-2</c:v>
                      </c:pt>
                      <c:pt idx="9">
                        <c:v>1.7482999999999999E-2</c:v>
                      </c:pt>
                      <c:pt idx="10">
                        <c:v>3.5755999999999996E-2</c:v>
                      </c:pt>
                      <c:pt idx="11">
                        <c:v>1.01E-2</c:v>
                      </c:pt>
                    </c:numCache>
                  </c:numRef>
                </c:val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Feuil3!$Q$2</c15:sqref>
                        </c15:formulaRef>
                      </c:ext>
                    </c:extLst>
                    <c:strCache>
                      <c:ptCount val="1"/>
                      <c:pt idx="0">
                        <c:v>CPU % Secondary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Feuil3!$Q$3:$Q$14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6.8444443333333339E-3</c:v>
                      </c:pt>
                      <c:pt idx="1">
                        <c:v>0.19722500000000001</c:v>
                      </c:pt>
                      <c:pt idx="2">
                        <c:v>5.7444443333333336E-3</c:v>
                      </c:pt>
                      <c:pt idx="3">
                        <c:v>0.17115</c:v>
                      </c:pt>
                      <c:pt idx="4">
                        <c:v>4.8333320000000001E-3</c:v>
                      </c:pt>
                      <c:pt idx="5">
                        <c:v>0.21290000000000001</c:v>
                      </c:pt>
                      <c:pt idx="6">
                        <c:v>5.7777779999999999E-3</c:v>
                      </c:pt>
                      <c:pt idx="7">
                        <c:v>0.15518299999999999</c:v>
                      </c:pt>
                      <c:pt idx="8">
                        <c:v>0.11380000000000001</c:v>
                      </c:pt>
                      <c:pt idx="9">
                        <c:v>0.17308999999999999</c:v>
                      </c:pt>
                      <c:pt idx="10">
                        <c:v>2.7399999733333336E-2</c:v>
                      </c:pt>
                      <c:pt idx="11">
                        <c:v>0.18190959999999998</c:v>
                      </c:pt>
                    </c:numCache>
                  </c:numRef>
                </c:val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Feuil3!$R$2</c15:sqref>
                        </c15:formulaRef>
                      </c:ext>
                    </c:extLst>
                    <c:strCache>
                      <c:ptCount val="1"/>
                      <c:pt idx="0">
                        <c:v>Mem usage secondary (MiB)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Feuil3!$R$3:$R$14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242.06666670000001</c:v>
                      </c:pt>
                      <c:pt idx="1">
                        <c:v>203.72499999999999</c:v>
                      </c:pt>
                      <c:pt idx="2">
                        <c:v>220.2333333</c:v>
                      </c:pt>
                      <c:pt idx="3">
                        <c:v>161</c:v>
                      </c:pt>
                      <c:pt idx="4">
                        <c:v>220.30000000000004</c:v>
                      </c:pt>
                      <c:pt idx="5">
                        <c:v>192.95</c:v>
                      </c:pt>
                      <c:pt idx="6">
                        <c:v>220.2666667</c:v>
                      </c:pt>
                      <c:pt idx="7">
                        <c:v>197.08330000000001</c:v>
                      </c:pt>
                      <c:pt idx="8">
                        <c:v>222.11111111111111</c:v>
                      </c:pt>
                      <c:pt idx="9">
                        <c:v>176.18299999999999</c:v>
                      </c:pt>
                      <c:pt idx="10">
                        <c:v>224.99555556222222</c:v>
                      </c:pt>
                      <c:pt idx="11">
                        <c:v>186.18825999999999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Feuil3!$S$2</c15:sqref>
                        </c15:formulaRef>
                      </c:ext>
                    </c:extLst>
                    <c:strCache>
                      <c:ptCount val="1"/>
                      <c:pt idx="0">
                        <c:v>Mem % secondary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Feuil3!$S$3:$S$14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3.0466666999999999E-2</c:v>
                      </c:pt>
                      <c:pt idx="1">
                        <c:v>2.5649999999999999E-2</c:v>
                      </c:pt>
                      <c:pt idx="2">
                        <c:v>2.7733332999999999E-2</c:v>
                      </c:pt>
                      <c:pt idx="3">
                        <c:v>2.0250000000000001E-2</c:v>
                      </c:pt>
                      <c:pt idx="4">
                        <c:v>2.7733332999999999E-2</c:v>
                      </c:pt>
                      <c:pt idx="5">
                        <c:v>2.4250000000000001E-2</c:v>
                      </c:pt>
                      <c:pt idx="6">
                        <c:v>2.7733332999999999E-2</c:v>
                      </c:pt>
                      <c:pt idx="7">
                        <c:v>2.4799999999999999E-2</c:v>
                      </c:pt>
                      <c:pt idx="8">
                        <c:v>0.15334077777777777</c:v>
                      </c:pt>
                      <c:pt idx="9">
                        <c:v>2.1829999999999999E-2</c:v>
                      </c:pt>
                      <c:pt idx="10">
                        <c:v>5.3401488755555546E-2</c:v>
                      </c:pt>
                      <c:pt idx="11">
                        <c:v>2.3355999999999998E-2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61590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09824"/>
        <c:crosses val="autoZero"/>
        <c:auto val="1"/>
        <c:lblAlgn val="ctr"/>
        <c:lblOffset val="100"/>
        <c:noMultiLvlLbl val="0"/>
      </c:catAx>
      <c:valAx>
        <c:axId val="6159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0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0"/>
          <c:order val="10"/>
          <c:tx>
            <c:strRef>
              <c:f>Feuil3!$M$2</c:f>
              <c:strCache>
                <c:ptCount val="1"/>
                <c:pt idx="0">
                  <c:v>Throughput (ops/seconds)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Feuil3!$B$3:$B$14</c:f>
              <c:strCache>
                <c:ptCount val="12"/>
                <c:pt idx="0">
                  <c:v>Mongo 100/0</c:v>
                </c:pt>
                <c:pt idx="1">
                  <c:v>Fabric 100/0</c:v>
                </c:pt>
                <c:pt idx="2">
                  <c:v>Mongo 75/25</c:v>
                </c:pt>
                <c:pt idx="3">
                  <c:v>Fabric 75/25</c:v>
                </c:pt>
                <c:pt idx="4">
                  <c:v>Mongo 50/50</c:v>
                </c:pt>
                <c:pt idx="5">
                  <c:v>Fabric 50/50</c:v>
                </c:pt>
                <c:pt idx="6">
                  <c:v>Mongo 25/75</c:v>
                </c:pt>
                <c:pt idx="7">
                  <c:v>Fabric 25/75</c:v>
                </c:pt>
                <c:pt idx="8">
                  <c:v>Mongo 0/100</c:v>
                </c:pt>
                <c:pt idx="9">
                  <c:v>Fabric 0/100</c:v>
                </c:pt>
                <c:pt idx="10">
                  <c:v>Average Total Mongo</c:v>
                </c:pt>
                <c:pt idx="11">
                  <c:v>Average Total Fabric</c:v>
                </c:pt>
              </c:strCache>
              <c:extLst xmlns:c15="http://schemas.microsoft.com/office/drawing/2012/chart"/>
            </c:strRef>
          </c:cat>
          <c:val>
            <c:numRef>
              <c:f>Feuil3!$M$3:$M$14</c:f>
              <c:numCache>
                <c:formatCode>General</c:formatCode>
                <c:ptCount val="12"/>
                <c:pt idx="0">
                  <c:v>3732.2419955549171</c:v>
                </c:pt>
                <c:pt idx="1">
                  <c:v>56.1</c:v>
                </c:pt>
                <c:pt idx="2">
                  <c:v>3074.9525212526901</c:v>
                </c:pt>
                <c:pt idx="3">
                  <c:v>31.65</c:v>
                </c:pt>
                <c:pt idx="4">
                  <c:v>2622.1310100236733</c:v>
                </c:pt>
                <c:pt idx="5">
                  <c:v>31.65</c:v>
                </c:pt>
                <c:pt idx="6">
                  <c:v>2569.9232779381332</c:v>
                </c:pt>
                <c:pt idx="7">
                  <c:v>41.924999999999997</c:v>
                </c:pt>
                <c:pt idx="8">
                  <c:v>3011.108599415707</c:v>
                </c:pt>
                <c:pt idx="9">
                  <c:v>82.3</c:v>
                </c:pt>
                <c:pt idx="10">
                  <c:v>3002.071480837024</c:v>
                </c:pt>
                <c:pt idx="11">
                  <c:v>48.725000000000001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906296"/>
        <c:axId val="615907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Feuil3!$C$2</c15:sqref>
                        </c15:formulaRef>
                      </c:ext>
                    </c:extLst>
                    <c:strCache>
                      <c:ptCount val="1"/>
                      <c:pt idx="0">
                        <c:v>Read Operations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Feuil3!$C$3:$C$14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10000</c:v>
                      </c:pt>
                      <c:pt idx="1">
                        <c:v>1000</c:v>
                      </c:pt>
                      <c:pt idx="2">
                        <c:v>7496</c:v>
                      </c:pt>
                      <c:pt idx="3">
                        <c:v>750</c:v>
                      </c:pt>
                      <c:pt idx="4">
                        <c:v>4954</c:v>
                      </c:pt>
                      <c:pt idx="5">
                        <c:v>500</c:v>
                      </c:pt>
                      <c:pt idx="6">
                        <c:v>2559.6666666666665</c:v>
                      </c:pt>
                      <c:pt idx="7">
                        <c:v>250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5001.9333333333334</c:v>
                      </c:pt>
                      <c:pt idx="11">
                        <c:v>500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Feuil3!$D$2</c15:sqref>
                        </c15:formulaRef>
                      </c:ext>
                    </c:extLst>
                    <c:strCache>
                      <c:ptCount val="1"/>
                      <c:pt idx="0">
                        <c:v>Average Read Latency (us)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249.00146666666669</c:v>
                      </c:pt>
                      <c:pt idx="1">
                        <c:v>6370000</c:v>
                      </c:pt>
                      <c:pt idx="2">
                        <c:v>357.87733015168266</c:v>
                      </c:pt>
                      <c:pt idx="3">
                        <c:v>23030000</c:v>
                      </c:pt>
                      <c:pt idx="4">
                        <c:v>602.79180935025863</c:v>
                      </c:pt>
                      <c:pt idx="5">
                        <c:v>31200000</c:v>
                      </c:pt>
                      <c:pt idx="6">
                        <c:v>1111.8954068431901</c:v>
                      </c:pt>
                      <c:pt idx="7">
                        <c:v>22340000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464.31320260235964</c:v>
                      </c:pt>
                      <c:pt idx="11">
                        <c:v>16588000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Feuil3!$E$2</c15:sqref>
                        </c15:formulaRef>
                      </c:ext>
                    </c:extLst>
                    <c:strCache>
                      <c:ptCount val="1"/>
                      <c:pt idx="0">
                        <c:v>Min Read Latency (us)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134.33333333333334</c:v>
                      </c:pt>
                      <c:pt idx="1">
                        <c:v>740000</c:v>
                      </c:pt>
                      <c:pt idx="2">
                        <c:v>139.66666666666666</c:v>
                      </c:pt>
                      <c:pt idx="3">
                        <c:v>20130000</c:v>
                      </c:pt>
                      <c:pt idx="4">
                        <c:v>143.66666666666666</c:v>
                      </c:pt>
                      <c:pt idx="5">
                        <c:v>28840000</c:v>
                      </c:pt>
                      <c:pt idx="6">
                        <c:v>175.33333333333334</c:v>
                      </c:pt>
                      <c:pt idx="7">
                        <c:v>20110000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118.6</c:v>
                      </c:pt>
                      <c:pt idx="11">
                        <c:v>13964000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Feuil3!$F$2</c15:sqref>
                        </c15:formulaRef>
                      </c:ext>
                    </c:extLst>
                    <c:strCache>
                      <c:ptCount val="1"/>
                      <c:pt idx="0">
                        <c:v>Max Read Latency (us)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Feuil3!$F$3:$F$14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164137.66666666666</c:v>
                      </c:pt>
                      <c:pt idx="1">
                        <c:v>9020000</c:v>
                      </c:pt>
                      <c:pt idx="2">
                        <c:v>121889.66666666667</c:v>
                      </c:pt>
                      <c:pt idx="3">
                        <c:v>26530000</c:v>
                      </c:pt>
                      <c:pt idx="4">
                        <c:v>64276.333333333336</c:v>
                      </c:pt>
                      <c:pt idx="5">
                        <c:v>32520000</c:v>
                      </c:pt>
                      <c:pt idx="6">
                        <c:v>23620.333333333332</c:v>
                      </c:pt>
                      <c:pt idx="7">
                        <c:v>22970000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74784.799999999988</c:v>
                      </c:pt>
                      <c:pt idx="11">
                        <c:v>18208000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Feuil3!$G$2</c15:sqref>
                        </c15:formulaRef>
                      </c:ext>
                    </c:extLst>
                    <c:strCache>
                      <c:ptCount val="1"/>
                      <c:pt idx="0">
                        <c:v>Write Operations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Feuil3!$G$3:$G$14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2504</c:v>
                      </c:pt>
                      <c:pt idx="3">
                        <c:v>250</c:v>
                      </c:pt>
                      <c:pt idx="4">
                        <c:v>5046</c:v>
                      </c:pt>
                      <c:pt idx="5">
                        <c:v>500</c:v>
                      </c:pt>
                      <c:pt idx="6">
                        <c:v>7440.333333333333</c:v>
                      </c:pt>
                      <c:pt idx="7">
                        <c:v>750</c:v>
                      </c:pt>
                      <c:pt idx="8">
                        <c:v>10000</c:v>
                      </c:pt>
                      <c:pt idx="9">
                        <c:v>1000</c:v>
                      </c:pt>
                      <c:pt idx="10">
                        <c:v>4998.0666666666666</c:v>
                      </c:pt>
                      <c:pt idx="11">
                        <c:v>500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Feuil3!$H$2</c15:sqref>
                        </c15:formulaRef>
                      </c:ext>
                    </c:extLst>
                    <c:strCache>
                      <c:ptCount val="1"/>
                      <c:pt idx="0">
                        <c:v>Average Write Latency (us)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Feuil3!$H$3:$H$14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151.67385473574001</c:v>
                      </c:pt>
                      <c:pt idx="3">
                        <c:v>2370000</c:v>
                      </c:pt>
                      <c:pt idx="4">
                        <c:v>122.86827618812765</c:v>
                      </c:pt>
                      <c:pt idx="5">
                        <c:v>3200000</c:v>
                      </c:pt>
                      <c:pt idx="6">
                        <c:v>110.82176062606567</c:v>
                      </c:pt>
                      <c:pt idx="7">
                        <c:v>4970000</c:v>
                      </c:pt>
                      <c:pt idx="8">
                        <c:v>342.21879999999993</c:v>
                      </c:pt>
                      <c:pt idx="9">
                        <c:v>5490000</c:v>
                      </c:pt>
                      <c:pt idx="10">
                        <c:v>145.51653830998666</c:v>
                      </c:pt>
                      <c:pt idx="11">
                        <c:v>3206000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Feuil3!$I$2</c15:sqref>
                        </c15:formulaRef>
                      </c:ext>
                    </c:extLst>
                    <c:strCache>
                      <c:ptCount val="1"/>
                      <c:pt idx="0">
                        <c:v>Min Write Latency (us)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Feuil3!$I$3:$I$14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25.333333333333332</c:v>
                      </c:pt>
                      <c:pt idx="3">
                        <c:v>710000</c:v>
                      </c:pt>
                      <c:pt idx="4">
                        <c:v>18.666666666666668</c:v>
                      </c:pt>
                      <c:pt idx="5">
                        <c:v>780000</c:v>
                      </c:pt>
                      <c:pt idx="6">
                        <c:v>18</c:v>
                      </c:pt>
                      <c:pt idx="7">
                        <c:v>830000</c:v>
                      </c:pt>
                      <c:pt idx="8">
                        <c:v>8.6666666666666661</c:v>
                      </c:pt>
                      <c:pt idx="9">
                        <c:v>630000</c:v>
                      </c:pt>
                      <c:pt idx="10">
                        <c:v>14.133333333333335</c:v>
                      </c:pt>
                      <c:pt idx="11">
                        <c:v>590000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Feuil3!$J$2</c15:sqref>
                        </c15:formulaRef>
                      </c:ext>
                    </c:extLst>
                    <c:strCache>
                      <c:ptCount val="1"/>
                      <c:pt idx="0">
                        <c:v>Max Write Latency (us)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Feuil3!$J$3:$J$14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56779</c:v>
                      </c:pt>
                      <c:pt idx="3">
                        <c:v>3490000</c:v>
                      </c:pt>
                      <c:pt idx="4">
                        <c:v>100527</c:v>
                      </c:pt>
                      <c:pt idx="5">
                        <c:v>5030000</c:v>
                      </c:pt>
                      <c:pt idx="6">
                        <c:v>152148.33333333334</c:v>
                      </c:pt>
                      <c:pt idx="7">
                        <c:v>7600000</c:v>
                      </c:pt>
                      <c:pt idx="8">
                        <c:v>241108.33333333334</c:v>
                      </c:pt>
                      <c:pt idx="9">
                        <c:v>10850000</c:v>
                      </c:pt>
                      <c:pt idx="10">
                        <c:v>110112.53333333335</c:v>
                      </c:pt>
                      <c:pt idx="11">
                        <c:v>5394000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Feuil3!$K$2</c15:sqref>
                        </c15:formulaRef>
                      </c:ext>
                    </c:extLst>
                    <c:strCache>
                      <c:ptCount val="1"/>
                      <c:pt idx="0">
                        <c:v>Total runtime (ms)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Feuil3!$K$3:$K$14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2679.6666666666665</c:v>
                      </c:pt>
                      <c:pt idx="1">
                        <c:v>17820</c:v>
                      </c:pt>
                      <c:pt idx="2">
                        <c:v>3254.3333333333335</c:v>
                      </c:pt>
                      <c:pt idx="3">
                        <c:v>31600</c:v>
                      </c:pt>
                      <c:pt idx="4">
                        <c:v>3821.6666666666665</c:v>
                      </c:pt>
                      <c:pt idx="5">
                        <c:v>31600</c:v>
                      </c:pt>
                      <c:pt idx="6">
                        <c:v>3893.6666666666665</c:v>
                      </c:pt>
                      <c:pt idx="7">
                        <c:v>23850</c:v>
                      </c:pt>
                      <c:pt idx="8">
                        <c:v>3623</c:v>
                      </c:pt>
                      <c:pt idx="9">
                        <c:v>12150</c:v>
                      </c:pt>
                      <c:pt idx="10">
                        <c:v>3454.4666666666662</c:v>
                      </c:pt>
                      <c:pt idx="11">
                        <c:v>23404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Feuil3!$L$2</c15:sqref>
                        </c15:formulaRef>
                      </c:ext>
                    </c:extLst>
                    <c:strCache>
                      <c:ptCount val="1"/>
                      <c:pt idx="0">
                        <c:v>Average time/op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Feuil3!$L$3:$L$14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0.26796666666666669</c:v>
                      </c:pt>
                      <c:pt idx="1">
                        <c:v>17.82</c:v>
                      </c:pt>
                      <c:pt idx="2">
                        <c:v>0.3254333333333333</c:v>
                      </c:pt>
                      <c:pt idx="3">
                        <c:v>31.6</c:v>
                      </c:pt>
                      <c:pt idx="4">
                        <c:v>0.38216666666666671</c:v>
                      </c:pt>
                      <c:pt idx="5">
                        <c:v>31.6</c:v>
                      </c:pt>
                      <c:pt idx="6">
                        <c:v>0.38936666666666664</c:v>
                      </c:pt>
                      <c:pt idx="7">
                        <c:v>23.85</c:v>
                      </c:pt>
                      <c:pt idx="8">
                        <c:v>0.36230000000000001</c:v>
                      </c:pt>
                      <c:pt idx="9">
                        <c:v>12.15</c:v>
                      </c:pt>
                      <c:pt idx="10">
                        <c:v>0.34544666666666668</c:v>
                      </c:pt>
                      <c:pt idx="11">
                        <c:v>23.404000000000003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Feuil3!$N$2</c15:sqref>
                        </c15:formulaRef>
                      </c:ext>
                    </c:extLst>
                    <c:strCache>
                      <c:ptCount val="1"/>
                      <c:pt idx="0">
                        <c:v>CPU primary %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Feuil3!$N$3:$N$14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0.50176666666666669</c:v>
                      </c:pt>
                      <c:pt idx="1">
                        <c:v>0.38177499999999998</c:v>
                      </c:pt>
                      <c:pt idx="2">
                        <c:v>0.53313333333333335</c:v>
                      </c:pt>
                      <c:pt idx="3">
                        <c:v>0.38355</c:v>
                      </c:pt>
                      <c:pt idx="4">
                        <c:v>0.7654333333333333</c:v>
                      </c:pt>
                      <c:pt idx="5">
                        <c:v>0.19155</c:v>
                      </c:pt>
                      <c:pt idx="6">
                        <c:v>0.6548666666666666</c:v>
                      </c:pt>
                      <c:pt idx="7">
                        <c:v>0.243617</c:v>
                      </c:pt>
                      <c:pt idx="8">
                        <c:v>0.97676666666666667</c:v>
                      </c:pt>
                      <c:pt idx="9">
                        <c:v>0.25831700000000002</c:v>
                      </c:pt>
                      <c:pt idx="10">
                        <c:v>0.6863933333333333</c:v>
                      </c:pt>
                      <c:pt idx="11">
                        <c:v>0.29176180000000002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Feuil3!$O$2</c15:sqref>
                        </c15:formulaRef>
                      </c:ext>
                    </c:extLst>
                    <c:strCache>
                      <c:ptCount val="1"/>
                      <c:pt idx="0">
                        <c:v>Mem usage primary (MiB)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Feuil3!$O$3:$O$14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310.53333333333336</c:v>
                      </c:pt>
                      <c:pt idx="1">
                        <c:v>54.18</c:v>
                      </c:pt>
                      <c:pt idx="2">
                        <c:v>300.2</c:v>
                      </c:pt>
                      <c:pt idx="3">
                        <c:v>55.814999999999998</c:v>
                      </c:pt>
                      <c:pt idx="4">
                        <c:v>299.26666666666665</c:v>
                      </c:pt>
                      <c:pt idx="5">
                        <c:v>90.24</c:v>
                      </c:pt>
                      <c:pt idx="6">
                        <c:v>300.3</c:v>
                      </c:pt>
                      <c:pt idx="7">
                        <c:v>45.493299999999998</c:v>
                      </c:pt>
                      <c:pt idx="8">
                        <c:v>298.56666666666666</c:v>
                      </c:pt>
                      <c:pt idx="9">
                        <c:v>138.8683</c:v>
                      </c:pt>
                      <c:pt idx="10">
                        <c:v>301.77333333333331</c:v>
                      </c:pt>
                      <c:pt idx="11">
                        <c:v>76.919319999999999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Feuil3!$P$2</c15:sqref>
                        </c15:formulaRef>
                      </c:ext>
                    </c:extLst>
                    <c:strCache>
                      <c:ptCount val="1"/>
                      <c:pt idx="0">
                        <c:v>Mem % primary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Feuil3!$P$3:$P$14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3.9100000000000003E-2</c:v>
                      </c:pt>
                      <c:pt idx="1">
                        <c:v>6.7999999999999996E-3</c:v>
                      </c:pt>
                      <c:pt idx="2">
                        <c:v>3.78E-2</c:v>
                      </c:pt>
                      <c:pt idx="3">
                        <c:v>7.0000000000000001E-3</c:v>
                      </c:pt>
                      <c:pt idx="4">
                        <c:v>3.7699999999999997E-2</c:v>
                      </c:pt>
                      <c:pt idx="5">
                        <c:v>1.35E-2</c:v>
                      </c:pt>
                      <c:pt idx="6">
                        <c:v>3.78E-2</c:v>
                      </c:pt>
                      <c:pt idx="7">
                        <c:v>5.7169999999999999E-3</c:v>
                      </c:pt>
                      <c:pt idx="8">
                        <c:v>2.6379999999999997E-2</c:v>
                      </c:pt>
                      <c:pt idx="9">
                        <c:v>1.7482999999999999E-2</c:v>
                      </c:pt>
                      <c:pt idx="10">
                        <c:v>3.5755999999999996E-2</c:v>
                      </c:pt>
                      <c:pt idx="11">
                        <c:v>1.01E-2</c:v>
                      </c:pt>
                    </c:numCache>
                  </c:numRef>
                </c:val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Feuil3!$Q$2</c15:sqref>
                        </c15:formulaRef>
                      </c:ext>
                    </c:extLst>
                    <c:strCache>
                      <c:ptCount val="1"/>
                      <c:pt idx="0">
                        <c:v>CPU % Secondary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Feuil3!$Q$3:$Q$14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6.8444443333333339E-3</c:v>
                      </c:pt>
                      <c:pt idx="1">
                        <c:v>0.19722500000000001</c:v>
                      </c:pt>
                      <c:pt idx="2">
                        <c:v>5.7444443333333336E-3</c:v>
                      </c:pt>
                      <c:pt idx="3">
                        <c:v>0.17115</c:v>
                      </c:pt>
                      <c:pt idx="4">
                        <c:v>4.8333320000000001E-3</c:v>
                      </c:pt>
                      <c:pt idx="5">
                        <c:v>0.21290000000000001</c:v>
                      </c:pt>
                      <c:pt idx="6">
                        <c:v>5.7777779999999999E-3</c:v>
                      </c:pt>
                      <c:pt idx="7">
                        <c:v>0.15518299999999999</c:v>
                      </c:pt>
                      <c:pt idx="8">
                        <c:v>0.11380000000000001</c:v>
                      </c:pt>
                      <c:pt idx="9">
                        <c:v>0.17308999999999999</c:v>
                      </c:pt>
                      <c:pt idx="10">
                        <c:v>2.7399999733333336E-2</c:v>
                      </c:pt>
                      <c:pt idx="11">
                        <c:v>0.18190959999999998</c:v>
                      </c:pt>
                    </c:numCache>
                  </c:numRef>
                </c:val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Feuil3!$R$2</c15:sqref>
                        </c15:formulaRef>
                      </c:ext>
                    </c:extLst>
                    <c:strCache>
                      <c:ptCount val="1"/>
                      <c:pt idx="0">
                        <c:v>Mem usage secondary (MiB)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Feuil3!$R$3:$R$14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242.06666670000001</c:v>
                      </c:pt>
                      <c:pt idx="1">
                        <c:v>203.72499999999999</c:v>
                      </c:pt>
                      <c:pt idx="2">
                        <c:v>220.2333333</c:v>
                      </c:pt>
                      <c:pt idx="3">
                        <c:v>161</c:v>
                      </c:pt>
                      <c:pt idx="4">
                        <c:v>220.30000000000004</c:v>
                      </c:pt>
                      <c:pt idx="5">
                        <c:v>192.95</c:v>
                      </c:pt>
                      <c:pt idx="6">
                        <c:v>220.2666667</c:v>
                      </c:pt>
                      <c:pt idx="7">
                        <c:v>197.08330000000001</c:v>
                      </c:pt>
                      <c:pt idx="8">
                        <c:v>222.11111111111111</c:v>
                      </c:pt>
                      <c:pt idx="9">
                        <c:v>176.18299999999999</c:v>
                      </c:pt>
                      <c:pt idx="10">
                        <c:v>224.99555556222222</c:v>
                      </c:pt>
                      <c:pt idx="11">
                        <c:v>186.18825999999999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Feuil3!$S$2</c15:sqref>
                        </c15:formulaRef>
                      </c:ext>
                    </c:extLst>
                    <c:strCache>
                      <c:ptCount val="1"/>
                      <c:pt idx="0">
                        <c:v>Mem % secondary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Feuil3!$S$3:$S$14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3.0466666999999999E-2</c:v>
                      </c:pt>
                      <c:pt idx="1">
                        <c:v>2.5649999999999999E-2</c:v>
                      </c:pt>
                      <c:pt idx="2">
                        <c:v>2.7733332999999999E-2</c:v>
                      </c:pt>
                      <c:pt idx="3">
                        <c:v>2.0250000000000001E-2</c:v>
                      </c:pt>
                      <c:pt idx="4">
                        <c:v>2.7733332999999999E-2</c:v>
                      </c:pt>
                      <c:pt idx="5">
                        <c:v>2.4250000000000001E-2</c:v>
                      </c:pt>
                      <c:pt idx="6">
                        <c:v>2.7733332999999999E-2</c:v>
                      </c:pt>
                      <c:pt idx="7">
                        <c:v>2.4799999999999999E-2</c:v>
                      </c:pt>
                      <c:pt idx="8">
                        <c:v>0.15334077777777777</c:v>
                      </c:pt>
                      <c:pt idx="9">
                        <c:v>2.1829999999999999E-2</c:v>
                      </c:pt>
                      <c:pt idx="10">
                        <c:v>5.3401488755555546E-2</c:v>
                      </c:pt>
                      <c:pt idx="11">
                        <c:v>2.3355999999999998E-2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61590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07080"/>
        <c:crosses val="autoZero"/>
        <c:auto val="1"/>
        <c:lblAlgn val="ctr"/>
        <c:lblOffset val="100"/>
        <c:noMultiLvlLbl val="0"/>
      </c:catAx>
      <c:valAx>
        <c:axId val="61590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0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Feuil3!$N$2</c:f>
              <c:strCache>
                <c:ptCount val="1"/>
                <c:pt idx="0">
                  <c:v>CPU primary %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Feuil3!$B$3:$B$14</c:f>
              <c:strCache>
                <c:ptCount val="12"/>
                <c:pt idx="0">
                  <c:v>Mongo 100/0</c:v>
                </c:pt>
                <c:pt idx="1">
                  <c:v>Fabric 100/0</c:v>
                </c:pt>
                <c:pt idx="2">
                  <c:v>Mongo 75/25</c:v>
                </c:pt>
                <c:pt idx="3">
                  <c:v>Fabric 75/25</c:v>
                </c:pt>
                <c:pt idx="4">
                  <c:v>Mongo 50/50</c:v>
                </c:pt>
                <c:pt idx="5">
                  <c:v>Fabric 50/50</c:v>
                </c:pt>
                <c:pt idx="6">
                  <c:v>Mongo 25/75</c:v>
                </c:pt>
                <c:pt idx="7">
                  <c:v>Fabric 25/75</c:v>
                </c:pt>
                <c:pt idx="8">
                  <c:v>Mongo 0/100</c:v>
                </c:pt>
                <c:pt idx="9">
                  <c:v>Fabric 0/100</c:v>
                </c:pt>
                <c:pt idx="10">
                  <c:v>Average Total Mongo</c:v>
                </c:pt>
                <c:pt idx="11">
                  <c:v>Average Total Fabric</c:v>
                </c:pt>
              </c:strCache>
              <c:extLst xmlns:c15="http://schemas.microsoft.com/office/drawing/2012/chart"/>
            </c:strRef>
          </c:cat>
          <c:val>
            <c:numRef>
              <c:f>Feuil3!$N$3:$N$14</c:f>
              <c:numCache>
                <c:formatCode>General</c:formatCode>
                <c:ptCount val="12"/>
                <c:pt idx="0">
                  <c:v>0.50176666666666669</c:v>
                </c:pt>
                <c:pt idx="1">
                  <c:v>0.38177499999999998</c:v>
                </c:pt>
                <c:pt idx="2">
                  <c:v>0.53313333333333335</c:v>
                </c:pt>
                <c:pt idx="3">
                  <c:v>0.38355</c:v>
                </c:pt>
                <c:pt idx="4">
                  <c:v>0.7654333333333333</c:v>
                </c:pt>
                <c:pt idx="5">
                  <c:v>0.19155</c:v>
                </c:pt>
                <c:pt idx="6">
                  <c:v>0.6548666666666666</c:v>
                </c:pt>
                <c:pt idx="7">
                  <c:v>0.243617</c:v>
                </c:pt>
                <c:pt idx="8">
                  <c:v>0.97676666666666667</c:v>
                </c:pt>
                <c:pt idx="9">
                  <c:v>0.25831700000000002</c:v>
                </c:pt>
                <c:pt idx="10">
                  <c:v>0.6863933333333333</c:v>
                </c:pt>
                <c:pt idx="11">
                  <c:v>0.29176180000000002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906688"/>
        <c:axId val="615908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Feuil3!$C$2</c15:sqref>
                        </c15:formulaRef>
                      </c:ext>
                    </c:extLst>
                    <c:strCache>
                      <c:ptCount val="1"/>
                      <c:pt idx="0">
                        <c:v>Read Operations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Feuil3!$C$3:$C$14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10000</c:v>
                      </c:pt>
                      <c:pt idx="1">
                        <c:v>1000</c:v>
                      </c:pt>
                      <c:pt idx="2">
                        <c:v>7496</c:v>
                      </c:pt>
                      <c:pt idx="3">
                        <c:v>750</c:v>
                      </c:pt>
                      <c:pt idx="4">
                        <c:v>4954</c:v>
                      </c:pt>
                      <c:pt idx="5">
                        <c:v>500</c:v>
                      </c:pt>
                      <c:pt idx="6">
                        <c:v>2559.6666666666665</c:v>
                      </c:pt>
                      <c:pt idx="7">
                        <c:v>250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5001.9333333333334</c:v>
                      </c:pt>
                      <c:pt idx="11">
                        <c:v>500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Feuil3!$D$2</c15:sqref>
                        </c15:formulaRef>
                      </c:ext>
                    </c:extLst>
                    <c:strCache>
                      <c:ptCount val="1"/>
                      <c:pt idx="0">
                        <c:v>Average Read Latency (us)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249.00146666666669</c:v>
                      </c:pt>
                      <c:pt idx="1">
                        <c:v>6370000</c:v>
                      </c:pt>
                      <c:pt idx="2">
                        <c:v>357.87733015168266</c:v>
                      </c:pt>
                      <c:pt idx="3">
                        <c:v>23030000</c:v>
                      </c:pt>
                      <c:pt idx="4">
                        <c:v>602.79180935025863</c:v>
                      </c:pt>
                      <c:pt idx="5">
                        <c:v>31200000</c:v>
                      </c:pt>
                      <c:pt idx="6">
                        <c:v>1111.8954068431901</c:v>
                      </c:pt>
                      <c:pt idx="7">
                        <c:v>22340000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464.31320260235964</c:v>
                      </c:pt>
                      <c:pt idx="11">
                        <c:v>16588000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Feuil3!$E$2</c15:sqref>
                        </c15:formulaRef>
                      </c:ext>
                    </c:extLst>
                    <c:strCache>
                      <c:ptCount val="1"/>
                      <c:pt idx="0">
                        <c:v>Min Read Latency (us)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134.33333333333334</c:v>
                      </c:pt>
                      <c:pt idx="1">
                        <c:v>740000</c:v>
                      </c:pt>
                      <c:pt idx="2">
                        <c:v>139.66666666666666</c:v>
                      </c:pt>
                      <c:pt idx="3">
                        <c:v>20130000</c:v>
                      </c:pt>
                      <c:pt idx="4">
                        <c:v>143.66666666666666</c:v>
                      </c:pt>
                      <c:pt idx="5">
                        <c:v>28840000</c:v>
                      </c:pt>
                      <c:pt idx="6">
                        <c:v>175.33333333333334</c:v>
                      </c:pt>
                      <c:pt idx="7">
                        <c:v>20110000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118.6</c:v>
                      </c:pt>
                      <c:pt idx="11">
                        <c:v>13964000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Feuil3!$F$2</c15:sqref>
                        </c15:formulaRef>
                      </c:ext>
                    </c:extLst>
                    <c:strCache>
                      <c:ptCount val="1"/>
                      <c:pt idx="0">
                        <c:v>Max Read Latency (us)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Feuil3!$F$3:$F$14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164137.66666666666</c:v>
                      </c:pt>
                      <c:pt idx="1">
                        <c:v>9020000</c:v>
                      </c:pt>
                      <c:pt idx="2">
                        <c:v>121889.66666666667</c:v>
                      </c:pt>
                      <c:pt idx="3">
                        <c:v>26530000</c:v>
                      </c:pt>
                      <c:pt idx="4">
                        <c:v>64276.333333333336</c:v>
                      </c:pt>
                      <c:pt idx="5">
                        <c:v>32520000</c:v>
                      </c:pt>
                      <c:pt idx="6">
                        <c:v>23620.333333333332</c:v>
                      </c:pt>
                      <c:pt idx="7">
                        <c:v>22970000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74784.799999999988</c:v>
                      </c:pt>
                      <c:pt idx="11">
                        <c:v>18208000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Feuil3!$G$2</c15:sqref>
                        </c15:formulaRef>
                      </c:ext>
                    </c:extLst>
                    <c:strCache>
                      <c:ptCount val="1"/>
                      <c:pt idx="0">
                        <c:v>Write Operations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Feuil3!$G$3:$G$14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2504</c:v>
                      </c:pt>
                      <c:pt idx="3">
                        <c:v>250</c:v>
                      </c:pt>
                      <c:pt idx="4">
                        <c:v>5046</c:v>
                      </c:pt>
                      <c:pt idx="5">
                        <c:v>500</c:v>
                      </c:pt>
                      <c:pt idx="6">
                        <c:v>7440.333333333333</c:v>
                      </c:pt>
                      <c:pt idx="7">
                        <c:v>750</c:v>
                      </c:pt>
                      <c:pt idx="8">
                        <c:v>10000</c:v>
                      </c:pt>
                      <c:pt idx="9">
                        <c:v>1000</c:v>
                      </c:pt>
                      <c:pt idx="10">
                        <c:v>4998.0666666666666</c:v>
                      </c:pt>
                      <c:pt idx="11">
                        <c:v>500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Feuil3!$H$2</c15:sqref>
                        </c15:formulaRef>
                      </c:ext>
                    </c:extLst>
                    <c:strCache>
                      <c:ptCount val="1"/>
                      <c:pt idx="0">
                        <c:v>Average Write Latency (us)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Feuil3!$H$3:$H$14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151.67385473574001</c:v>
                      </c:pt>
                      <c:pt idx="3">
                        <c:v>2370000</c:v>
                      </c:pt>
                      <c:pt idx="4">
                        <c:v>122.86827618812765</c:v>
                      </c:pt>
                      <c:pt idx="5">
                        <c:v>3200000</c:v>
                      </c:pt>
                      <c:pt idx="6">
                        <c:v>110.82176062606567</c:v>
                      </c:pt>
                      <c:pt idx="7">
                        <c:v>4970000</c:v>
                      </c:pt>
                      <c:pt idx="8">
                        <c:v>342.21879999999993</c:v>
                      </c:pt>
                      <c:pt idx="9">
                        <c:v>5490000</c:v>
                      </c:pt>
                      <c:pt idx="10">
                        <c:v>145.51653830998666</c:v>
                      </c:pt>
                      <c:pt idx="11">
                        <c:v>3206000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Feuil3!$I$2</c15:sqref>
                        </c15:formulaRef>
                      </c:ext>
                    </c:extLst>
                    <c:strCache>
                      <c:ptCount val="1"/>
                      <c:pt idx="0">
                        <c:v>Min Write Latency (us)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Feuil3!$I$3:$I$14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25.333333333333332</c:v>
                      </c:pt>
                      <c:pt idx="3">
                        <c:v>710000</c:v>
                      </c:pt>
                      <c:pt idx="4">
                        <c:v>18.666666666666668</c:v>
                      </c:pt>
                      <c:pt idx="5">
                        <c:v>780000</c:v>
                      </c:pt>
                      <c:pt idx="6">
                        <c:v>18</c:v>
                      </c:pt>
                      <c:pt idx="7">
                        <c:v>830000</c:v>
                      </c:pt>
                      <c:pt idx="8">
                        <c:v>8.6666666666666661</c:v>
                      </c:pt>
                      <c:pt idx="9">
                        <c:v>630000</c:v>
                      </c:pt>
                      <c:pt idx="10">
                        <c:v>14.133333333333335</c:v>
                      </c:pt>
                      <c:pt idx="11">
                        <c:v>590000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Feuil3!$J$2</c15:sqref>
                        </c15:formulaRef>
                      </c:ext>
                    </c:extLst>
                    <c:strCache>
                      <c:ptCount val="1"/>
                      <c:pt idx="0">
                        <c:v>Max Write Latency (us)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Feuil3!$J$3:$J$14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56779</c:v>
                      </c:pt>
                      <c:pt idx="3">
                        <c:v>3490000</c:v>
                      </c:pt>
                      <c:pt idx="4">
                        <c:v>100527</c:v>
                      </c:pt>
                      <c:pt idx="5">
                        <c:v>5030000</c:v>
                      </c:pt>
                      <c:pt idx="6">
                        <c:v>152148.33333333334</c:v>
                      </c:pt>
                      <c:pt idx="7">
                        <c:v>7600000</c:v>
                      </c:pt>
                      <c:pt idx="8">
                        <c:v>241108.33333333334</c:v>
                      </c:pt>
                      <c:pt idx="9">
                        <c:v>10850000</c:v>
                      </c:pt>
                      <c:pt idx="10">
                        <c:v>110112.53333333335</c:v>
                      </c:pt>
                      <c:pt idx="11">
                        <c:v>5394000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Feuil3!$K$2</c15:sqref>
                        </c15:formulaRef>
                      </c:ext>
                    </c:extLst>
                    <c:strCache>
                      <c:ptCount val="1"/>
                      <c:pt idx="0">
                        <c:v>Total runtime (ms)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Feuil3!$K$3:$K$14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2679.6666666666665</c:v>
                      </c:pt>
                      <c:pt idx="1">
                        <c:v>17820</c:v>
                      </c:pt>
                      <c:pt idx="2">
                        <c:v>3254.3333333333335</c:v>
                      </c:pt>
                      <c:pt idx="3">
                        <c:v>31600</c:v>
                      </c:pt>
                      <c:pt idx="4">
                        <c:v>3821.6666666666665</c:v>
                      </c:pt>
                      <c:pt idx="5">
                        <c:v>31600</c:v>
                      </c:pt>
                      <c:pt idx="6">
                        <c:v>3893.6666666666665</c:v>
                      </c:pt>
                      <c:pt idx="7">
                        <c:v>23850</c:v>
                      </c:pt>
                      <c:pt idx="8">
                        <c:v>3623</c:v>
                      </c:pt>
                      <c:pt idx="9">
                        <c:v>12150</c:v>
                      </c:pt>
                      <c:pt idx="10">
                        <c:v>3454.4666666666662</c:v>
                      </c:pt>
                      <c:pt idx="11">
                        <c:v>23404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Feuil3!$L$2</c15:sqref>
                        </c15:formulaRef>
                      </c:ext>
                    </c:extLst>
                    <c:strCache>
                      <c:ptCount val="1"/>
                      <c:pt idx="0">
                        <c:v>Average time/op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Feuil3!$L$3:$L$14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0.26796666666666669</c:v>
                      </c:pt>
                      <c:pt idx="1">
                        <c:v>17.82</c:v>
                      </c:pt>
                      <c:pt idx="2">
                        <c:v>0.3254333333333333</c:v>
                      </c:pt>
                      <c:pt idx="3">
                        <c:v>31.6</c:v>
                      </c:pt>
                      <c:pt idx="4">
                        <c:v>0.38216666666666671</c:v>
                      </c:pt>
                      <c:pt idx="5">
                        <c:v>31.6</c:v>
                      </c:pt>
                      <c:pt idx="6">
                        <c:v>0.38936666666666664</c:v>
                      </c:pt>
                      <c:pt idx="7">
                        <c:v>23.85</c:v>
                      </c:pt>
                      <c:pt idx="8">
                        <c:v>0.36230000000000001</c:v>
                      </c:pt>
                      <c:pt idx="9">
                        <c:v>12.15</c:v>
                      </c:pt>
                      <c:pt idx="10">
                        <c:v>0.34544666666666668</c:v>
                      </c:pt>
                      <c:pt idx="11">
                        <c:v>23.404000000000003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Feuil3!$M$2</c15:sqref>
                        </c15:formulaRef>
                      </c:ext>
                    </c:extLst>
                    <c:strCache>
                      <c:ptCount val="1"/>
                      <c:pt idx="0">
                        <c:v>Throughput (ops/seconds)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Feuil3!$M$3:$M$14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3732.2419955549171</c:v>
                      </c:pt>
                      <c:pt idx="1">
                        <c:v>56.1</c:v>
                      </c:pt>
                      <c:pt idx="2">
                        <c:v>3074.9525212526901</c:v>
                      </c:pt>
                      <c:pt idx="3">
                        <c:v>31.65</c:v>
                      </c:pt>
                      <c:pt idx="4">
                        <c:v>2622.1310100236733</c:v>
                      </c:pt>
                      <c:pt idx="5">
                        <c:v>31.65</c:v>
                      </c:pt>
                      <c:pt idx="6">
                        <c:v>2569.9232779381332</c:v>
                      </c:pt>
                      <c:pt idx="7">
                        <c:v>41.924999999999997</c:v>
                      </c:pt>
                      <c:pt idx="8">
                        <c:v>3011.108599415707</c:v>
                      </c:pt>
                      <c:pt idx="9">
                        <c:v>82.3</c:v>
                      </c:pt>
                      <c:pt idx="10">
                        <c:v>3002.071480837024</c:v>
                      </c:pt>
                      <c:pt idx="11">
                        <c:v>48.725000000000001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Feuil3!$O$2</c15:sqref>
                        </c15:formulaRef>
                      </c:ext>
                    </c:extLst>
                    <c:strCache>
                      <c:ptCount val="1"/>
                      <c:pt idx="0">
                        <c:v>Mem usage primary (MiB)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Feuil3!$O$3:$O$14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310.53333333333336</c:v>
                      </c:pt>
                      <c:pt idx="1">
                        <c:v>54.18</c:v>
                      </c:pt>
                      <c:pt idx="2">
                        <c:v>300.2</c:v>
                      </c:pt>
                      <c:pt idx="3">
                        <c:v>55.814999999999998</c:v>
                      </c:pt>
                      <c:pt idx="4">
                        <c:v>299.26666666666665</c:v>
                      </c:pt>
                      <c:pt idx="5">
                        <c:v>90.24</c:v>
                      </c:pt>
                      <c:pt idx="6">
                        <c:v>300.3</c:v>
                      </c:pt>
                      <c:pt idx="7">
                        <c:v>45.493299999999998</c:v>
                      </c:pt>
                      <c:pt idx="8">
                        <c:v>298.56666666666666</c:v>
                      </c:pt>
                      <c:pt idx="9">
                        <c:v>138.8683</c:v>
                      </c:pt>
                      <c:pt idx="10">
                        <c:v>301.77333333333331</c:v>
                      </c:pt>
                      <c:pt idx="11">
                        <c:v>76.919319999999999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Feuil3!$P$2</c15:sqref>
                        </c15:formulaRef>
                      </c:ext>
                    </c:extLst>
                    <c:strCache>
                      <c:ptCount val="1"/>
                      <c:pt idx="0">
                        <c:v>Mem % primary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Feuil3!$P$3:$P$14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3.9100000000000003E-2</c:v>
                      </c:pt>
                      <c:pt idx="1">
                        <c:v>6.7999999999999996E-3</c:v>
                      </c:pt>
                      <c:pt idx="2">
                        <c:v>3.78E-2</c:v>
                      </c:pt>
                      <c:pt idx="3">
                        <c:v>7.0000000000000001E-3</c:v>
                      </c:pt>
                      <c:pt idx="4">
                        <c:v>3.7699999999999997E-2</c:v>
                      </c:pt>
                      <c:pt idx="5">
                        <c:v>1.35E-2</c:v>
                      </c:pt>
                      <c:pt idx="6">
                        <c:v>3.78E-2</c:v>
                      </c:pt>
                      <c:pt idx="7">
                        <c:v>5.7169999999999999E-3</c:v>
                      </c:pt>
                      <c:pt idx="8">
                        <c:v>2.6379999999999997E-2</c:v>
                      </c:pt>
                      <c:pt idx="9">
                        <c:v>1.7482999999999999E-2</c:v>
                      </c:pt>
                      <c:pt idx="10">
                        <c:v>3.5755999999999996E-2</c:v>
                      </c:pt>
                      <c:pt idx="11">
                        <c:v>1.01E-2</c:v>
                      </c:pt>
                    </c:numCache>
                  </c:numRef>
                </c:val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Feuil3!$Q$2</c15:sqref>
                        </c15:formulaRef>
                      </c:ext>
                    </c:extLst>
                    <c:strCache>
                      <c:ptCount val="1"/>
                      <c:pt idx="0">
                        <c:v>CPU % Secondary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Feuil3!$Q$3:$Q$14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6.8444443333333339E-3</c:v>
                      </c:pt>
                      <c:pt idx="1">
                        <c:v>0.19722500000000001</c:v>
                      </c:pt>
                      <c:pt idx="2">
                        <c:v>5.7444443333333336E-3</c:v>
                      </c:pt>
                      <c:pt idx="3">
                        <c:v>0.17115</c:v>
                      </c:pt>
                      <c:pt idx="4">
                        <c:v>4.8333320000000001E-3</c:v>
                      </c:pt>
                      <c:pt idx="5">
                        <c:v>0.21290000000000001</c:v>
                      </c:pt>
                      <c:pt idx="6">
                        <c:v>5.7777779999999999E-3</c:v>
                      </c:pt>
                      <c:pt idx="7">
                        <c:v>0.15518299999999999</c:v>
                      </c:pt>
                      <c:pt idx="8">
                        <c:v>0.11380000000000001</c:v>
                      </c:pt>
                      <c:pt idx="9">
                        <c:v>0.17308999999999999</c:v>
                      </c:pt>
                      <c:pt idx="10">
                        <c:v>2.7399999733333336E-2</c:v>
                      </c:pt>
                      <c:pt idx="11">
                        <c:v>0.18190959999999998</c:v>
                      </c:pt>
                    </c:numCache>
                  </c:numRef>
                </c:val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Feuil3!$R$2</c15:sqref>
                        </c15:formulaRef>
                      </c:ext>
                    </c:extLst>
                    <c:strCache>
                      <c:ptCount val="1"/>
                      <c:pt idx="0">
                        <c:v>Mem usage secondary (MiB)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Feuil3!$R$3:$R$14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242.06666670000001</c:v>
                      </c:pt>
                      <c:pt idx="1">
                        <c:v>203.72499999999999</c:v>
                      </c:pt>
                      <c:pt idx="2">
                        <c:v>220.2333333</c:v>
                      </c:pt>
                      <c:pt idx="3">
                        <c:v>161</c:v>
                      </c:pt>
                      <c:pt idx="4">
                        <c:v>220.30000000000004</c:v>
                      </c:pt>
                      <c:pt idx="5">
                        <c:v>192.95</c:v>
                      </c:pt>
                      <c:pt idx="6">
                        <c:v>220.2666667</c:v>
                      </c:pt>
                      <c:pt idx="7">
                        <c:v>197.08330000000001</c:v>
                      </c:pt>
                      <c:pt idx="8">
                        <c:v>222.11111111111111</c:v>
                      </c:pt>
                      <c:pt idx="9">
                        <c:v>176.18299999999999</c:v>
                      </c:pt>
                      <c:pt idx="10">
                        <c:v>224.99555556222222</c:v>
                      </c:pt>
                      <c:pt idx="11">
                        <c:v>186.18825999999999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Feuil3!$S$2</c15:sqref>
                        </c15:formulaRef>
                      </c:ext>
                    </c:extLst>
                    <c:strCache>
                      <c:ptCount val="1"/>
                      <c:pt idx="0">
                        <c:v>Mem % secondary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Feuil3!$S$3:$S$14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3.0466666999999999E-2</c:v>
                      </c:pt>
                      <c:pt idx="1">
                        <c:v>2.5649999999999999E-2</c:v>
                      </c:pt>
                      <c:pt idx="2">
                        <c:v>2.7733332999999999E-2</c:v>
                      </c:pt>
                      <c:pt idx="3">
                        <c:v>2.0250000000000001E-2</c:v>
                      </c:pt>
                      <c:pt idx="4">
                        <c:v>2.7733332999999999E-2</c:v>
                      </c:pt>
                      <c:pt idx="5">
                        <c:v>2.4250000000000001E-2</c:v>
                      </c:pt>
                      <c:pt idx="6">
                        <c:v>2.7733332999999999E-2</c:v>
                      </c:pt>
                      <c:pt idx="7">
                        <c:v>2.4799999999999999E-2</c:v>
                      </c:pt>
                      <c:pt idx="8">
                        <c:v>0.15334077777777777</c:v>
                      </c:pt>
                      <c:pt idx="9">
                        <c:v>2.1829999999999999E-2</c:v>
                      </c:pt>
                      <c:pt idx="10">
                        <c:v>5.3401488755555546E-2</c:v>
                      </c:pt>
                      <c:pt idx="11">
                        <c:v>2.3355999999999998E-2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6159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08256"/>
        <c:crosses val="autoZero"/>
        <c:auto val="1"/>
        <c:lblAlgn val="ctr"/>
        <c:lblOffset val="100"/>
        <c:noMultiLvlLbl val="0"/>
      </c:catAx>
      <c:valAx>
        <c:axId val="6159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4"/>
          <c:order val="14"/>
          <c:tx>
            <c:strRef>
              <c:f>Feuil3!$Q$2</c:f>
              <c:strCache>
                <c:ptCount val="1"/>
                <c:pt idx="0">
                  <c:v>CPU % Secondary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Feuil3!$B$3:$B$14</c:f>
              <c:strCache>
                <c:ptCount val="12"/>
                <c:pt idx="0">
                  <c:v>Mongo 100/0</c:v>
                </c:pt>
                <c:pt idx="1">
                  <c:v>Fabric 100/0</c:v>
                </c:pt>
                <c:pt idx="2">
                  <c:v>Mongo 75/25</c:v>
                </c:pt>
                <c:pt idx="3">
                  <c:v>Fabric 75/25</c:v>
                </c:pt>
                <c:pt idx="4">
                  <c:v>Mongo 50/50</c:v>
                </c:pt>
                <c:pt idx="5">
                  <c:v>Fabric 50/50</c:v>
                </c:pt>
                <c:pt idx="6">
                  <c:v>Mongo 25/75</c:v>
                </c:pt>
                <c:pt idx="7">
                  <c:v>Fabric 25/75</c:v>
                </c:pt>
                <c:pt idx="8">
                  <c:v>Mongo 0/100</c:v>
                </c:pt>
                <c:pt idx="9">
                  <c:v>Fabric 0/100</c:v>
                </c:pt>
                <c:pt idx="10">
                  <c:v>Average Total Mongo</c:v>
                </c:pt>
                <c:pt idx="11">
                  <c:v>Average Total Fabric</c:v>
                </c:pt>
              </c:strCache>
              <c:extLst xmlns:c15="http://schemas.microsoft.com/office/drawing/2012/chart"/>
            </c:strRef>
          </c:cat>
          <c:val>
            <c:numRef>
              <c:f>Feuil3!$Q$3:$Q$14</c:f>
              <c:numCache>
                <c:formatCode>General</c:formatCode>
                <c:ptCount val="12"/>
                <c:pt idx="0">
                  <c:v>6.8444443333333339E-3</c:v>
                </c:pt>
                <c:pt idx="1">
                  <c:v>0.19722500000000001</c:v>
                </c:pt>
                <c:pt idx="2">
                  <c:v>5.7444443333333336E-3</c:v>
                </c:pt>
                <c:pt idx="3">
                  <c:v>0.17115</c:v>
                </c:pt>
                <c:pt idx="4">
                  <c:v>4.8333320000000001E-3</c:v>
                </c:pt>
                <c:pt idx="5">
                  <c:v>0.21290000000000001</c:v>
                </c:pt>
                <c:pt idx="6">
                  <c:v>5.7777779999999999E-3</c:v>
                </c:pt>
                <c:pt idx="7">
                  <c:v>0.15518299999999999</c:v>
                </c:pt>
                <c:pt idx="8">
                  <c:v>0.11380000000000001</c:v>
                </c:pt>
                <c:pt idx="9">
                  <c:v>0.17308999999999999</c:v>
                </c:pt>
                <c:pt idx="10">
                  <c:v>2.7399999733333336E-2</c:v>
                </c:pt>
                <c:pt idx="11">
                  <c:v>0.18190959999999998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907864"/>
        <c:axId val="4939647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Feuil3!$C$2</c15:sqref>
                        </c15:formulaRef>
                      </c:ext>
                    </c:extLst>
                    <c:strCache>
                      <c:ptCount val="1"/>
                      <c:pt idx="0">
                        <c:v>Read Operations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Feuil3!$C$3:$C$14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10000</c:v>
                      </c:pt>
                      <c:pt idx="1">
                        <c:v>1000</c:v>
                      </c:pt>
                      <c:pt idx="2">
                        <c:v>7496</c:v>
                      </c:pt>
                      <c:pt idx="3">
                        <c:v>750</c:v>
                      </c:pt>
                      <c:pt idx="4">
                        <c:v>4954</c:v>
                      </c:pt>
                      <c:pt idx="5">
                        <c:v>500</c:v>
                      </c:pt>
                      <c:pt idx="6">
                        <c:v>2559.6666666666665</c:v>
                      </c:pt>
                      <c:pt idx="7">
                        <c:v>250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5001.9333333333334</c:v>
                      </c:pt>
                      <c:pt idx="11">
                        <c:v>500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Feuil3!$D$2</c15:sqref>
                        </c15:formulaRef>
                      </c:ext>
                    </c:extLst>
                    <c:strCache>
                      <c:ptCount val="1"/>
                      <c:pt idx="0">
                        <c:v>Average Read Latency (us)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249.00146666666669</c:v>
                      </c:pt>
                      <c:pt idx="1">
                        <c:v>6370000</c:v>
                      </c:pt>
                      <c:pt idx="2">
                        <c:v>357.87733015168266</c:v>
                      </c:pt>
                      <c:pt idx="3">
                        <c:v>23030000</c:v>
                      </c:pt>
                      <c:pt idx="4">
                        <c:v>602.79180935025863</c:v>
                      </c:pt>
                      <c:pt idx="5">
                        <c:v>31200000</c:v>
                      </c:pt>
                      <c:pt idx="6">
                        <c:v>1111.8954068431901</c:v>
                      </c:pt>
                      <c:pt idx="7">
                        <c:v>22340000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464.31320260235964</c:v>
                      </c:pt>
                      <c:pt idx="11">
                        <c:v>16588000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Feuil3!$E$2</c15:sqref>
                        </c15:formulaRef>
                      </c:ext>
                    </c:extLst>
                    <c:strCache>
                      <c:ptCount val="1"/>
                      <c:pt idx="0">
                        <c:v>Min Read Latency (us)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134.33333333333334</c:v>
                      </c:pt>
                      <c:pt idx="1">
                        <c:v>740000</c:v>
                      </c:pt>
                      <c:pt idx="2">
                        <c:v>139.66666666666666</c:v>
                      </c:pt>
                      <c:pt idx="3">
                        <c:v>20130000</c:v>
                      </c:pt>
                      <c:pt idx="4">
                        <c:v>143.66666666666666</c:v>
                      </c:pt>
                      <c:pt idx="5">
                        <c:v>28840000</c:v>
                      </c:pt>
                      <c:pt idx="6">
                        <c:v>175.33333333333334</c:v>
                      </c:pt>
                      <c:pt idx="7">
                        <c:v>20110000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118.6</c:v>
                      </c:pt>
                      <c:pt idx="11">
                        <c:v>13964000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Feuil3!$F$2</c15:sqref>
                        </c15:formulaRef>
                      </c:ext>
                    </c:extLst>
                    <c:strCache>
                      <c:ptCount val="1"/>
                      <c:pt idx="0">
                        <c:v>Max Read Latency (us)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Feuil3!$F$3:$F$14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164137.66666666666</c:v>
                      </c:pt>
                      <c:pt idx="1">
                        <c:v>9020000</c:v>
                      </c:pt>
                      <c:pt idx="2">
                        <c:v>121889.66666666667</c:v>
                      </c:pt>
                      <c:pt idx="3">
                        <c:v>26530000</c:v>
                      </c:pt>
                      <c:pt idx="4">
                        <c:v>64276.333333333336</c:v>
                      </c:pt>
                      <c:pt idx="5">
                        <c:v>32520000</c:v>
                      </c:pt>
                      <c:pt idx="6">
                        <c:v>23620.333333333332</c:v>
                      </c:pt>
                      <c:pt idx="7">
                        <c:v>22970000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74784.799999999988</c:v>
                      </c:pt>
                      <c:pt idx="11">
                        <c:v>18208000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Feuil3!$G$2</c15:sqref>
                        </c15:formulaRef>
                      </c:ext>
                    </c:extLst>
                    <c:strCache>
                      <c:ptCount val="1"/>
                      <c:pt idx="0">
                        <c:v>Write Operations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Feuil3!$G$3:$G$14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2504</c:v>
                      </c:pt>
                      <c:pt idx="3">
                        <c:v>250</c:v>
                      </c:pt>
                      <c:pt idx="4">
                        <c:v>5046</c:v>
                      </c:pt>
                      <c:pt idx="5">
                        <c:v>500</c:v>
                      </c:pt>
                      <c:pt idx="6">
                        <c:v>7440.333333333333</c:v>
                      </c:pt>
                      <c:pt idx="7">
                        <c:v>750</c:v>
                      </c:pt>
                      <c:pt idx="8">
                        <c:v>10000</c:v>
                      </c:pt>
                      <c:pt idx="9">
                        <c:v>1000</c:v>
                      </c:pt>
                      <c:pt idx="10">
                        <c:v>4998.0666666666666</c:v>
                      </c:pt>
                      <c:pt idx="11">
                        <c:v>500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Feuil3!$H$2</c15:sqref>
                        </c15:formulaRef>
                      </c:ext>
                    </c:extLst>
                    <c:strCache>
                      <c:ptCount val="1"/>
                      <c:pt idx="0">
                        <c:v>Average Write Latency (us)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Feuil3!$H$3:$H$14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151.67385473574001</c:v>
                      </c:pt>
                      <c:pt idx="3">
                        <c:v>2370000</c:v>
                      </c:pt>
                      <c:pt idx="4">
                        <c:v>122.86827618812765</c:v>
                      </c:pt>
                      <c:pt idx="5">
                        <c:v>3200000</c:v>
                      </c:pt>
                      <c:pt idx="6">
                        <c:v>110.82176062606567</c:v>
                      </c:pt>
                      <c:pt idx="7">
                        <c:v>4970000</c:v>
                      </c:pt>
                      <c:pt idx="8">
                        <c:v>342.21879999999993</c:v>
                      </c:pt>
                      <c:pt idx="9">
                        <c:v>5490000</c:v>
                      </c:pt>
                      <c:pt idx="10">
                        <c:v>145.51653830998666</c:v>
                      </c:pt>
                      <c:pt idx="11">
                        <c:v>3206000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Feuil3!$I$2</c15:sqref>
                        </c15:formulaRef>
                      </c:ext>
                    </c:extLst>
                    <c:strCache>
                      <c:ptCount val="1"/>
                      <c:pt idx="0">
                        <c:v>Min Write Latency (us)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Feuil3!$I$3:$I$14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25.333333333333332</c:v>
                      </c:pt>
                      <c:pt idx="3">
                        <c:v>710000</c:v>
                      </c:pt>
                      <c:pt idx="4">
                        <c:v>18.666666666666668</c:v>
                      </c:pt>
                      <c:pt idx="5">
                        <c:v>780000</c:v>
                      </c:pt>
                      <c:pt idx="6">
                        <c:v>18</c:v>
                      </c:pt>
                      <c:pt idx="7">
                        <c:v>830000</c:v>
                      </c:pt>
                      <c:pt idx="8">
                        <c:v>8.6666666666666661</c:v>
                      </c:pt>
                      <c:pt idx="9">
                        <c:v>630000</c:v>
                      </c:pt>
                      <c:pt idx="10">
                        <c:v>14.133333333333335</c:v>
                      </c:pt>
                      <c:pt idx="11">
                        <c:v>590000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Feuil3!$J$2</c15:sqref>
                        </c15:formulaRef>
                      </c:ext>
                    </c:extLst>
                    <c:strCache>
                      <c:ptCount val="1"/>
                      <c:pt idx="0">
                        <c:v>Max Write Latency (us)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Feuil3!$J$3:$J$14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56779</c:v>
                      </c:pt>
                      <c:pt idx="3">
                        <c:v>3490000</c:v>
                      </c:pt>
                      <c:pt idx="4">
                        <c:v>100527</c:v>
                      </c:pt>
                      <c:pt idx="5">
                        <c:v>5030000</c:v>
                      </c:pt>
                      <c:pt idx="6">
                        <c:v>152148.33333333334</c:v>
                      </c:pt>
                      <c:pt idx="7">
                        <c:v>7600000</c:v>
                      </c:pt>
                      <c:pt idx="8">
                        <c:v>241108.33333333334</c:v>
                      </c:pt>
                      <c:pt idx="9">
                        <c:v>10850000</c:v>
                      </c:pt>
                      <c:pt idx="10">
                        <c:v>110112.53333333335</c:v>
                      </c:pt>
                      <c:pt idx="11">
                        <c:v>5394000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Feuil3!$K$2</c15:sqref>
                        </c15:formulaRef>
                      </c:ext>
                    </c:extLst>
                    <c:strCache>
                      <c:ptCount val="1"/>
                      <c:pt idx="0">
                        <c:v>Total runtime (ms)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Feuil3!$K$3:$K$14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2679.6666666666665</c:v>
                      </c:pt>
                      <c:pt idx="1">
                        <c:v>17820</c:v>
                      </c:pt>
                      <c:pt idx="2">
                        <c:v>3254.3333333333335</c:v>
                      </c:pt>
                      <c:pt idx="3">
                        <c:v>31600</c:v>
                      </c:pt>
                      <c:pt idx="4">
                        <c:v>3821.6666666666665</c:v>
                      </c:pt>
                      <c:pt idx="5">
                        <c:v>31600</c:v>
                      </c:pt>
                      <c:pt idx="6">
                        <c:v>3893.6666666666665</c:v>
                      </c:pt>
                      <c:pt idx="7">
                        <c:v>23850</c:v>
                      </c:pt>
                      <c:pt idx="8">
                        <c:v>3623</c:v>
                      </c:pt>
                      <c:pt idx="9">
                        <c:v>12150</c:v>
                      </c:pt>
                      <c:pt idx="10">
                        <c:v>3454.4666666666662</c:v>
                      </c:pt>
                      <c:pt idx="11">
                        <c:v>23404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Feuil3!$L$2</c15:sqref>
                        </c15:formulaRef>
                      </c:ext>
                    </c:extLst>
                    <c:strCache>
                      <c:ptCount val="1"/>
                      <c:pt idx="0">
                        <c:v>Average time/op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Feuil3!$L$3:$L$14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0.26796666666666669</c:v>
                      </c:pt>
                      <c:pt idx="1">
                        <c:v>17.82</c:v>
                      </c:pt>
                      <c:pt idx="2">
                        <c:v>0.3254333333333333</c:v>
                      </c:pt>
                      <c:pt idx="3">
                        <c:v>31.6</c:v>
                      </c:pt>
                      <c:pt idx="4">
                        <c:v>0.38216666666666671</c:v>
                      </c:pt>
                      <c:pt idx="5">
                        <c:v>31.6</c:v>
                      </c:pt>
                      <c:pt idx="6">
                        <c:v>0.38936666666666664</c:v>
                      </c:pt>
                      <c:pt idx="7">
                        <c:v>23.85</c:v>
                      </c:pt>
                      <c:pt idx="8">
                        <c:v>0.36230000000000001</c:v>
                      </c:pt>
                      <c:pt idx="9">
                        <c:v>12.15</c:v>
                      </c:pt>
                      <c:pt idx="10">
                        <c:v>0.34544666666666668</c:v>
                      </c:pt>
                      <c:pt idx="11">
                        <c:v>23.404000000000003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Feuil3!$M$2</c15:sqref>
                        </c15:formulaRef>
                      </c:ext>
                    </c:extLst>
                    <c:strCache>
                      <c:ptCount val="1"/>
                      <c:pt idx="0">
                        <c:v>Throughput (ops/seconds)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Feuil3!$M$3:$M$14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3732.2419955549171</c:v>
                      </c:pt>
                      <c:pt idx="1">
                        <c:v>56.1</c:v>
                      </c:pt>
                      <c:pt idx="2">
                        <c:v>3074.9525212526901</c:v>
                      </c:pt>
                      <c:pt idx="3">
                        <c:v>31.65</c:v>
                      </c:pt>
                      <c:pt idx="4">
                        <c:v>2622.1310100236733</c:v>
                      </c:pt>
                      <c:pt idx="5">
                        <c:v>31.65</c:v>
                      </c:pt>
                      <c:pt idx="6">
                        <c:v>2569.9232779381332</c:v>
                      </c:pt>
                      <c:pt idx="7">
                        <c:v>41.924999999999997</c:v>
                      </c:pt>
                      <c:pt idx="8">
                        <c:v>3011.108599415707</c:v>
                      </c:pt>
                      <c:pt idx="9">
                        <c:v>82.3</c:v>
                      </c:pt>
                      <c:pt idx="10">
                        <c:v>3002.071480837024</c:v>
                      </c:pt>
                      <c:pt idx="11">
                        <c:v>48.725000000000001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Feuil3!$N$2</c15:sqref>
                        </c15:formulaRef>
                      </c:ext>
                    </c:extLst>
                    <c:strCache>
                      <c:ptCount val="1"/>
                      <c:pt idx="0">
                        <c:v>CPU primary %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Feuil3!$N$3:$N$14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0.50176666666666669</c:v>
                      </c:pt>
                      <c:pt idx="1">
                        <c:v>0.38177499999999998</c:v>
                      </c:pt>
                      <c:pt idx="2">
                        <c:v>0.53313333333333335</c:v>
                      </c:pt>
                      <c:pt idx="3">
                        <c:v>0.38355</c:v>
                      </c:pt>
                      <c:pt idx="4">
                        <c:v>0.7654333333333333</c:v>
                      </c:pt>
                      <c:pt idx="5">
                        <c:v>0.19155</c:v>
                      </c:pt>
                      <c:pt idx="6">
                        <c:v>0.6548666666666666</c:v>
                      </c:pt>
                      <c:pt idx="7">
                        <c:v>0.243617</c:v>
                      </c:pt>
                      <c:pt idx="8">
                        <c:v>0.97676666666666667</c:v>
                      </c:pt>
                      <c:pt idx="9">
                        <c:v>0.25831700000000002</c:v>
                      </c:pt>
                      <c:pt idx="10">
                        <c:v>0.6863933333333333</c:v>
                      </c:pt>
                      <c:pt idx="11">
                        <c:v>0.29176180000000002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Feuil3!$O$2</c15:sqref>
                        </c15:formulaRef>
                      </c:ext>
                    </c:extLst>
                    <c:strCache>
                      <c:ptCount val="1"/>
                      <c:pt idx="0">
                        <c:v>Mem usage primary (MiB)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Feuil3!$O$3:$O$14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310.53333333333336</c:v>
                      </c:pt>
                      <c:pt idx="1">
                        <c:v>54.18</c:v>
                      </c:pt>
                      <c:pt idx="2">
                        <c:v>300.2</c:v>
                      </c:pt>
                      <c:pt idx="3">
                        <c:v>55.814999999999998</c:v>
                      </c:pt>
                      <c:pt idx="4">
                        <c:v>299.26666666666665</c:v>
                      </c:pt>
                      <c:pt idx="5">
                        <c:v>90.24</c:v>
                      </c:pt>
                      <c:pt idx="6">
                        <c:v>300.3</c:v>
                      </c:pt>
                      <c:pt idx="7">
                        <c:v>45.493299999999998</c:v>
                      </c:pt>
                      <c:pt idx="8">
                        <c:v>298.56666666666666</c:v>
                      </c:pt>
                      <c:pt idx="9">
                        <c:v>138.8683</c:v>
                      </c:pt>
                      <c:pt idx="10">
                        <c:v>301.77333333333331</c:v>
                      </c:pt>
                      <c:pt idx="11">
                        <c:v>76.919319999999999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Feuil3!$P$2</c15:sqref>
                        </c15:formulaRef>
                      </c:ext>
                    </c:extLst>
                    <c:strCache>
                      <c:ptCount val="1"/>
                      <c:pt idx="0">
                        <c:v>Mem % primary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Feuil3!$P$3:$P$14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3.9100000000000003E-2</c:v>
                      </c:pt>
                      <c:pt idx="1">
                        <c:v>6.7999999999999996E-3</c:v>
                      </c:pt>
                      <c:pt idx="2">
                        <c:v>3.78E-2</c:v>
                      </c:pt>
                      <c:pt idx="3">
                        <c:v>7.0000000000000001E-3</c:v>
                      </c:pt>
                      <c:pt idx="4">
                        <c:v>3.7699999999999997E-2</c:v>
                      </c:pt>
                      <c:pt idx="5">
                        <c:v>1.35E-2</c:v>
                      </c:pt>
                      <c:pt idx="6">
                        <c:v>3.78E-2</c:v>
                      </c:pt>
                      <c:pt idx="7">
                        <c:v>5.7169999999999999E-3</c:v>
                      </c:pt>
                      <c:pt idx="8">
                        <c:v>2.6379999999999997E-2</c:v>
                      </c:pt>
                      <c:pt idx="9">
                        <c:v>1.7482999999999999E-2</c:v>
                      </c:pt>
                      <c:pt idx="10">
                        <c:v>3.5755999999999996E-2</c:v>
                      </c:pt>
                      <c:pt idx="11">
                        <c:v>1.01E-2</c:v>
                      </c:pt>
                    </c:numCache>
                  </c:numRef>
                </c:val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Feuil3!$R$2</c15:sqref>
                        </c15:formulaRef>
                      </c:ext>
                    </c:extLst>
                    <c:strCache>
                      <c:ptCount val="1"/>
                      <c:pt idx="0">
                        <c:v>Mem usage secondary (MiB)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Feuil3!$R$3:$R$14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242.06666670000001</c:v>
                      </c:pt>
                      <c:pt idx="1">
                        <c:v>203.72499999999999</c:v>
                      </c:pt>
                      <c:pt idx="2">
                        <c:v>220.2333333</c:v>
                      </c:pt>
                      <c:pt idx="3">
                        <c:v>161</c:v>
                      </c:pt>
                      <c:pt idx="4">
                        <c:v>220.30000000000004</c:v>
                      </c:pt>
                      <c:pt idx="5">
                        <c:v>192.95</c:v>
                      </c:pt>
                      <c:pt idx="6">
                        <c:v>220.2666667</c:v>
                      </c:pt>
                      <c:pt idx="7">
                        <c:v>197.08330000000001</c:v>
                      </c:pt>
                      <c:pt idx="8">
                        <c:v>222.11111111111111</c:v>
                      </c:pt>
                      <c:pt idx="9">
                        <c:v>176.18299999999999</c:v>
                      </c:pt>
                      <c:pt idx="10">
                        <c:v>224.99555556222222</c:v>
                      </c:pt>
                      <c:pt idx="11">
                        <c:v>186.18825999999999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Feuil3!$S$2</c15:sqref>
                        </c15:formulaRef>
                      </c:ext>
                    </c:extLst>
                    <c:strCache>
                      <c:ptCount val="1"/>
                      <c:pt idx="0">
                        <c:v>Mem % secondary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Feuil3!$B$3:$B$14</c15:sqref>
                        </c15:formulaRef>
                      </c:ext>
                    </c:extLst>
                    <c:strCache>
                      <c:ptCount val="12"/>
                      <c:pt idx="0">
                        <c:v>Mongo 100/0</c:v>
                      </c:pt>
                      <c:pt idx="1">
                        <c:v>Fabric 100/0</c:v>
                      </c:pt>
                      <c:pt idx="2">
                        <c:v>Mongo 75/25</c:v>
                      </c:pt>
                      <c:pt idx="3">
                        <c:v>Fabric 75/25</c:v>
                      </c:pt>
                      <c:pt idx="4">
                        <c:v>Mongo 50/50</c:v>
                      </c:pt>
                      <c:pt idx="5">
                        <c:v>Fabric 50/50</c:v>
                      </c:pt>
                      <c:pt idx="6">
                        <c:v>Mongo 25/75</c:v>
                      </c:pt>
                      <c:pt idx="7">
                        <c:v>Fabric 25/75</c:v>
                      </c:pt>
                      <c:pt idx="8">
                        <c:v>Mongo 0/100</c:v>
                      </c:pt>
                      <c:pt idx="9">
                        <c:v>Fabric 0/100</c:v>
                      </c:pt>
                      <c:pt idx="10">
                        <c:v>Average Total Mongo</c:v>
                      </c:pt>
                      <c:pt idx="11">
                        <c:v>Average Total Fabric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Feuil3!$S$3:$S$14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3.0466666999999999E-2</c:v>
                      </c:pt>
                      <c:pt idx="1">
                        <c:v>2.5649999999999999E-2</c:v>
                      </c:pt>
                      <c:pt idx="2">
                        <c:v>2.7733332999999999E-2</c:v>
                      </c:pt>
                      <c:pt idx="3">
                        <c:v>2.0250000000000001E-2</c:v>
                      </c:pt>
                      <c:pt idx="4">
                        <c:v>2.7733332999999999E-2</c:v>
                      </c:pt>
                      <c:pt idx="5">
                        <c:v>2.4250000000000001E-2</c:v>
                      </c:pt>
                      <c:pt idx="6">
                        <c:v>2.7733332999999999E-2</c:v>
                      </c:pt>
                      <c:pt idx="7">
                        <c:v>2.4799999999999999E-2</c:v>
                      </c:pt>
                      <c:pt idx="8">
                        <c:v>0.15334077777777777</c:v>
                      </c:pt>
                      <c:pt idx="9">
                        <c:v>2.1829999999999999E-2</c:v>
                      </c:pt>
                      <c:pt idx="10">
                        <c:v>5.3401488755555546E-2</c:v>
                      </c:pt>
                      <c:pt idx="11">
                        <c:v>2.3355999999999998E-2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61590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964784"/>
        <c:crosses val="autoZero"/>
        <c:auto val="1"/>
        <c:lblAlgn val="ctr"/>
        <c:lblOffset val="100"/>
        <c:noMultiLvlLbl val="0"/>
      </c:catAx>
      <c:valAx>
        <c:axId val="4939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0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138112</xdr:rowOff>
    </xdr:from>
    <xdr:to>
      <xdr:col>7</xdr:col>
      <xdr:colOff>38100</xdr:colOff>
      <xdr:row>40</xdr:row>
      <xdr:rowOff>19050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390524</xdr:colOff>
      <xdr:row>15</xdr:row>
      <xdr:rowOff>157162</xdr:rowOff>
    </xdr:from>
    <xdr:to>
      <xdr:col>13</xdr:col>
      <xdr:colOff>352424</xdr:colOff>
      <xdr:row>40</xdr:row>
      <xdr:rowOff>19050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649940</xdr:colOff>
      <xdr:row>15</xdr:row>
      <xdr:rowOff>156882</xdr:rowOff>
    </xdr:from>
    <xdr:to>
      <xdr:col>19</xdr:col>
      <xdr:colOff>1261782</xdr:colOff>
      <xdr:row>40</xdr:row>
      <xdr:rowOff>18770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616324</xdr:colOff>
      <xdr:row>41</xdr:row>
      <xdr:rowOff>11206</xdr:rowOff>
    </xdr:from>
    <xdr:to>
      <xdr:col>19</xdr:col>
      <xdr:colOff>1228166</xdr:colOff>
      <xdr:row>65</xdr:row>
      <xdr:rowOff>63594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1479176</xdr:colOff>
      <xdr:row>16</xdr:row>
      <xdr:rowOff>33618</xdr:rowOff>
    </xdr:from>
    <xdr:to>
      <xdr:col>26</xdr:col>
      <xdr:colOff>264459</xdr:colOff>
      <xdr:row>40</xdr:row>
      <xdr:rowOff>86006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1580030</xdr:colOff>
      <xdr:row>41</xdr:row>
      <xdr:rowOff>44824</xdr:rowOff>
    </xdr:from>
    <xdr:to>
      <xdr:col>26</xdr:col>
      <xdr:colOff>365313</xdr:colOff>
      <xdr:row>65</xdr:row>
      <xdr:rowOff>97212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1636058</xdr:colOff>
      <xdr:row>66</xdr:row>
      <xdr:rowOff>123264</xdr:rowOff>
    </xdr:from>
    <xdr:to>
      <xdr:col>26</xdr:col>
      <xdr:colOff>421341</xdr:colOff>
      <xdr:row>90</xdr:row>
      <xdr:rowOff>175652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168088</xdr:colOff>
      <xdr:row>17</xdr:row>
      <xdr:rowOff>11206</xdr:rowOff>
    </xdr:from>
    <xdr:to>
      <xdr:col>38</xdr:col>
      <xdr:colOff>578224</xdr:colOff>
      <xdr:row>41</xdr:row>
      <xdr:rowOff>63594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134470</xdr:colOff>
      <xdr:row>42</xdr:row>
      <xdr:rowOff>78441</xdr:rowOff>
    </xdr:from>
    <xdr:to>
      <xdr:col>38</xdr:col>
      <xdr:colOff>544606</xdr:colOff>
      <xdr:row>66</xdr:row>
      <xdr:rowOff>130829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347382</xdr:colOff>
      <xdr:row>17</xdr:row>
      <xdr:rowOff>56029</xdr:rowOff>
    </xdr:from>
    <xdr:to>
      <xdr:col>50</xdr:col>
      <xdr:colOff>757518</xdr:colOff>
      <xdr:row>41</xdr:row>
      <xdr:rowOff>108417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336176</xdr:colOff>
      <xdr:row>42</xdr:row>
      <xdr:rowOff>67236</xdr:rowOff>
    </xdr:from>
    <xdr:to>
      <xdr:col>50</xdr:col>
      <xdr:colOff>746312</xdr:colOff>
      <xdr:row>66</xdr:row>
      <xdr:rowOff>119624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89647</xdr:colOff>
      <xdr:row>53</xdr:row>
      <xdr:rowOff>145677</xdr:rowOff>
    </xdr:from>
    <xdr:to>
      <xdr:col>7</xdr:col>
      <xdr:colOff>141195</xdr:colOff>
      <xdr:row>78</xdr:row>
      <xdr:rowOff>7565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54:R62" totalsRowShown="0" headerRowDxfId="91" dataDxfId="90">
  <autoFilter ref="A54:R62"/>
  <tableColumns count="18">
    <tableColumn id="1" name="0/100" dataDxfId="89"/>
    <tableColumn id="2" name="Read Operations" dataDxfId="88"/>
    <tableColumn id="3" name="Average Read Latency (us)" dataDxfId="87"/>
    <tableColumn id="4" name="Min Read Latency (us)" dataDxfId="86"/>
    <tableColumn id="5" name="Max Read Latency (us)" dataDxfId="85"/>
    <tableColumn id="6" name="Write Operations" dataDxfId="84"/>
    <tableColumn id="7" name="Average Write Latency (us)" dataDxfId="83"/>
    <tableColumn id="8" name="Min Write Latency (us)" dataDxfId="82"/>
    <tableColumn id="9" name="Max Write Latency (us)" dataDxfId="81"/>
    <tableColumn id="10" name="Total runtime (ms)" dataDxfId="80"/>
    <tableColumn id="11" name="Average time/op" dataDxfId="79"/>
    <tableColumn id="12" name="Throughput (ops/seconds)" dataDxfId="78"/>
    <tableColumn id="13" name="CPU primary %" dataDxfId="77"/>
    <tableColumn id="14" name="Mem usage primary (MiB)" dataDxfId="76"/>
    <tableColumn id="15" name="Mem % primary" dataDxfId="75"/>
    <tableColumn id="16" name="CPU % Secondary" dataDxfId="74"/>
    <tableColumn id="17" name="Mem usage secondary (MiB)" dataDxfId="73"/>
    <tableColumn id="18" name="Mem % secondary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2:R10" totalsRowShown="0">
  <autoFilter ref="A2:R10"/>
  <tableColumns count="18">
    <tableColumn id="1" name="100/0" dataDxfId="71"/>
    <tableColumn id="2" name="Read Operations" dataDxfId="70"/>
    <tableColumn id="3" name="Average Read Latency (us)" dataDxfId="69"/>
    <tableColumn id="4" name="Min Read Latency (us)" dataDxfId="68"/>
    <tableColumn id="5" name="Max Read Latency (us)" dataDxfId="67"/>
    <tableColumn id="6" name="Write Operations" dataDxfId="66"/>
    <tableColumn id="7" name="Average Write Latency (us)" dataDxfId="65"/>
    <tableColumn id="8" name="Min Write Latency (us)" dataDxfId="64"/>
    <tableColumn id="9" name="Max Write Latency (us)" dataDxfId="63"/>
    <tableColumn id="10" name="Total runtime (ms)" dataDxfId="62"/>
    <tableColumn id="11" name="Average time/op" dataDxfId="61"/>
    <tableColumn id="12" name="Throughput (ops/seconds)" dataDxfId="60"/>
    <tableColumn id="13" name="CPU primary %" dataDxfId="59"/>
    <tableColumn id="14" name="Mem usage primary (MiB)" dataDxfId="58"/>
    <tableColumn id="15" name="Mem % primary" dataDxfId="57"/>
    <tableColumn id="16" name="CPU % Secondary" dataDxfId="56"/>
    <tableColumn id="17" name="Mem usage secondary (MiB)" dataDxfId="55"/>
    <tableColumn id="18" name="Mem % secondary" dataDxfId="5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A15:R23" totalsRowShown="0">
  <autoFilter ref="A15:R23"/>
  <tableColumns count="18">
    <tableColumn id="1" name="75/25" dataDxfId="53"/>
    <tableColumn id="2" name="Read Operations" dataDxfId="52"/>
    <tableColumn id="3" name="Average Read Latency (us)" dataDxfId="51"/>
    <tableColumn id="4" name="Min Read Latency (us)" dataDxfId="50"/>
    <tableColumn id="5" name="Max Read Latency (us)" dataDxfId="49"/>
    <tableColumn id="6" name="Write Operations" dataDxfId="48"/>
    <tableColumn id="7" name="Average Write Latency (us)" dataDxfId="47"/>
    <tableColumn id="8" name="Min Write Latency (us)" dataDxfId="46"/>
    <tableColumn id="9" name="Max Write Latency (us)" dataDxfId="45"/>
    <tableColumn id="10" name="Total runtime (ms)" dataDxfId="44"/>
    <tableColumn id="11" name="Average time/op" dataDxfId="43"/>
    <tableColumn id="12" name="Throughput (ops/seconds)" dataDxfId="42"/>
    <tableColumn id="13" name="CPU primary %" dataDxfId="41"/>
    <tableColumn id="14" name="Mem usage primary (MiB)" dataDxfId="40"/>
    <tableColumn id="15" name="Mem % primary" dataDxfId="39"/>
    <tableColumn id="16" name="CPU % Secondary" dataDxfId="38"/>
    <tableColumn id="17" name="Mem usage secondary (MiB)" dataDxfId="37"/>
    <tableColumn id="18" name="Mem % secondary" dataDxfId="3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au4" displayName="Tableau4" ref="A28:R36" totalsRowShown="0">
  <autoFilter ref="A28:R36"/>
  <tableColumns count="18">
    <tableColumn id="1" name="50/50" dataDxfId="35"/>
    <tableColumn id="2" name="Read Operations" dataDxfId="34"/>
    <tableColumn id="3" name="Average Read Latency (us)" dataDxfId="33"/>
    <tableColumn id="4" name="Min Read Latency (us)" dataDxfId="32"/>
    <tableColumn id="5" name="Max Read Latency (us)" dataDxfId="31"/>
    <tableColumn id="6" name="Write Operations" dataDxfId="30"/>
    <tableColumn id="7" name="Average Write Latency (us)" dataDxfId="29"/>
    <tableColumn id="8" name="Min Write Latency (us)" dataDxfId="28"/>
    <tableColumn id="9" name="Max Write Latency (us)" dataDxfId="27"/>
    <tableColumn id="10" name="Total runtime (ms)" dataDxfId="26"/>
    <tableColumn id="11" name="Average time/op" dataDxfId="25"/>
    <tableColumn id="12" name="Throughput (ops/seconds)" dataDxfId="24"/>
    <tableColumn id="13" name="CPU primary %" dataDxfId="23"/>
    <tableColumn id="14" name="Mem usage primary (MiB)" dataDxfId="22"/>
    <tableColumn id="15" name="Mem % primary" dataDxfId="21"/>
    <tableColumn id="16" name="CPU % Secondary" dataDxfId="20"/>
    <tableColumn id="17" name="Mem usage secondary (MiB)" dataDxfId="19"/>
    <tableColumn id="18" name="Mem % secondary" dataDxfId="1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au5" displayName="Tableau5" ref="A41:R49" totalsRowShown="0">
  <autoFilter ref="A41:R49"/>
  <tableColumns count="18">
    <tableColumn id="1" name="25/75" dataDxfId="17"/>
    <tableColumn id="2" name="Read Operations" dataDxfId="16"/>
    <tableColumn id="3" name="Average Read Latency (us)" dataDxfId="15"/>
    <tableColumn id="4" name="Min Read Latency (us)" dataDxfId="14"/>
    <tableColumn id="5" name="Max Read Latency (us)" dataDxfId="13"/>
    <tableColumn id="6" name="Write Operations" dataDxfId="12"/>
    <tableColumn id="7" name="Average Write Latency (us)" dataDxfId="11"/>
    <tableColumn id="8" name="Min Write Latency (us)" dataDxfId="10"/>
    <tableColumn id="9" name="Max Write Latency (us)" dataDxfId="9"/>
    <tableColumn id="10" name="Total runtime (ms)" dataDxfId="8"/>
    <tableColumn id="11" name="Average time/op" dataDxfId="7"/>
    <tableColumn id="12" name="Throughput (ops/seconds)" dataDxfId="6"/>
    <tableColumn id="13" name="CPU primary %" dataDxfId="5"/>
    <tableColumn id="14" name="Mem usage primary (MiB)" dataDxfId="4"/>
    <tableColumn id="15" name="Mem % primary" dataDxfId="3"/>
    <tableColumn id="16" name="CPU % Secondary" dataDxfId="2"/>
    <tableColumn id="17" name="Mem usage secondary (MiB)" dataDxfId="1"/>
    <tableColumn id="18" name="Mem % secondar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L53" sqref="L53"/>
    </sheetView>
  </sheetViews>
  <sheetFormatPr baseColWidth="10" defaultRowHeight="15" x14ac:dyDescent="0.25"/>
  <cols>
    <col min="1" max="1" width="16" customWidth="1"/>
    <col min="2" max="2" width="19.140625" customWidth="1"/>
    <col min="3" max="3" width="26.28515625" customWidth="1"/>
    <col min="4" max="4" width="25.140625" customWidth="1"/>
    <col min="5" max="5" width="28" customWidth="1"/>
    <col min="6" max="6" width="27" customWidth="1"/>
    <col min="7" max="7" width="31.5703125" customWidth="1"/>
    <col min="8" max="8" width="32.7109375" customWidth="1"/>
    <col min="9" max="9" width="23.28515625" customWidth="1"/>
    <col min="10" max="10" width="23.85546875" customWidth="1"/>
    <col min="11" max="11" width="18.7109375" customWidth="1"/>
    <col min="12" max="12" width="26.42578125" customWidth="1"/>
    <col min="13" max="13" width="27" customWidth="1"/>
    <col min="14" max="14" width="25.85546875" customWidth="1"/>
    <col min="15" max="15" width="18.85546875" customWidth="1"/>
    <col min="16" max="16" width="18.28515625" customWidth="1"/>
    <col min="17" max="17" width="28" customWidth="1"/>
    <col min="18" max="18" width="19.140625" customWidth="1"/>
  </cols>
  <sheetData>
    <row r="1" spans="1:18" x14ac:dyDescent="0.25">
      <c r="A1" t="s">
        <v>11</v>
      </c>
      <c r="M1" t="s">
        <v>30</v>
      </c>
      <c r="N1" t="s">
        <v>30</v>
      </c>
      <c r="O1" t="s">
        <v>30</v>
      </c>
      <c r="P1" t="s">
        <v>31</v>
      </c>
      <c r="Q1" t="s">
        <v>31</v>
      </c>
      <c r="R1" t="s">
        <v>31</v>
      </c>
    </row>
    <row r="2" spans="1:18" x14ac:dyDescent="0.25">
      <c r="A2" t="s">
        <v>0</v>
      </c>
      <c r="B2" t="s">
        <v>16</v>
      </c>
      <c r="C2" t="s">
        <v>24</v>
      </c>
      <c r="D2" t="s">
        <v>25</v>
      </c>
      <c r="E2" t="s">
        <v>26</v>
      </c>
      <c r="F2" t="s">
        <v>17</v>
      </c>
      <c r="G2" t="s">
        <v>27</v>
      </c>
      <c r="H2" t="s">
        <v>29</v>
      </c>
      <c r="I2" t="s">
        <v>28</v>
      </c>
      <c r="J2" t="s">
        <v>15</v>
      </c>
      <c r="K2" t="s">
        <v>14</v>
      </c>
      <c r="L2" t="s">
        <v>12</v>
      </c>
      <c r="M2" t="s">
        <v>18</v>
      </c>
      <c r="N2" t="s">
        <v>22</v>
      </c>
      <c r="O2" t="s">
        <v>20</v>
      </c>
      <c r="P2" t="s">
        <v>19</v>
      </c>
      <c r="Q2" t="s">
        <v>23</v>
      </c>
      <c r="R2" t="s">
        <v>21</v>
      </c>
    </row>
    <row r="3" spans="1:18" x14ac:dyDescent="0.25">
      <c r="A3" s="2" t="s">
        <v>6</v>
      </c>
      <c r="B3" s="2">
        <v>10000</v>
      </c>
      <c r="C3" s="2">
        <v>248.3415</v>
      </c>
      <c r="D3" s="2">
        <v>134</v>
      </c>
      <c r="E3" s="2">
        <v>175999</v>
      </c>
      <c r="F3" s="2">
        <v>0</v>
      </c>
      <c r="G3" s="2" t="s">
        <v>13</v>
      </c>
      <c r="H3" s="2" t="s">
        <v>13</v>
      </c>
      <c r="I3" s="2" t="s">
        <v>13</v>
      </c>
      <c r="J3" s="2">
        <v>2670</v>
      </c>
      <c r="K3" s="2">
        <f>J3/10000</f>
        <v>0.26700000000000002</v>
      </c>
      <c r="L3" s="2">
        <v>3745.31835205992</v>
      </c>
      <c r="M3" s="2">
        <f>0.2286</f>
        <v>0.2286</v>
      </c>
      <c r="N3" s="2">
        <v>310.5</v>
      </c>
      <c r="O3" s="2">
        <f>0.0391</f>
        <v>3.9100000000000003E-2</v>
      </c>
      <c r="P3" s="2">
        <f>0.006</f>
        <v>6.0000000000000001E-3</v>
      </c>
      <c r="Q3" s="2">
        <v>242.06666670000001</v>
      </c>
      <c r="R3" s="2">
        <v>3.0466666999999999E-2</v>
      </c>
    </row>
    <row r="4" spans="1:18" x14ac:dyDescent="0.25">
      <c r="A4" s="2" t="s">
        <v>5</v>
      </c>
      <c r="B4" s="2">
        <v>10000</v>
      </c>
      <c r="C4" s="2">
        <v>245.649</v>
      </c>
      <c r="D4" s="2">
        <v>134</v>
      </c>
      <c r="E4" s="2">
        <v>154111</v>
      </c>
      <c r="F4" s="2">
        <v>0</v>
      </c>
      <c r="G4" s="2" t="s">
        <v>13</v>
      </c>
      <c r="H4" s="2" t="s">
        <v>13</v>
      </c>
      <c r="I4" s="2" t="s">
        <v>13</v>
      </c>
      <c r="J4" s="2">
        <v>2650</v>
      </c>
      <c r="K4" s="2">
        <f t="shared" ref="K4:K5" si="0">J4/10000</f>
        <v>0.26500000000000001</v>
      </c>
      <c r="L4" s="2">
        <v>3773.5849056603702</v>
      </c>
      <c r="M4" s="2">
        <f>0.6723</f>
        <v>0.67230000000000001</v>
      </c>
      <c r="N4" s="2">
        <v>310.60000000000002</v>
      </c>
      <c r="O4" s="2">
        <f>0.0391</f>
        <v>3.9100000000000003E-2</v>
      </c>
      <c r="P4" s="2">
        <f>0.004633333</f>
        <v>4.6333329999999999E-3</v>
      </c>
      <c r="Q4" s="2">
        <v>242.06666670000001</v>
      </c>
      <c r="R4" s="2">
        <v>3.0466666999999999E-2</v>
      </c>
    </row>
    <row r="5" spans="1:18" x14ac:dyDescent="0.25">
      <c r="A5" s="2" t="s">
        <v>7</v>
      </c>
      <c r="B5" s="2">
        <v>10000</v>
      </c>
      <c r="C5" s="2">
        <v>253.01390000000001</v>
      </c>
      <c r="D5" s="2">
        <v>135</v>
      </c>
      <c r="E5" s="2">
        <v>162303</v>
      </c>
      <c r="F5" s="2">
        <v>0</v>
      </c>
      <c r="G5" s="2" t="s">
        <v>13</v>
      </c>
      <c r="H5" s="2" t="s">
        <v>13</v>
      </c>
      <c r="I5" s="2" t="s">
        <v>13</v>
      </c>
      <c r="J5" s="2">
        <v>2719</v>
      </c>
      <c r="K5" s="2">
        <f t="shared" si="0"/>
        <v>0.27189999999999998</v>
      </c>
      <c r="L5" s="2">
        <v>3677.8227289444599</v>
      </c>
      <c r="M5" s="2">
        <f>0.6044</f>
        <v>0.60440000000000005</v>
      </c>
      <c r="N5" s="2">
        <v>310.5</v>
      </c>
      <c r="O5" s="2">
        <f>O4</f>
        <v>3.9100000000000003E-2</v>
      </c>
      <c r="P5" s="2">
        <f>0.0099</f>
        <v>9.9000000000000008E-3</v>
      </c>
      <c r="Q5" s="2">
        <v>242.06666670000001</v>
      </c>
      <c r="R5" s="2">
        <v>3.0466666999999999E-2</v>
      </c>
    </row>
    <row r="6" spans="1:18" x14ac:dyDescent="0.25">
      <c r="A6" s="3" t="s">
        <v>9</v>
      </c>
      <c r="B6" s="3">
        <f>AVERAGEA(B3:B5)</f>
        <v>10000</v>
      </c>
      <c r="C6" s="3">
        <f>AVERAGEA(C3:C5)</f>
        <v>249.00146666666669</v>
      </c>
      <c r="D6" s="3">
        <f t="shared" ref="D6:F6" si="1">AVERAGEA(D3:D5)</f>
        <v>134.33333333333334</v>
      </c>
      <c r="E6" s="3">
        <f t="shared" si="1"/>
        <v>164137.66666666666</v>
      </c>
      <c r="F6" s="3">
        <f t="shared" si="1"/>
        <v>0</v>
      </c>
      <c r="G6" s="3">
        <f t="shared" ref="G6:I6" si="2">AVERAGEA(G3:G5)</f>
        <v>0</v>
      </c>
      <c r="H6" s="3">
        <f t="shared" si="2"/>
        <v>0</v>
      </c>
      <c r="I6" s="3">
        <f t="shared" si="2"/>
        <v>0</v>
      </c>
      <c r="J6" s="3">
        <f>AVERAGEA(J3:J5)</f>
        <v>2679.6666666666665</v>
      </c>
      <c r="K6" s="3">
        <f>AVERAGEA(K3:K5)</f>
        <v>0.26796666666666669</v>
      </c>
      <c r="L6" s="3">
        <f>AVERAGEA(L3:L5)</f>
        <v>3732.2419955549171</v>
      </c>
      <c r="M6" s="3">
        <f t="shared" ref="M6" si="3">AVERAGEA(M3:M5)</f>
        <v>0.50176666666666669</v>
      </c>
      <c r="N6" s="3">
        <f t="shared" ref="N6" si="4">AVERAGEA(N3:N5)</f>
        <v>310.53333333333336</v>
      </c>
      <c r="O6" s="3">
        <f t="shared" ref="O6" si="5">AVERAGEA(O3:O5)</f>
        <v>3.9100000000000003E-2</v>
      </c>
      <c r="P6" s="3">
        <f t="shared" ref="P6" si="6">AVERAGEA(P3:P5)</f>
        <v>6.8444443333333339E-3</v>
      </c>
      <c r="Q6" s="3">
        <f t="shared" ref="Q6" si="7">AVERAGEA(Q3:Q5)</f>
        <v>242.06666670000001</v>
      </c>
      <c r="R6" s="3">
        <f t="shared" ref="R6" si="8">AVERAGEA(R3:R5)</f>
        <v>3.0466666999999999E-2</v>
      </c>
    </row>
    <row r="7" spans="1:18" x14ac:dyDescent="0.25">
      <c r="A7" s="4" t="s">
        <v>8</v>
      </c>
      <c r="B7" s="4">
        <v>1000</v>
      </c>
      <c r="C7" s="4">
        <v>6370000</v>
      </c>
      <c r="D7" s="4">
        <v>740000</v>
      </c>
      <c r="E7" s="4">
        <v>9020000</v>
      </c>
      <c r="F7" s="4">
        <v>0</v>
      </c>
      <c r="G7" s="4" t="s">
        <v>13</v>
      </c>
      <c r="H7" s="4" t="s">
        <v>13</v>
      </c>
      <c r="I7" s="4" t="s">
        <v>13</v>
      </c>
      <c r="J7" s="4">
        <v>17820</v>
      </c>
      <c r="K7" s="4">
        <f>J7/1000</f>
        <v>17.82</v>
      </c>
      <c r="L7" s="4">
        <v>56.1</v>
      </c>
      <c r="M7" s="4">
        <v>0.38177499999999998</v>
      </c>
      <c r="N7" s="4">
        <v>54.18</v>
      </c>
      <c r="O7" s="4">
        <v>6.7999999999999996E-3</v>
      </c>
      <c r="P7" s="4">
        <v>0.19722500000000001</v>
      </c>
      <c r="Q7" s="4">
        <v>203.72499999999999</v>
      </c>
      <c r="R7" s="4">
        <v>2.5649999999999999E-2</v>
      </c>
    </row>
    <row r="8" spans="1:18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x14ac:dyDescent="0.25">
      <c r="A10" s="5" t="s">
        <v>10</v>
      </c>
      <c r="B10" s="5">
        <f>AVERAGEA(B7:B9)</f>
        <v>1000</v>
      </c>
      <c r="C10" s="5">
        <f>AVERAGEA(C7:C9)</f>
        <v>6370000</v>
      </c>
      <c r="D10" s="5">
        <f t="shared" ref="D10:F10" si="9">AVERAGEA(D7:D9)</f>
        <v>740000</v>
      </c>
      <c r="E10" s="5">
        <f t="shared" si="9"/>
        <v>9020000</v>
      </c>
      <c r="F10" s="5">
        <f t="shared" si="9"/>
        <v>0</v>
      </c>
      <c r="G10" s="5">
        <f t="shared" ref="G10:I10" si="10">AVERAGEA(G7:G9)</f>
        <v>0</v>
      </c>
      <c r="H10" s="5">
        <f t="shared" si="10"/>
        <v>0</v>
      </c>
      <c r="I10" s="5">
        <f t="shared" si="10"/>
        <v>0</v>
      </c>
      <c r="J10" s="5">
        <f>AVERAGEA(J7:J9)</f>
        <v>17820</v>
      </c>
      <c r="K10" s="5">
        <f>AVERAGEA(K7:K9)</f>
        <v>17.82</v>
      </c>
      <c r="L10" s="5">
        <f>AVERAGEA(L7:L9)</f>
        <v>56.1</v>
      </c>
      <c r="M10" s="5">
        <f t="shared" ref="M10:R10" si="11">AVERAGEA(M7:M9)</f>
        <v>0.38177499999999998</v>
      </c>
      <c r="N10" s="5">
        <f t="shared" si="11"/>
        <v>54.18</v>
      </c>
      <c r="O10" s="5">
        <f t="shared" si="11"/>
        <v>6.7999999999999996E-3</v>
      </c>
      <c r="P10" s="5">
        <f t="shared" si="11"/>
        <v>0.19722500000000001</v>
      </c>
      <c r="Q10" s="5">
        <f t="shared" si="11"/>
        <v>203.72499999999999</v>
      </c>
      <c r="R10" s="5">
        <f t="shared" si="11"/>
        <v>2.5649999999999999E-2</v>
      </c>
    </row>
    <row r="14" spans="1:18" x14ac:dyDescent="0.25">
      <c r="M14" t="s">
        <v>30</v>
      </c>
      <c r="N14" t="s">
        <v>30</v>
      </c>
      <c r="O14" t="s">
        <v>30</v>
      </c>
      <c r="P14" t="s">
        <v>31</v>
      </c>
      <c r="Q14" t="s">
        <v>31</v>
      </c>
      <c r="R14" t="s">
        <v>31</v>
      </c>
    </row>
    <row r="15" spans="1:18" x14ac:dyDescent="0.25">
      <c r="A15" t="s">
        <v>1</v>
      </c>
      <c r="B15" t="s">
        <v>16</v>
      </c>
      <c r="C15" t="s">
        <v>24</v>
      </c>
      <c r="D15" t="s">
        <v>25</v>
      </c>
      <c r="E15" t="s">
        <v>26</v>
      </c>
      <c r="F15" t="s">
        <v>17</v>
      </c>
      <c r="G15" t="s">
        <v>27</v>
      </c>
      <c r="H15" t="s">
        <v>29</v>
      </c>
      <c r="I15" t="s">
        <v>28</v>
      </c>
      <c r="J15" t="s">
        <v>15</v>
      </c>
      <c r="K15" t="s">
        <v>14</v>
      </c>
      <c r="L15" t="s">
        <v>12</v>
      </c>
      <c r="M15" t="s">
        <v>18</v>
      </c>
      <c r="N15" t="s">
        <v>22</v>
      </c>
      <c r="O15" t="s">
        <v>20</v>
      </c>
      <c r="P15" t="s">
        <v>19</v>
      </c>
      <c r="Q15" t="s">
        <v>23</v>
      </c>
      <c r="R15" t="s">
        <v>21</v>
      </c>
    </row>
    <row r="16" spans="1:18" x14ac:dyDescent="0.25">
      <c r="A16" s="2" t="s">
        <v>6</v>
      </c>
      <c r="B16" s="2">
        <v>7529</v>
      </c>
      <c r="C16" s="2">
        <v>370.79014477354201</v>
      </c>
      <c r="D16" s="2">
        <v>139</v>
      </c>
      <c r="E16" s="2">
        <v>168831</v>
      </c>
      <c r="F16" s="2">
        <v>2471</v>
      </c>
      <c r="G16" s="2">
        <v>125.686766491299</v>
      </c>
      <c r="H16" s="2">
        <v>24</v>
      </c>
      <c r="I16" s="2">
        <v>4531</v>
      </c>
      <c r="J16" s="2">
        <v>3296</v>
      </c>
      <c r="K16" s="2">
        <f>J16/10000</f>
        <v>0.3296</v>
      </c>
      <c r="L16" s="2">
        <v>3033.9805825242702</v>
      </c>
      <c r="M16" s="2">
        <v>0.153</v>
      </c>
      <c r="N16" s="2">
        <f>300.2</f>
        <v>300.2</v>
      </c>
      <c r="O16" s="2">
        <f>0.0378</f>
        <v>3.78E-2</v>
      </c>
      <c r="P16" s="2">
        <f>0.0046</f>
        <v>4.5999999999999999E-3</v>
      </c>
      <c r="Q16" s="2">
        <v>220.2333333</v>
      </c>
      <c r="R16" s="2">
        <f>R29</f>
        <v>2.7733332999999999E-2</v>
      </c>
    </row>
    <row r="17" spans="1:18" x14ac:dyDescent="0.25">
      <c r="A17" s="2" t="s">
        <v>5</v>
      </c>
      <c r="B17" s="2">
        <v>7471</v>
      </c>
      <c r="C17" s="2">
        <v>328.867086066122</v>
      </c>
      <c r="D17" s="2">
        <v>143</v>
      </c>
      <c r="E17" s="2">
        <v>13159</v>
      </c>
      <c r="F17" s="2">
        <v>2529</v>
      </c>
      <c r="G17" s="2">
        <v>196.05812574139901</v>
      </c>
      <c r="H17" s="2">
        <v>26</v>
      </c>
      <c r="I17" s="2">
        <v>159231</v>
      </c>
      <c r="J17" s="2">
        <v>3136</v>
      </c>
      <c r="K17" s="2">
        <f t="shared" ref="K17:K18" si="12">J17/10000</f>
        <v>0.31359999999999999</v>
      </c>
      <c r="L17" s="2">
        <v>3188.7755102040801</v>
      </c>
      <c r="M17" s="2">
        <f>0.7172</f>
        <v>0.71719999999999995</v>
      </c>
      <c r="N17" s="2">
        <f>N16</f>
        <v>300.2</v>
      </c>
      <c r="O17" s="2">
        <f>O16</f>
        <v>3.78E-2</v>
      </c>
      <c r="P17" s="2">
        <f>0.004533333</f>
        <v>4.5333329999999996E-3</v>
      </c>
      <c r="Q17" s="2">
        <v>220.2333333</v>
      </c>
      <c r="R17" s="2">
        <f t="shared" ref="R17:R18" si="13">R30</f>
        <v>2.7733332999999999E-2</v>
      </c>
    </row>
    <row r="18" spans="1:18" x14ac:dyDescent="0.25">
      <c r="A18" s="2" t="s">
        <v>7</v>
      </c>
      <c r="B18" s="2">
        <v>7488</v>
      </c>
      <c r="C18" s="2">
        <v>373.97475961538402</v>
      </c>
      <c r="D18" s="2">
        <v>137</v>
      </c>
      <c r="E18" s="2">
        <v>183679</v>
      </c>
      <c r="F18" s="2">
        <v>2512</v>
      </c>
      <c r="G18" s="2">
        <v>133.276671974522</v>
      </c>
      <c r="H18" s="2">
        <v>26</v>
      </c>
      <c r="I18" s="2">
        <v>6575</v>
      </c>
      <c r="J18" s="2">
        <v>3331</v>
      </c>
      <c r="K18" s="2">
        <f t="shared" si="12"/>
        <v>0.33310000000000001</v>
      </c>
      <c r="L18" s="2">
        <v>3002.10147102972</v>
      </c>
      <c r="M18" s="2">
        <v>0.72919999999999996</v>
      </c>
      <c r="N18" s="2">
        <f>N17</f>
        <v>300.2</v>
      </c>
      <c r="O18" s="2">
        <f>O17</f>
        <v>3.78E-2</v>
      </c>
      <c r="P18" s="2">
        <v>8.0999999999999996E-3</v>
      </c>
      <c r="Q18" s="2">
        <v>220.2333333</v>
      </c>
      <c r="R18" s="2">
        <f t="shared" si="13"/>
        <v>2.7733332999999999E-2</v>
      </c>
    </row>
    <row r="19" spans="1:18" x14ac:dyDescent="0.25">
      <c r="A19" s="3" t="s">
        <v>9</v>
      </c>
      <c r="B19" s="3">
        <f t="shared" ref="B19" si="14">AVERAGEA(B16:B18)</f>
        <v>7496</v>
      </c>
      <c r="C19" s="3">
        <f t="shared" ref="C19:I19" si="15">AVERAGEA(C16:C18)</f>
        <v>357.87733015168266</v>
      </c>
      <c r="D19" s="3">
        <f t="shared" si="15"/>
        <v>139.66666666666666</v>
      </c>
      <c r="E19" s="3">
        <f t="shared" si="15"/>
        <v>121889.66666666667</v>
      </c>
      <c r="F19" s="3">
        <f t="shared" si="15"/>
        <v>2504</v>
      </c>
      <c r="G19" s="3">
        <f t="shared" si="15"/>
        <v>151.67385473574001</v>
      </c>
      <c r="H19" s="3">
        <f t="shared" si="15"/>
        <v>25.333333333333332</v>
      </c>
      <c r="I19" s="3">
        <f t="shared" si="15"/>
        <v>56779</v>
      </c>
      <c r="J19" s="3">
        <f t="shared" ref="J19" si="16">AVERAGEA(J16:J18)</f>
        <v>3254.3333333333335</v>
      </c>
      <c r="K19" s="3">
        <f t="shared" ref="K19:L19" si="17">AVERAGEA(K16:K18)</f>
        <v>0.3254333333333333</v>
      </c>
      <c r="L19" s="3">
        <f t="shared" si="17"/>
        <v>3074.9525212526901</v>
      </c>
      <c r="M19" s="3">
        <f t="shared" ref="M19" si="18">AVERAGEA(M16:M18)</f>
        <v>0.53313333333333335</v>
      </c>
      <c r="N19" s="3">
        <f t="shared" ref="N19" si="19">AVERAGEA(N16:N18)</f>
        <v>300.2</v>
      </c>
      <c r="O19" s="3">
        <f t="shared" ref="O19" si="20">AVERAGEA(O16:O18)</f>
        <v>3.78E-2</v>
      </c>
      <c r="P19" s="3">
        <f t="shared" ref="P19" si="21">AVERAGEA(P16:P18)</f>
        <v>5.7444443333333336E-3</v>
      </c>
      <c r="Q19" s="3">
        <f t="shared" ref="Q19" si="22">AVERAGEA(Q16:Q18)</f>
        <v>220.2333333</v>
      </c>
      <c r="R19" s="3">
        <f t="shared" ref="R19" si="23">AVERAGEA(R16:R18)</f>
        <v>2.7733332999999999E-2</v>
      </c>
    </row>
    <row r="20" spans="1:18" x14ac:dyDescent="0.25">
      <c r="A20" s="4" t="s">
        <v>8</v>
      </c>
      <c r="B20" s="4">
        <v>750</v>
      </c>
      <c r="C20" s="4">
        <v>23030000</v>
      </c>
      <c r="D20" s="4">
        <v>20130000</v>
      </c>
      <c r="E20" s="4">
        <v>26530000</v>
      </c>
      <c r="F20" s="4">
        <v>250</v>
      </c>
      <c r="G20" s="4">
        <v>2370000</v>
      </c>
      <c r="H20" s="4">
        <v>710000</v>
      </c>
      <c r="I20" s="4">
        <v>3490000</v>
      </c>
      <c r="J20" s="4">
        <v>31600</v>
      </c>
      <c r="K20" s="4">
        <f>J20/1000</f>
        <v>31.6</v>
      </c>
      <c r="L20" s="4">
        <f>42*0.25+28.2*0.75</f>
        <v>31.65</v>
      </c>
      <c r="M20" s="4">
        <v>0.38355</v>
      </c>
      <c r="N20" s="4">
        <v>55.814999999999998</v>
      </c>
      <c r="O20" s="4">
        <v>7.0000000000000001E-3</v>
      </c>
      <c r="P20" s="4">
        <v>0.17115</v>
      </c>
      <c r="Q20" s="4">
        <v>161</v>
      </c>
      <c r="R20" s="4">
        <v>2.0250000000000001E-2</v>
      </c>
    </row>
    <row r="21" spans="1:18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 x14ac:dyDescent="0.25">
      <c r="A23" s="5" t="s">
        <v>10</v>
      </c>
      <c r="B23" s="5">
        <f t="shared" ref="B23" si="24">AVERAGEA(B20:B22)</f>
        <v>750</v>
      </c>
      <c r="C23" s="5">
        <f>AVERAGEA(C20:C22)</f>
        <v>23030000</v>
      </c>
      <c r="D23" s="5">
        <f>AVERAGEA(D20:D22)</f>
        <v>20130000</v>
      </c>
      <c r="E23" s="5">
        <f>AVERAGEA(E20:E22)</f>
        <v>26530000</v>
      </c>
      <c r="F23" s="5">
        <f t="shared" ref="F23" si="25">AVERAGEA(F20:F22)</f>
        <v>250</v>
      </c>
      <c r="G23" s="5">
        <f>AVERAGEA(G20:G22)</f>
        <v>2370000</v>
      </c>
      <c r="H23" s="5">
        <f>AVERAGEA(H20:H22)</f>
        <v>710000</v>
      </c>
      <c r="I23" s="5">
        <f>AVERAGEA(I20:I22)</f>
        <v>3490000</v>
      </c>
      <c r="J23" s="5">
        <f t="shared" ref="J23" si="26">AVERAGEA(J20:J22)</f>
        <v>31600</v>
      </c>
      <c r="K23" s="5">
        <f t="shared" ref="K23:R23" si="27">AVERAGEA(K20:K22)</f>
        <v>31.6</v>
      </c>
      <c r="L23" s="5">
        <f t="shared" si="27"/>
        <v>31.65</v>
      </c>
      <c r="M23" s="5">
        <f t="shared" si="27"/>
        <v>0.38355</v>
      </c>
      <c r="N23" s="5">
        <f t="shared" si="27"/>
        <v>55.814999999999998</v>
      </c>
      <c r="O23" s="5">
        <f t="shared" si="27"/>
        <v>7.0000000000000001E-3</v>
      </c>
      <c r="P23" s="5">
        <f t="shared" si="27"/>
        <v>0.17115</v>
      </c>
      <c r="Q23" s="5">
        <f t="shared" si="27"/>
        <v>161</v>
      </c>
      <c r="R23" s="5">
        <f t="shared" si="27"/>
        <v>2.0250000000000001E-2</v>
      </c>
    </row>
    <row r="27" spans="1:18" x14ac:dyDescent="0.25">
      <c r="M27" t="s">
        <v>30</v>
      </c>
      <c r="N27" t="s">
        <v>30</v>
      </c>
      <c r="O27" t="s">
        <v>30</v>
      </c>
      <c r="P27" t="s">
        <v>31</v>
      </c>
      <c r="Q27" t="s">
        <v>31</v>
      </c>
      <c r="R27" t="s">
        <v>31</v>
      </c>
    </row>
    <row r="28" spans="1:18" x14ac:dyDescent="0.25">
      <c r="A28" t="s">
        <v>2</v>
      </c>
      <c r="B28" t="s">
        <v>16</v>
      </c>
      <c r="C28" t="s">
        <v>24</v>
      </c>
      <c r="D28" t="s">
        <v>25</v>
      </c>
      <c r="E28" t="s">
        <v>26</v>
      </c>
      <c r="F28" t="s">
        <v>17</v>
      </c>
      <c r="G28" t="s">
        <v>27</v>
      </c>
      <c r="H28" t="s">
        <v>29</v>
      </c>
      <c r="I28" t="s">
        <v>28</v>
      </c>
      <c r="J28" t="s">
        <v>15</v>
      </c>
      <c r="K28" t="s">
        <v>14</v>
      </c>
      <c r="L28" t="s">
        <v>12</v>
      </c>
      <c r="M28" t="s">
        <v>18</v>
      </c>
      <c r="N28" t="s">
        <v>22</v>
      </c>
      <c r="O28" t="s">
        <v>20</v>
      </c>
      <c r="P28" t="s">
        <v>19</v>
      </c>
      <c r="Q28" t="s">
        <v>23</v>
      </c>
      <c r="R28" t="s">
        <v>21</v>
      </c>
    </row>
    <row r="29" spans="1:18" x14ac:dyDescent="0.25">
      <c r="A29" s="2" t="s">
        <v>6</v>
      </c>
      <c r="B29" s="2">
        <v>4855</v>
      </c>
      <c r="C29" s="2">
        <v>645.27188465499398</v>
      </c>
      <c r="D29" s="2">
        <v>144</v>
      </c>
      <c r="E29" s="2">
        <v>42783</v>
      </c>
      <c r="F29" s="2">
        <v>5145</v>
      </c>
      <c r="G29" s="2">
        <v>133.17337220602499</v>
      </c>
      <c r="H29" s="2">
        <v>19</v>
      </c>
      <c r="I29" s="2">
        <v>157695</v>
      </c>
      <c r="J29" s="2">
        <v>4064</v>
      </c>
      <c r="K29" s="2">
        <f>J29/10000</f>
        <v>0.40639999999999998</v>
      </c>
      <c r="L29" s="2">
        <v>2460.6299212598401</v>
      </c>
      <c r="M29" s="2">
        <v>0.72489999999999999</v>
      </c>
      <c r="N29" s="2">
        <v>299.3</v>
      </c>
      <c r="O29" s="2">
        <f>0.0377</f>
        <v>3.7699999999999997E-2</v>
      </c>
      <c r="P29" s="2">
        <v>5.4333330000000003E-3</v>
      </c>
      <c r="Q29" s="2">
        <v>220.3</v>
      </c>
      <c r="R29" s="2">
        <v>2.7733332999999999E-2</v>
      </c>
    </row>
    <row r="30" spans="1:18" x14ac:dyDescent="0.25">
      <c r="A30" s="2" t="s">
        <v>5</v>
      </c>
      <c r="B30" s="2">
        <v>4980</v>
      </c>
      <c r="C30" s="2">
        <v>587.67048192770994</v>
      </c>
      <c r="D30" s="2">
        <v>146</v>
      </c>
      <c r="E30" s="2">
        <v>137471</v>
      </c>
      <c r="F30" s="2">
        <v>5020</v>
      </c>
      <c r="G30" s="2">
        <v>103.36952191235</v>
      </c>
      <c r="H30" s="2">
        <v>19</v>
      </c>
      <c r="I30" s="2">
        <v>8847</v>
      </c>
      <c r="J30" s="2">
        <v>3648</v>
      </c>
      <c r="K30" s="2">
        <f t="shared" ref="K30:K31" si="28">J30/10000</f>
        <v>0.36480000000000001</v>
      </c>
      <c r="L30" s="2">
        <v>2741.2280701754298</v>
      </c>
      <c r="M30" s="2">
        <v>0.75239999999999996</v>
      </c>
      <c r="N30" s="2">
        <v>299.3</v>
      </c>
      <c r="O30" s="2">
        <f>0.0377</f>
        <v>3.7699999999999997E-2</v>
      </c>
      <c r="P30" s="2">
        <f>0.004633333</f>
        <v>4.6333329999999999E-3</v>
      </c>
      <c r="Q30" s="2">
        <v>220.3</v>
      </c>
      <c r="R30" s="2">
        <v>2.7733332999999999E-2</v>
      </c>
    </row>
    <row r="31" spans="1:18" x14ac:dyDescent="0.25">
      <c r="A31" s="2" t="s">
        <v>7</v>
      </c>
      <c r="B31" s="2">
        <v>5027</v>
      </c>
      <c r="C31" s="2">
        <v>575.43306146807197</v>
      </c>
      <c r="D31" s="2">
        <v>141</v>
      </c>
      <c r="E31" s="2">
        <v>12575</v>
      </c>
      <c r="F31" s="2">
        <v>4973</v>
      </c>
      <c r="G31" s="2">
        <v>132.061934446008</v>
      </c>
      <c r="H31" s="2">
        <v>18</v>
      </c>
      <c r="I31" s="2">
        <v>135039</v>
      </c>
      <c r="J31" s="2">
        <v>3753</v>
      </c>
      <c r="K31" s="2">
        <f t="shared" si="28"/>
        <v>0.37530000000000002</v>
      </c>
      <c r="L31" s="2">
        <v>2664.53503863575</v>
      </c>
      <c r="M31" s="2">
        <v>0.81899999999999995</v>
      </c>
      <c r="N31" s="2">
        <v>299.2</v>
      </c>
      <c r="O31" s="2">
        <f>0.0377</f>
        <v>3.7699999999999997E-2</v>
      </c>
      <c r="P31" s="2">
        <f>0.00443333</f>
        <v>4.4333300000000001E-3</v>
      </c>
      <c r="Q31" s="2">
        <v>220.3</v>
      </c>
      <c r="R31" s="2">
        <v>2.7733332999999999E-2</v>
      </c>
    </row>
    <row r="32" spans="1:18" x14ac:dyDescent="0.25">
      <c r="A32" s="3" t="s">
        <v>9</v>
      </c>
      <c r="B32" s="3">
        <f t="shared" ref="B32" si="29">AVERAGEA(B29:B31)</f>
        <v>4954</v>
      </c>
      <c r="C32" s="3">
        <f t="shared" ref="C32:I32" si="30">AVERAGEA(C29:C31)</f>
        <v>602.79180935025863</v>
      </c>
      <c r="D32" s="3">
        <f t="shared" si="30"/>
        <v>143.66666666666666</v>
      </c>
      <c r="E32" s="3">
        <f t="shared" si="30"/>
        <v>64276.333333333336</v>
      </c>
      <c r="F32" s="3">
        <f t="shared" si="30"/>
        <v>5046</v>
      </c>
      <c r="G32" s="3">
        <f t="shared" si="30"/>
        <v>122.86827618812765</v>
      </c>
      <c r="H32" s="3">
        <f t="shared" si="30"/>
        <v>18.666666666666668</v>
      </c>
      <c r="I32" s="3">
        <f t="shared" si="30"/>
        <v>100527</v>
      </c>
      <c r="J32" s="3">
        <f t="shared" ref="J32" si="31">AVERAGEA(J29:J31)</f>
        <v>3821.6666666666665</v>
      </c>
      <c r="K32" s="3">
        <f t="shared" ref="K32:L32" si="32">AVERAGEA(K29:K31)</f>
        <v>0.38216666666666671</v>
      </c>
      <c r="L32" s="3">
        <f t="shared" si="32"/>
        <v>2622.1310100236733</v>
      </c>
      <c r="M32" s="3">
        <f t="shared" ref="M32" si="33">AVERAGEA(M29:M31)</f>
        <v>0.7654333333333333</v>
      </c>
      <c r="N32" s="3">
        <f t="shared" ref="N32" si="34">AVERAGEA(N29:N31)</f>
        <v>299.26666666666665</v>
      </c>
      <c r="O32" s="3">
        <f t="shared" ref="O32" si="35">AVERAGEA(O29:O31)</f>
        <v>3.7699999999999997E-2</v>
      </c>
      <c r="P32" s="3">
        <f t="shared" ref="P32" si="36">AVERAGEA(P29:P31)</f>
        <v>4.8333320000000001E-3</v>
      </c>
      <c r="Q32" s="3">
        <f t="shared" ref="Q32" si="37">AVERAGEA(Q29:Q31)</f>
        <v>220.30000000000004</v>
      </c>
      <c r="R32" s="3">
        <f t="shared" ref="R32" si="38">AVERAGEA(R29:R31)</f>
        <v>2.7733332999999999E-2</v>
      </c>
    </row>
    <row r="33" spans="1:18" x14ac:dyDescent="0.25">
      <c r="A33" s="4" t="s">
        <v>8</v>
      </c>
      <c r="B33" s="4">
        <v>500</v>
      </c>
      <c r="C33" s="11">
        <v>31200000</v>
      </c>
      <c r="D33" s="4">
        <v>28840000</v>
      </c>
      <c r="E33" s="4">
        <v>32520000</v>
      </c>
      <c r="F33" s="4">
        <v>500</v>
      </c>
      <c r="G33" s="11">
        <v>3200000</v>
      </c>
      <c r="H33" s="4">
        <v>780000</v>
      </c>
      <c r="I33" s="4">
        <v>5030000</v>
      </c>
      <c r="J33" s="4">
        <v>31600</v>
      </c>
      <c r="K33" s="4">
        <f>J33/1000</f>
        <v>31.6</v>
      </c>
      <c r="L33" s="4">
        <f>0.5*48 +0.5*15.3</f>
        <v>31.65</v>
      </c>
      <c r="M33" s="4">
        <v>0.19155</v>
      </c>
      <c r="N33" s="4">
        <v>90.24</v>
      </c>
      <c r="O33" s="4">
        <v>1.35E-2</v>
      </c>
      <c r="P33" s="4">
        <v>0.21290000000000001</v>
      </c>
      <c r="Q33" s="4">
        <v>192.95</v>
      </c>
      <c r="R33" s="4">
        <v>2.4250000000000001E-2</v>
      </c>
    </row>
    <row r="34" spans="1:18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x14ac:dyDescent="0.25">
      <c r="A36" s="5" t="s">
        <v>10</v>
      </c>
      <c r="B36" s="5">
        <f t="shared" ref="B36" si="39">AVERAGEA(B33:B35)</f>
        <v>500</v>
      </c>
      <c r="C36" s="5">
        <f t="shared" ref="C36:I36" si="40">AVERAGEA(C33:C35)</f>
        <v>31200000</v>
      </c>
      <c r="D36" s="5">
        <f t="shared" si="40"/>
        <v>28840000</v>
      </c>
      <c r="E36" s="5">
        <f t="shared" si="40"/>
        <v>32520000</v>
      </c>
      <c r="F36" s="5">
        <f t="shared" si="40"/>
        <v>500</v>
      </c>
      <c r="G36" s="5">
        <f t="shared" si="40"/>
        <v>3200000</v>
      </c>
      <c r="H36" s="5">
        <f t="shared" si="40"/>
        <v>780000</v>
      </c>
      <c r="I36" s="5">
        <f t="shared" si="40"/>
        <v>5030000</v>
      </c>
      <c r="J36" s="5">
        <f t="shared" ref="J36" si="41">AVERAGEA(J33:J35)</f>
        <v>31600</v>
      </c>
      <c r="K36" s="5">
        <f t="shared" ref="K36:R36" si="42">AVERAGEA(K33:K35)</f>
        <v>31.6</v>
      </c>
      <c r="L36" s="5">
        <f t="shared" si="42"/>
        <v>31.65</v>
      </c>
      <c r="M36" s="5">
        <f t="shared" si="42"/>
        <v>0.19155</v>
      </c>
      <c r="N36" s="5">
        <f t="shared" si="42"/>
        <v>90.24</v>
      </c>
      <c r="O36" s="5">
        <f t="shared" si="42"/>
        <v>1.35E-2</v>
      </c>
      <c r="P36" s="5">
        <f t="shared" si="42"/>
        <v>0.21290000000000001</v>
      </c>
      <c r="Q36" s="5">
        <f t="shared" si="42"/>
        <v>192.95</v>
      </c>
      <c r="R36" s="5">
        <f t="shared" si="42"/>
        <v>2.4250000000000001E-2</v>
      </c>
    </row>
    <row r="40" spans="1:18" x14ac:dyDescent="0.25">
      <c r="M40" t="s">
        <v>30</v>
      </c>
      <c r="N40" t="s">
        <v>30</v>
      </c>
      <c r="O40" t="s">
        <v>30</v>
      </c>
      <c r="P40" t="s">
        <v>31</v>
      </c>
      <c r="Q40" t="s">
        <v>31</v>
      </c>
      <c r="R40" t="s">
        <v>31</v>
      </c>
    </row>
    <row r="41" spans="1:18" x14ac:dyDescent="0.25">
      <c r="A41" t="s">
        <v>3</v>
      </c>
      <c r="B41" t="s">
        <v>16</v>
      </c>
      <c r="C41" t="s">
        <v>24</v>
      </c>
      <c r="D41" t="s">
        <v>25</v>
      </c>
      <c r="E41" t="s">
        <v>26</v>
      </c>
      <c r="F41" t="s">
        <v>17</v>
      </c>
      <c r="G41" t="s">
        <v>27</v>
      </c>
      <c r="H41" t="s">
        <v>29</v>
      </c>
      <c r="I41" t="s">
        <v>28</v>
      </c>
      <c r="J41" t="s">
        <v>15</v>
      </c>
      <c r="K41" t="s">
        <v>14</v>
      </c>
      <c r="L41" t="s">
        <v>12</v>
      </c>
      <c r="M41" t="s">
        <v>18</v>
      </c>
      <c r="N41" t="s">
        <v>22</v>
      </c>
      <c r="O41" t="s">
        <v>20</v>
      </c>
      <c r="P41" t="s">
        <v>19</v>
      </c>
      <c r="Q41" t="s">
        <v>23</v>
      </c>
      <c r="R41" t="s">
        <v>21</v>
      </c>
    </row>
    <row r="42" spans="1:18" x14ac:dyDescent="0.25">
      <c r="A42" s="2" t="s">
        <v>6</v>
      </c>
      <c r="B42" s="2">
        <v>2597</v>
      </c>
      <c r="C42" s="2">
        <v>1099.29110512129</v>
      </c>
      <c r="D42" s="2">
        <v>167</v>
      </c>
      <c r="E42" s="2">
        <v>47839</v>
      </c>
      <c r="F42" s="2">
        <v>7403</v>
      </c>
      <c r="G42" s="2">
        <v>115.619208429015</v>
      </c>
      <c r="H42" s="2">
        <v>15</v>
      </c>
      <c r="I42" s="2">
        <v>151807</v>
      </c>
      <c r="J42" s="2">
        <v>3943</v>
      </c>
      <c r="K42" s="2">
        <f>J42/10000</f>
        <v>0.39429999999999998</v>
      </c>
      <c r="L42" s="2">
        <v>2536.1399949277202</v>
      </c>
      <c r="M42" s="2">
        <v>0.43819999999999998</v>
      </c>
      <c r="N42" s="2">
        <f>300.3</f>
        <v>300.3</v>
      </c>
      <c r="O42" s="2">
        <v>3.78E-2</v>
      </c>
      <c r="P42" s="2">
        <f>0.004566667</f>
        <v>4.5666669999999999E-3</v>
      </c>
      <c r="Q42" s="2">
        <v>220.2666667</v>
      </c>
      <c r="R42" s="2">
        <v>2.7733332999999999E-2</v>
      </c>
    </row>
    <row r="43" spans="1:18" x14ac:dyDescent="0.25">
      <c r="A43" s="2" t="s">
        <v>5</v>
      </c>
      <c r="B43" s="2">
        <v>2525</v>
      </c>
      <c r="C43" s="2">
        <v>1170.16594059405</v>
      </c>
      <c r="D43" s="2">
        <v>176</v>
      </c>
      <c r="E43" s="2">
        <v>12631</v>
      </c>
      <c r="F43" s="2">
        <v>7475</v>
      </c>
      <c r="G43" s="2">
        <v>107.77110367892899</v>
      </c>
      <c r="H43" s="2">
        <v>21</v>
      </c>
      <c r="I43" s="2">
        <v>152959</v>
      </c>
      <c r="J43" s="2">
        <v>3981</v>
      </c>
      <c r="K43" s="2">
        <f t="shared" ref="K43:K44" si="43">J43/10000</f>
        <v>0.39810000000000001</v>
      </c>
      <c r="L43" s="2">
        <v>2511.9316754584202</v>
      </c>
      <c r="M43" s="2">
        <v>0.8014</v>
      </c>
      <c r="N43" s="2">
        <f>300.3</f>
        <v>300.3</v>
      </c>
      <c r="O43" s="2">
        <v>3.78E-2</v>
      </c>
      <c r="P43" s="2">
        <f>0.0076</f>
        <v>7.6E-3</v>
      </c>
      <c r="Q43" s="2">
        <v>220.2666667</v>
      </c>
      <c r="R43" s="2">
        <v>2.7733332999999999E-2</v>
      </c>
    </row>
    <row r="44" spans="1:18" x14ac:dyDescent="0.25">
      <c r="A44" s="2" t="s">
        <v>7</v>
      </c>
      <c r="B44" s="2">
        <v>2557</v>
      </c>
      <c r="C44" s="2">
        <v>1066.22917481423</v>
      </c>
      <c r="D44" s="2">
        <v>183</v>
      </c>
      <c r="E44" s="2">
        <v>10391</v>
      </c>
      <c r="F44" s="2">
        <v>7443</v>
      </c>
      <c r="G44" s="2">
        <v>109.07496977025301</v>
      </c>
      <c r="H44" s="2">
        <v>18</v>
      </c>
      <c r="I44" s="2">
        <v>151679</v>
      </c>
      <c r="J44" s="2">
        <v>3757</v>
      </c>
      <c r="K44" s="2">
        <f t="shared" si="43"/>
        <v>0.37569999999999998</v>
      </c>
      <c r="L44" s="2">
        <v>2661.6981634282602</v>
      </c>
      <c r="M44" s="2">
        <v>0.72499999999999998</v>
      </c>
      <c r="N44" s="2">
        <f>300.3</f>
        <v>300.3</v>
      </c>
      <c r="O44" s="2">
        <v>3.78E-2</v>
      </c>
      <c r="P44" s="2">
        <f>0.005166667</f>
        <v>5.1666669999999998E-3</v>
      </c>
      <c r="Q44" s="2">
        <v>220.2666667</v>
      </c>
      <c r="R44" s="2">
        <v>2.7733332999999999E-2</v>
      </c>
    </row>
    <row r="45" spans="1:18" x14ac:dyDescent="0.25">
      <c r="A45" s="3" t="s">
        <v>9</v>
      </c>
      <c r="B45" s="3">
        <f t="shared" ref="B45" si="44">AVERAGEA(B42:B44)</f>
        <v>2559.6666666666665</v>
      </c>
      <c r="C45" s="3">
        <f t="shared" ref="C45:I45" si="45">AVERAGEA(C42:C44)</f>
        <v>1111.8954068431901</v>
      </c>
      <c r="D45" s="3">
        <f t="shared" si="45"/>
        <v>175.33333333333334</v>
      </c>
      <c r="E45" s="3">
        <f t="shared" si="45"/>
        <v>23620.333333333332</v>
      </c>
      <c r="F45" s="3">
        <f t="shared" si="45"/>
        <v>7440.333333333333</v>
      </c>
      <c r="G45" s="3">
        <f t="shared" si="45"/>
        <v>110.82176062606567</v>
      </c>
      <c r="H45" s="3">
        <f t="shared" si="45"/>
        <v>18</v>
      </c>
      <c r="I45" s="3">
        <f t="shared" si="45"/>
        <v>152148.33333333334</v>
      </c>
      <c r="J45" s="3">
        <f t="shared" ref="J45" si="46">AVERAGEA(J42:J44)</f>
        <v>3893.6666666666665</v>
      </c>
      <c r="K45" s="3">
        <f t="shared" ref="K45:L45" si="47">AVERAGEA(K42:K44)</f>
        <v>0.38936666666666664</v>
      </c>
      <c r="L45" s="3">
        <f t="shared" si="47"/>
        <v>2569.9232779381332</v>
      </c>
      <c r="M45" s="3">
        <f t="shared" ref="M45" si="48">AVERAGEA(M42:M44)</f>
        <v>0.6548666666666666</v>
      </c>
      <c r="N45" s="3">
        <f t="shared" ref="N45" si="49">AVERAGEA(N42:N44)</f>
        <v>300.3</v>
      </c>
      <c r="O45" s="3">
        <f t="shared" ref="O45" si="50">AVERAGEA(O42:O44)</f>
        <v>3.78E-2</v>
      </c>
      <c r="P45" s="3">
        <f t="shared" ref="P45" si="51">AVERAGEA(P42:P44)</f>
        <v>5.7777779999999999E-3</v>
      </c>
      <c r="Q45" s="3">
        <f t="shared" ref="Q45" si="52">AVERAGEA(Q42:Q44)</f>
        <v>220.2666667</v>
      </c>
      <c r="R45" s="3">
        <f t="shared" ref="R45" si="53">AVERAGEA(R42:R44)</f>
        <v>2.7733332999999999E-2</v>
      </c>
    </row>
    <row r="46" spans="1:18" x14ac:dyDescent="0.25">
      <c r="A46" s="4" t="s">
        <v>8</v>
      </c>
      <c r="B46" s="4">
        <v>250</v>
      </c>
      <c r="C46" s="4">
        <v>22340000</v>
      </c>
      <c r="D46" s="4">
        <v>20110000</v>
      </c>
      <c r="E46" s="4">
        <v>22970000</v>
      </c>
      <c r="F46" s="4">
        <v>750</v>
      </c>
      <c r="G46" s="4">
        <v>4970000</v>
      </c>
      <c r="H46" s="4">
        <v>830000</v>
      </c>
      <c r="I46" s="11">
        <v>7600000</v>
      </c>
      <c r="J46" s="4">
        <v>23850</v>
      </c>
      <c r="K46" s="4">
        <f>J46/1000</f>
        <v>23.85</v>
      </c>
      <c r="L46" s="4">
        <f>0.25*10.8+0.75*52.3</f>
        <v>41.924999999999997</v>
      </c>
      <c r="M46" s="4">
        <v>0.243617</v>
      </c>
      <c r="N46" s="4">
        <v>45.493299999999998</v>
      </c>
      <c r="O46" s="4">
        <v>5.7169999999999999E-3</v>
      </c>
      <c r="P46" s="4">
        <v>0.15518299999999999</v>
      </c>
      <c r="Q46" s="4">
        <v>197.08330000000001</v>
      </c>
      <c r="R46" s="4">
        <v>2.4799999999999999E-2</v>
      </c>
    </row>
    <row r="47" spans="1:18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25">
      <c r="A49" s="5" t="s">
        <v>10</v>
      </c>
      <c r="B49" s="5">
        <f t="shared" ref="B49" si="54">AVERAGEA(B46:B48)</f>
        <v>250</v>
      </c>
      <c r="C49" s="5">
        <f t="shared" ref="C49:F49" si="55">AVERAGEA(C46:C48)</f>
        <v>22340000</v>
      </c>
      <c r="D49" s="5">
        <f t="shared" si="55"/>
        <v>20110000</v>
      </c>
      <c r="E49" s="5">
        <f t="shared" si="55"/>
        <v>22970000</v>
      </c>
      <c r="F49" s="5">
        <f t="shared" si="55"/>
        <v>750</v>
      </c>
      <c r="G49" s="5">
        <f>AVERAGEA(G46:G48)</f>
        <v>4970000</v>
      </c>
      <c r="H49" s="5">
        <f>AVERAGEA(H46:H48)</f>
        <v>830000</v>
      </c>
      <c r="I49" s="5">
        <f>AVERAGEA(I46:I48)</f>
        <v>7600000</v>
      </c>
      <c r="J49" s="5">
        <f t="shared" ref="J49" si="56">AVERAGEA(J46:J48)</f>
        <v>23850</v>
      </c>
      <c r="K49" s="5">
        <f t="shared" ref="K49:R49" si="57">AVERAGEA(K46:K48)</f>
        <v>23.85</v>
      </c>
      <c r="L49" s="5">
        <f t="shared" si="57"/>
        <v>41.924999999999997</v>
      </c>
      <c r="M49" s="5">
        <f t="shared" si="57"/>
        <v>0.243617</v>
      </c>
      <c r="N49" s="5">
        <f t="shared" si="57"/>
        <v>45.493299999999998</v>
      </c>
      <c r="O49" s="5">
        <f t="shared" si="57"/>
        <v>5.7169999999999999E-3</v>
      </c>
      <c r="P49" s="5">
        <f t="shared" si="57"/>
        <v>0.15518299999999999</v>
      </c>
      <c r="Q49" s="5">
        <f t="shared" si="57"/>
        <v>197.08330000000001</v>
      </c>
      <c r="R49" s="5">
        <f t="shared" si="57"/>
        <v>2.4799999999999999E-2</v>
      </c>
    </row>
    <row r="53" spans="1:18" x14ac:dyDescent="0.25">
      <c r="M53" t="s">
        <v>30</v>
      </c>
      <c r="N53" t="s">
        <v>30</v>
      </c>
      <c r="O53" t="s">
        <v>30</v>
      </c>
      <c r="P53" t="s">
        <v>31</v>
      </c>
      <c r="Q53" t="s">
        <v>31</v>
      </c>
      <c r="R53" t="s">
        <v>31</v>
      </c>
    </row>
    <row r="54" spans="1:18" x14ac:dyDescent="0.25">
      <c r="A54" s="1" t="s">
        <v>4</v>
      </c>
      <c r="B54" s="1" t="s">
        <v>16</v>
      </c>
      <c r="C54" t="s">
        <v>24</v>
      </c>
      <c r="D54" s="1" t="s">
        <v>25</v>
      </c>
      <c r="E54" s="1" t="s">
        <v>26</v>
      </c>
      <c r="F54" s="1" t="s">
        <v>17</v>
      </c>
      <c r="G54" s="1" t="s">
        <v>27</v>
      </c>
      <c r="H54" s="1" t="s">
        <v>29</v>
      </c>
      <c r="I54" s="1" t="s">
        <v>28</v>
      </c>
      <c r="J54" s="1" t="s">
        <v>15</v>
      </c>
      <c r="K54" s="1" t="s">
        <v>14</v>
      </c>
      <c r="L54" s="1" t="s">
        <v>12</v>
      </c>
      <c r="M54" s="1" t="s">
        <v>18</v>
      </c>
      <c r="N54" s="1" t="s">
        <v>22</v>
      </c>
      <c r="O54" s="1" t="s">
        <v>20</v>
      </c>
      <c r="P54" s="1" t="s">
        <v>19</v>
      </c>
      <c r="Q54" s="1" t="s">
        <v>23</v>
      </c>
      <c r="R54" s="1" t="s">
        <v>21</v>
      </c>
    </row>
    <row r="55" spans="1:18" x14ac:dyDescent="0.25">
      <c r="A55" s="6" t="s">
        <v>6</v>
      </c>
      <c r="B55" s="6">
        <v>0</v>
      </c>
      <c r="C55" s="6" t="s">
        <v>13</v>
      </c>
      <c r="D55" s="2" t="s">
        <v>13</v>
      </c>
      <c r="E55" s="2" t="s">
        <v>13</v>
      </c>
      <c r="F55" s="6">
        <v>10000</v>
      </c>
      <c r="G55" s="6">
        <v>507.50749999999999</v>
      </c>
      <c r="H55" s="6">
        <v>8</v>
      </c>
      <c r="I55" s="6">
        <v>446463</v>
      </c>
      <c r="J55" s="6">
        <v>5260</v>
      </c>
      <c r="K55" s="6">
        <f>J55/10000</f>
        <v>0.52600000000000002</v>
      </c>
      <c r="L55" s="6">
        <v>1901.14068441064</v>
      </c>
      <c r="M55" s="6">
        <v>0.99770000000000003</v>
      </c>
      <c r="N55" s="6">
        <v>299.39999999999998</v>
      </c>
      <c r="O55" s="6">
        <v>3.7699999999999997E-2</v>
      </c>
      <c r="P55" s="6">
        <v>9.2999999999999992E-3</v>
      </c>
      <c r="Q55" s="6">
        <v>220.3</v>
      </c>
      <c r="R55" s="6">
        <f>AVERAGEA(P55,P56,P58)</f>
        <v>4.2566666666666669E-2</v>
      </c>
    </row>
    <row r="56" spans="1:18" x14ac:dyDescent="0.25">
      <c r="A56" s="6" t="s">
        <v>5</v>
      </c>
      <c r="B56" s="6">
        <v>0</v>
      </c>
      <c r="C56" s="6" t="s">
        <v>13</v>
      </c>
      <c r="D56" s="2" t="s">
        <v>13</v>
      </c>
      <c r="E56" s="2" t="s">
        <v>13</v>
      </c>
      <c r="F56" s="6">
        <v>10000</v>
      </c>
      <c r="G56" s="6">
        <v>258.54079999999999</v>
      </c>
      <c r="H56" s="6">
        <v>8</v>
      </c>
      <c r="I56" s="6">
        <v>142207</v>
      </c>
      <c r="J56" s="6">
        <v>2775</v>
      </c>
      <c r="K56" s="6">
        <f t="shared" ref="K56:K57" si="58">J56/10000</f>
        <v>0.27750000000000002</v>
      </c>
      <c r="L56" s="6">
        <v>3603.6036036035998</v>
      </c>
      <c r="M56" s="6">
        <v>1.1619999999999999</v>
      </c>
      <c r="N56" s="6">
        <v>299.39999999999998</v>
      </c>
      <c r="O56" s="6">
        <v>3.7699999999999997E-2</v>
      </c>
      <c r="P56" s="6">
        <v>4.5999999999999999E-3</v>
      </c>
      <c r="Q56" s="6">
        <f>(219.8+220.3+220.8)/3</f>
        <v>220.30000000000004</v>
      </c>
      <c r="R56" s="6">
        <f>AVERAGEA(P56,P57,M59)</f>
        <v>0.19680566666666666</v>
      </c>
    </row>
    <row r="57" spans="1:18" x14ac:dyDescent="0.25">
      <c r="A57" s="6" t="s">
        <v>7</v>
      </c>
      <c r="B57" s="6">
        <v>0</v>
      </c>
      <c r="C57" s="6" t="s">
        <v>13</v>
      </c>
      <c r="D57" s="2" t="s">
        <v>13</v>
      </c>
      <c r="E57" s="2" t="s">
        <v>13</v>
      </c>
      <c r="F57" s="6">
        <v>10000</v>
      </c>
      <c r="G57" s="6">
        <v>260.60809999999998</v>
      </c>
      <c r="H57" s="6">
        <v>10</v>
      </c>
      <c r="I57" s="6">
        <v>134655</v>
      </c>
      <c r="J57" s="6">
        <v>2834</v>
      </c>
      <c r="K57" s="6">
        <f t="shared" si="58"/>
        <v>0.28339999999999999</v>
      </c>
      <c r="L57" s="6">
        <v>3528.5815102328802</v>
      </c>
      <c r="M57" s="6">
        <v>0.77059999999999995</v>
      </c>
      <c r="N57" s="6">
        <v>296.89999999999998</v>
      </c>
      <c r="O57" s="6">
        <v>3.7399999999999998E-3</v>
      </c>
      <c r="P57" s="6">
        <v>0.32750000000000001</v>
      </c>
      <c r="Q57" s="6">
        <f>(225.4+225.4+226.4)/3</f>
        <v>225.73333333333335</v>
      </c>
      <c r="R57" s="6">
        <f>AVERAGEA(P57,P58,P60)</f>
        <v>0.22065000000000001</v>
      </c>
    </row>
    <row r="58" spans="1:18" x14ac:dyDescent="0.25">
      <c r="A58" s="7" t="s">
        <v>9</v>
      </c>
      <c r="B58" s="7">
        <f t="shared" ref="B58" si="59">AVERAGEA(B55:B57)</f>
        <v>0</v>
      </c>
      <c r="C58" s="7">
        <f t="shared" ref="C58:I58" si="60">AVERAGEA(C55:C57)</f>
        <v>0</v>
      </c>
      <c r="D58" s="7">
        <f t="shared" si="60"/>
        <v>0</v>
      </c>
      <c r="E58" s="7">
        <f t="shared" si="60"/>
        <v>0</v>
      </c>
      <c r="F58" s="7">
        <f t="shared" si="60"/>
        <v>10000</v>
      </c>
      <c r="G58" s="7">
        <f t="shared" si="60"/>
        <v>342.21879999999993</v>
      </c>
      <c r="H58" s="7">
        <f t="shared" si="60"/>
        <v>8.6666666666666661</v>
      </c>
      <c r="I58" s="7">
        <f t="shared" si="60"/>
        <v>241108.33333333334</v>
      </c>
      <c r="J58" s="7">
        <f t="shared" ref="J58" si="61">AVERAGEA(J55:J57)</f>
        <v>3623</v>
      </c>
      <c r="K58" s="7">
        <f t="shared" ref="K58:L58" si="62">AVERAGEA(K55:K57)</f>
        <v>0.36230000000000001</v>
      </c>
      <c r="L58" s="7">
        <f t="shared" si="62"/>
        <v>3011.108599415707</v>
      </c>
      <c r="M58" s="7">
        <f t="shared" ref="M58" si="63">AVERAGEA(M55:M57)</f>
        <v>0.97676666666666667</v>
      </c>
      <c r="N58" s="7">
        <f t="shared" ref="N58" si="64">AVERAGEA(N55:N57)</f>
        <v>298.56666666666666</v>
      </c>
      <c r="O58" s="7">
        <f t="shared" ref="O58" si="65">AVERAGEA(O55:O57)</f>
        <v>2.6379999999999997E-2</v>
      </c>
      <c r="P58" s="7">
        <f t="shared" ref="P58" si="66">AVERAGEA(P55:P57)</f>
        <v>0.11380000000000001</v>
      </c>
      <c r="Q58" s="7">
        <f t="shared" ref="Q58" si="67">AVERAGEA(Q55:Q57)</f>
        <v>222.11111111111111</v>
      </c>
      <c r="R58" s="7">
        <f t="shared" ref="R58" si="68">AVERAGEA(R55:R57)</f>
        <v>0.15334077777777777</v>
      </c>
    </row>
    <row r="59" spans="1:18" x14ac:dyDescent="0.25">
      <c r="A59" s="8" t="s">
        <v>8</v>
      </c>
      <c r="B59" s="8">
        <v>0</v>
      </c>
      <c r="C59" s="8" t="s">
        <v>13</v>
      </c>
      <c r="D59" s="4" t="s">
        <v>13</v>
      </c>
      <c r="E59" s="4" t="s">
        <v>13</v>
      </c>
      <c r="F59" s="8">
        <v>1000</v>
      </c>
      <c r="G59" s="8">
        <v>5490000</v>
      </c>
      <c r="H59" s="8">
        <v>630000</v>
      </c>
      <c r="I59" s="8">
        <v>10850000</v>
      </c>
      <c r="J59" s="8">
        <v>12150</v>
      </c>
      <c r="K59" s="8">
        <f>J59/1000</f>
        <v>12.15</v>
      </c>
      <c r="L59" s="8">
        <v>82.3</v>
      </c>
      <c r="M59" s="10">
        <v>0.25831700000000002</v>
      </c>
      <c r="N59" s="10">
        <v>138.8683</v>
      </c>
      <c r="O59" s="10">
        <v>1.7482999999999999E-2</v>
      </c>
      <c r="P59" s="8">
        <v>0.17308999999999999</v>
      </c>
      <c r="Q59" s="8">
        <v>176.18299999999999</v>
      </c>
      <c r="R59" s="8">
        <v>2.1829999999999999E-2</v>
      </c>
    </row>
    <row r="60" spans="1:18" x14ac:dyDescent="0.25">
      <c r="A60" s="15"/>
      <c r="B60" s="15"/>
      <c r="C60" s="15"/>
      <c r="D60" s="14"/>
      <c r="E60" s="14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</row>
    <row r="61" spans="1:18" x14ac:dyDescent="0.25">
      <c r="A61" s="15"/>
      <c r="B61" s="15"/>
      <c r="C61" s="15"/>
      <c r="D61" s="14"/>
      <c r="E61" s="14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</row>
    <row r="62" spans="1:18" x14ac:dyDescent="0.25">
      <c r="A62" s="9" t="s">
        <v>10</v>
      </c>
      <c r="B62" s="9">
        <f t="shared" ref="B62" si="69">AVERAGEA(B59:B61)</f>
        <v>0</v>
      </c>
      <c r="C62" s="9">
        <f t="shared" ref="C62:I62" si="70">AVERAGEA(C59:C61)</f>
        <v>0</v>
      </c>
      <c r="D62" s="9">
        <f t="shared" si="70"/>
        <v>0</v>
      </c>
      <c r="E62" s="9">
        <f t="shared" si="70"/>
        <v>0</v>
      </c>
      <c r="F62" s="9">
        <f t="shared" si="70"/>
        <v>1000</v>
      </c>
      <c r="G62" s="9">
        <f t="shared" si="70"/>
        <v>5490000</v>
      </c>
      <c r="H62" s="9">
        <f t="shared" si="70"/>
        <v>630000</v>
      </c>
      <c r="I62" s="9">
        <f t="shared" si="70"/>
        <v>10850000</v>
      </c>
      <c r="J62" s="9">
        <f t="shared" ref="J62" si="71">AVERAGEA(J59:J61)</f>
        <v>12150</v>
      </c>
      <c r="K62" s="9">
        <f>AVERAGEA(K59:K61)</f>
        <v>12.15</v>
      </c>
      <c r="L62" s="9">
        <f t="shared" ref="L62:R62" si="72">AVERAGEA(L59:L61)</f>
        <v>82.3</v>
      </c>
      <c r="M62" s="9">
        <f t="shared" si="72"/>
        <v>0.25831700000000002</v>
      </c>
      <c r="N62" s="9">
        <f t="shared" si="72"/>
        <v>138.8683</v>
      </c>
      <c r="O62" s="9">
        <f t="shared" si="72"/>
        <v>1.7482999999999999E-2</v>
      </c>
      <c r="P62" s="9">
        <f t="shared" si="72"/>
        <v>0.17308999999999999</v>
      </c>
      <c r="Q62" s="9">
        <f t="shared" si="72"/>
        <v>176.18299999999999</v>
      </c>
      <c r="R62" s="9">
        <f t="shared" si="72"/>
        <v>2.1829999999999999E-2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54"/>
  <sheetViews>
    <sheetView tabSelected="1" zoomScale="85" zoomScaleNormal="85" workbookViewId="0">
      <selection activeCell="H22" sqref="H22"/>
    </sheetView>
  </sheetViews>
  <sheetFormatPr baseColWidth="10" defaultRowHeight="15" x14ac:dyDescent="0.25"/>
  <cols>
    <col min="2" max="2" width="23.7109375" customWidth="1"/>
    <col min="3" max="3" width="20.140625" customWidth="1"/>
    <col min="4" max="4" width="26.140625" customWidth="1"/>
    <col min="5" max="5" width="21.28515625" customWidth="1"/>
    <col min="6" max="6" width="21" bestFit="1" customWidth="1"/>
    <col min="7" max="7" width="18.7109375" customWidth="1"/>
    <col min="8" max="8" width="26.42578125" customWidth="1"/>
    <col min="9" max="10" width="22.140625" customWidth="1"/>
    <col min="11" max="11" width="18" customWidth="1"/>
    <col min="12" max="12" width="18.28515625" customWidth="1"/>
    <col min="13" max="13" width="25.42578125" customWidth="1"/>
    <col min="14" max="14" width="16.42578125" customWidth="1"/>
    <col min="15" max="15" width="24.42578125" customWidth="1"/>
    <col min="16" max="16" width="16" customWidth="1"/>
    <col min="17" max="17" width="18.42578125" customWidth="1"/>
    <col min="18" max="18" width="29.140625" customWidth="1"/>
    <col min="19" max="19" width="18.28515625" customWidth="1"/>
    <col min="20" max="20" width="25.140625" bestFit="1" customWidth="1"/>
    <col min="21" max="21" width="26.5703125" bestFit="1" customWidth="1"/>
    <col min="22" max="22" width="36.7109375" bestFit="1" customWidth="1"/>
    <col min="23" max="23" width="27.42578125" bestFit="1" customWidth="1"/>
  </cols>
  <sheetData>
    <row r="2" spans="2:19" x14ac:dyDescent="0.25">
      <c r="B2" s="19" t="s">
        <v>32</v>
      </c>
      <c r="C2" s="12" t="s">
        <v>16</v>
      </c>
      <c r="D2" s="12" t="s">
        <v>24</v>
      </c>
      <c r="E2" s="12" t="s">
        <v>25</v>
      </c>
      <c r="F2" s="12" t="s">
        <v>26</v>
      </c>
      <c r="G2" s="12" t="s">
        <v>17</v>
      </c>
      <c r="H2" s="12" t="s">
        <v>27</v>
      </c>
      <c r="I2" s="12" t="s">
        <v>29</v>
      </c>
      <c r="J2" s="12" t="s">
        <v>28</v>
      </c>
      <c r="K2" s="12" t="s">
        <v>15</v>
      </c>
      <c r="L2" s="12" t="s">
        <v>14</v>
      </c>
      <c r="M2" s="12" t="s">
        <v>12</v>
      </c>
      <c r="N2" s="12" t="s">
        <v>18</v>
      </c>
      <c r="O2" s="12" t="s">
        <v>22</v>
      </c>
      <c r="P2" s="12" t="s">
        <v>20</v>
      </c>
      <c r="Q2" s="12" t="s">
        <v>19</v>
      </c>
      <c r="R2" s="12" t="s">
        <v>23</v>
      </c>
      <c r="S2" s="13" t="s">
        <v>21</v>
      </c>
    </row>
    <row r="3" spans="2:19" x14ac:dyDescent="0.25">
      <c r="B3" s="18" t="s">
        <v>33</v>
      </c>
      <c r="C3">
        <f>Feuil1!B6</f>
        <v>10000</v>
      </c>
      <c r="D3">
        <f>Feuil1!C6</f>
        <v>249.00146666666669</v>
      </c>
      <c r="E3">
        <f>Feuil1!D6</f>
        <v>134.33333333333334</v>
      </c>
      <c r="F3">
        <f>Feuil1!E6</f>
        <v>164137.66666666666</v>
      </c>
      <c r="G3">
        <f>Feuil1!F6</f>
        <v>0</v>
      </c>
      <c r="H3">
        <f>Feuil1!G6</f>
        <v>0</v>
      </c>
      <c r="I3">
        <f>Feuil1!H6</f>
        <v>0</v>
      </c>
      <c r="J3">
        <f>Feuil1!I6</f>
        <v>0</v>
      </c>
      <c r="K3">
        <f>Feuil1!J6</f>
        <v>2679.6666666666665</v>
      </c>
      <c r="L3">
        <f>Feuil1!K6</f>
        <v>0.26796666666666669</v>
      </c>
      <c r="M3">
        <f>Feuil1!L6</f>
        <v>3732.2419955549171</v>
      </c>
      <c r="N3">
        <f>Feuil1!M6</f>
        <v>0.50176666666666669</v>
      </c>
      <c r="O3">
        <f>Feuil1!N6</f>
        <v>310.53333333333336</v>
      </c>
      <c r="P3">
        <f>Feuil1!O6</f>
        <v>3.9100000000000003E-2</v>
      </c>
      <c r="Q3">
        <f>Feuil1!P6</f>
        <v>6.8444443333333339E-3</v>
      </c>
      <c r="R3">
        <f>Feuil1!Q6</f>
        <v>242.06666670000001</v>
      </c>
      <c r="S3">
        <f>Feuil1!R6</f>
        <v>3.0466666999999999E-2</v>
      </c>
    </row>
    <row r="4" spans="2:19" x14ac:dyDescent="0.25">
      <c r="B4" s="18" t="s">
        <v>38</v>
      </c>
      <c r="C4">
        <f>Feuil1!B10</f>
        <v>1000</v>
      </c>
      <c r="D4">
        <f>Feuil1!C10</f>
        <v>6370000</v>
      </c>
      <c r="E4">
        <f>Feuil1!D10</f>
        <v>740000</v>
      </c>
      <c r="F4">
        <f>Feuil1!E10</f>
        <v>9020000</v>
      </c>
      <c r="G4">
        <f>Feuil1!F10</f>
        <v>0</v>
      </c>
      <c r="H4">
        <f>Feuil1!G10</f>
        <v>0</v>
      </c>
      <c r="I4">
        <f>Feuil1!H10</f>
        <v>0</v>
      </c>
      <c r="J4">
        <f>Feuil1!I10</f>
        <v>0</v>
      </c>
      <c r="K4">
        <f>Feuil1!J10</f>
        <v>17820</v>
      </c>
      <c r="L4">
        <f>Feuil1!K10</f>
        <v>17.82</v>
      </c>
      <c r="M4">
        <f>Feuil1!L10</f>
        <v>56.1</v>
      </c>
      <c r="N4">
        <f>Feuil1!M10</f>
        <v>0.38177499999999998</v>
      </c>
      <c r="O4">
        <f>Feuil1!N10</f>
        <v>54.18</v>
      </c>
      <c r="P4">
        <f>Feuil1!O10</f>
        <v>6.7999999999999996E-3</v>
      </c>
      <c r="Q4">
        <f>Feuil1!P10</f>
        <v>0.19722500000000001</v>
      </c>
      <c r="R4">
        <f>Feuil1!Q10</f>
        <v>203.72499999999999</v>
      </c>
      <c r="S4">
        <f>Feuil1!R10</f>
        <v>2.5649999999999999E-2</v>
      </c>
    </row>
    <row r="5" spans="2:19" x14ac:dyDescent="0.25">
      <c r="B5" s="18" t="s">
        <v>34</v>
      </c>
      <c r="C5">
        <f>Feuil1!B19</f>
        <v>7496</v>
      </c>
      <c r="D5">
        <f>Feuil1!C19</f>
        <v>357.87733015168266</v>
      </c>
      <c r="E5">
        <f>Feuil1!D19</f>
        <v>139.66666666666666</v>
      </c>
      <c r="F5">
        <f>Feuil1!E19</f>
        <v>121889.66666666667</v>
      </c>
      <c r="G5">
        <f>Feuil1!F19</f>
        <v>2504</v>
      </c>
      <c r="H5">
        <f>Feuil1!G19</f>
        <v>151.67385473574001</v>
      </c>
      <c r="I5">
        <f>Feuil1!H19</f>
        <v>25.333333333333332</v>
      </c>
      <c r="J5">
        <f>Feuil1!I19</f>
        <v>56779</v>
      </c>
      <c r="K5">
        <f>Feuil1!J19</f>
        <v>3254.3333333333335</v>
      </c>
      <c r="L5">
        <f>Feuil1!K19</f>
        <v>0.3254333333333333</v>
      </c>
      <c r="M5">
        <f>Feuil1!L19</f>
        <v>3074.9525212526901</v>
      </c>
      <c r="N5">
        <f>Feuil1!M19</f>
        <v>0.53313333333333335</v>
      </c>
      <c r="O5">
        <f>Feuil1!N19</f>
        <v>300.2</v>
      </c>
      <c r="P5">
        <f>Feuil1!O19</f>
        <v>3.78E-2</v>
      </c>
      <c r="Q5">
        <f>Feuil1!P19</f>
        <v>5.7444443333333336E-3</v>
      </c>
      <c r="R5">
        <f>Feuil1!Q19</f>
        <v>220.2333333</v>
      </c>
      <c r="S5">
        <f>Feuil1!R19</f>
        <v>2.7733332999999999E-2</v>
      </c>
    </row>
    <row r="6" spans="2:19" x14ac:dyDescent="0.25">
      <c r="B6" s="18" t="s">
        <v>42</v>
      </c>
      <c r="C6">
        <f>Feuil1!B23</f>
        <v>750</v>
      </c>
      <c r="D6">
        <f>Feuil1!C23</f>
        <v>23030000</v>
      </c>
      <c r="E6">
        <f>Feuil1!D23</f>
        <v>20130000</v>
      </c>
      <c r="F6">
        <f>Feuil1!E23</f>
        <v>26530000</v>
      </c>
      <c r="G6">
        <f>Feuil1!F23</f>
        <v>250</v>
      </c>
      <c r="H6">
        <f>Feuil1!G23</f>
        <v>2370000</v>
      </c>
      <c r="I6">
        <f>Feuil1!H23</f>
        <v>710000</v>
      </c>
      <c r="J6">
        <f>Feuil1!I23</f>
        <v>3490000</v>
      </c>
      <c r="K6">
        <f>Feuil1!J23</f>
        <v>31600</v>
      </c>
      <c r="L6">
        <f>Feuil1!K23</f>
        <v>31.6</v>
      </c>
      <c r="M6">
        <f>Feuil1!L23</f>
        <v>31.65</v>
      </c>
      <c r="N6">
        <f>Feuil1!M23</f>
        <v>0.38355</v>
      </c>
      <c r="O6">
        <f>Feuil1!N23</f>
        <v>55.814999999999998</v>
      </c>
      <c r="P6">
        <f>Feuil1!O23</f>
        <v>7.0000000000000001E-3</v>
      </c>
      <c r="Q6">
        <f>Feuil1!P23</f>
        <v>0.17115</v>
      </c>
      <c r="R6">
        <f>Feuil1!Q23</f>
        <v>161</v>
      </c>
      <c r="S6">
        <f>Feuil1!R23</f>
        <v>2.0250000000000001E-2</v>
      </c>
    </row>
    <row r="7" spans="2:19" x14ac:dyDescent="0.25">
      <c r="B7" s="18" t="s">
        <v>35</v>
      </c>
      <c r="C7">
        <f>Feuil1!B32</f>
        <v>4954</v>
      </c>
      <c r="D7">
        <f>Feuil1!C32</f>
        <v>602.79180935025863</v>
      </c>
      <c r="E7">
        <f>Feuil1!D32</f>
        <v>143.66666666666666</v>
      </c>
      <c r="F7">
        <f>Feuil1!E32</f>
        <v>64276.333333333336</v>
      </c>
      <c r="G7">
        <f>Feuil1!F32</f>
        <v>5046</v>
      </c>
      <c r="H7">
        <f>Feuil1!G32</f>
        <v>122.86827618812765</v>
      </c>
      <c r="I7">
        <f>Feuil1!H32</f>
        <v>18.666666666666668</v>
      </c>
      <c r="J7">
        <f>Feuil1!I32</f>
        <v>100527</v>
      </c>
      <c r="K7">
        <f>Feuil1!J32</f>
        <v>3821.6666666666665</v>
      </c>
      <c r="L7">
        <f>Feuil1!K32</f>
        <v>0.38216666666666671</v>
      </c>
      <c r="M7">
        <f>Feuil1!L32</f>
        <v>2622.1310100236733</v>
      </c>
      <c r="N7">
        <f>Feuil1!M32</f>
        <v>0.7654333333333333</v>
      </c>
      <c r="O7">
        <f>Feuil1!N32</f>
        <v>299.26666666666665</v>
      </c>
      <c r="P7">
        <f>Feuil1!O32</f>
        <v>3.7699999999999997E-2</v>
      </c>
      <c r="Q7">
        <f>Feuil1!P32</f>
        <v>4.8333320000000001E-3</v>
      </c>
      <c r="R7">
        <f>Feuil1!Q32</f>
        <v>220.30000000000004</v>
      </c>
      <c r="S7">
        <f>Feuil1!R32</f>
        <v>2.7733332999999999E-2</v>
      </c>
    </row>
    <row r="8" spans="2:19" x14ac:dyDescent="0.25">
      <c r="B8" s="18" t="s">
        <v>41</v>
      </c>
      <c r="C8">
        <f>Feuil1!B36</f>
        <v>500</v>
      </c>
      <c r="D8">
        <f>Feuil1!C36</f>
        <v>31200000</v>
      </c>
      <c r="E8">
        <f>Feuil1!D36</f>
        <v>28840000</v>
      </c>
      <c r="F8">
        <f>Feuil1!E36</f>
        <v>32520000</v>
      </c>
      <c r="G8">
        <f>Feuil1!F36</f>
        <v>500</v>
      </c>
      <c r="H8">
        <f>Feuil1!G36</f>
        <v>3200000</v>
      </c>
      <c r="I8">
        <f>Feuil1!H36</f>
        <v>780000</v>
      </c>
      <c r="J8">
        <f>Feuil1!I36</f>
        <v>5030000</v>
      </c>
      <c r="K8">
        <f>Feuil1!J36</f>
        <v>31600</v>
      </c>
      <c r="L8">
        <f>Feuil1!K36</f>
        <v>31.6</v>
      </c>
      <c r="M8">
        <f>Feuil1!L36</f>
        <v>31.65</v>
      </c>
      <c r="N8">
        <f>Feuil1!M36</f>
        <v>0.19155</v>
      </c>
      <c r="O8">
        <f>Feuil1!N36</f>
        <v>90.24</v>
      </c>
      <c r="P8">
        <f>Feuil1!O36</f>
        <v>1.35E-2</v>
      </c>
      <c r="Q8">
        <f>Feuil1!P36</f>
        <v>0.21290000000000001</v>
      </c>
      <c r="R8">
        <f>Feuil1!Q36</f>
        <v>192.95</v>
      </c>
      <c r="S8">
        <f>Feuil1!R36</f>
        <v>2.4250000000000001E-2</v>
      </c>
    </row>
    <row r="9" spans="2:19" x14ac:dyDescent="0.25">
      <c r="B9" s="18" t="s">
        <v>36</v>
      </c>
      <c r="C9">
        <f>Feuil1!B45</f>
        <v>2559.6666666666665</v>
      </c>
      <c r="D9">
        <f>Feuil1!C45</f>
        <v>1111.8954068431901</v>
      </c>
      <c r="E9">
        <f>Feuil1!D45</f>
        <v>175.33333333333334</v>
      </c>
      <c r="F9">
        <f>Feuil1!E45</f>
        <v>23620.333333333332</v>
      </c>
      <c r="G9">
        <f>Feuil1!F45</f>
        <v>7440.333333333333</v>
      </c>
      <c r="H9">
        <f>Feuil1!G45</f>
        <v>110.82176062606567</v>
      </c>
      <c r="I9">
        <f>Feuil1!H45</f>
        <v>18</v>
      </c>
      <c r="J9">
        <f>Feuil1!I45</f>
        <v>152148.33333333334</v>
      </c>
      <c r="K9">
        <f>Feuil1!J45</f>
        <v>3893.6666666666665</v>
      </c>
      <c r="L9">
        <f>Feuil1!K45</f>
        <v>0.38936666666666664</v>
      </c>
      <c r="M9">
        <f>Feuil1!L45</f>
        <v>2569.9232779381332</v>
      </c>
      <c r="N9">
        <f>Feuil1!M45</f>
        <v>0.6548666666666666</v>
      </c>
      <c r="O9">
        <f>Feuil1!N45</f>
        <v>300.3</v>
      </c>
      <c r="P9">
        <f>Feuil1!O45</f>
        <v>3.78E-2</v>
      </c>
      <c r="Q9">
        <f>Feuil1!P45</f>
        <v>5.7777779999999999E-3</v>
      </c>
      <c r="R9">
        <f>Feuil1!Q45</f>
        <v>220.2666667</v>
      </c>
      <c r="S9">
        <f>Feuil1!R45</f>
        <v>2.7733332999999999E-2</v>
      </c>
    </row>
    <row r="10" spans="2:19" x14ac:dyDescent="0.25">
      <c r="B10" s="18" t="s">
        <v>40</v>
      </c>
      <c r="C10">
        <f>Feuil1!B49</f>
        <v>250</v>
      </c>
      <c r="D10">
        <f>Feuil1!C49</f>
        <v>22340000</v>
      </c>
      <c r="E10">
        <f>Feuil1!D49</f>
        <v>20110000</v>
      </c>
      <c r="F10">
        <f>Feuil1!E49</f>
        <v>22970000</v>
      </c>
      <c r="G10">
        <f>Feuil1!F49</f>
        <v>750</v>
      </c>
      <c r="H10">
        <f>Feuil1!G49</f>
        <v>4970000</v>
      </c>
      <c r="I10">
        <f>Feuil1!H49</f>
        <v>830000</v>
      </c>
      <c r="J10">
        <f>Feuil1!I49</f>
        <v>7600000</v>
      </c>
      <c r="K10">
        <f>Feuil1!J49</f>
        <v>23850</v>
      </c>
      <c r="L10">
        <f>Feuil1!K49</f>
        <v>23.85</v>
      </c>
      <c r="M10">
        <f>Feuil1!L49</f>
        <v>41.924999999999997</v>
      </c>
      <c r="N10">
        <f>Feuil1!M49</f>
        <v>0.243617</v>
      </c>
      <c r="O10">
        <f>Feuil1!N49</f>
        <v>45.493299999999998</v>
      </c>
      <c r="P10">
        <f>Feuil1!O49</f>
        <v>5.7169999999999999E-3</v>
      </c>
      <c r="Q10">
        <f>Feuil1!P49</f>
        <v>0.15518299999999999</v>
      </c>
      <c r="R10">
        <f>Feuil1!Q49</f>
        <v>197.08330000000001</v>
      </c>
      <c r="S10">
        <f>Feuil1!R49</f>
        <v>2.4799999999999999E-2</v>
      </c>
    </row>
    <row r="11" spans="2:19" x14ac:dyDescent="0.25">
      <c r="B11" s="18" t="s">
        <v>37</v>
      </c>
      <c r="C11">
        <f>Feuil1!B58</f>
        <v>0</v>
      </c>
      <c r="D11">
        <f>Feuil1!C58</f>
        <v>0</v>
      </c>
      <c r="E11">
        <f>Feuil1!D58</f>
        <v>0</v>
      </c>
      <c r="F11">
        <f>Feuil1!E58</f>
        <v>0</v>
      </c>
      <c r="G11">
        <f>Feuil1!F58</f>
        <v>10000</v>
      </c>
      <c r="H11">
        <f>Feuil1!G58</f>
        <v>342.21879999999993</v>
      </c>
      <c r="I11">
        <f>Feuil1!H58</f>
        <v>8.6666666666666661</v>
      </c>
      <c r="J11">
        <f>Feuil1!I58</f>
        <v>241108.33333333334</v>
      </c>
      <c r="K11">
        <f>Feuil1!J58</f>
        <v>3623</v>
      </c>
      <c r="L11">
        <f>Feuil1!K58</f>
        <v>0.36230000000000001</v>
      </c>
      <c r="M11">
        <f>Feuil1!L58</f>
        <v>3011.108599415707</v>
      </c>
      <c r="N11">
        <f>Feuil1!M58</f>
        <v>0.97676666666666667</v>
      </c>
      <c r="O11">
        <f>Feuil1!N58</f>
        <v>298.56666666666666</v>
      </c>
      <c r="P11">
        <f>Feuil1!O58</f>
        <v>2.6379999999999997E-2</v>
      </c>
      <c r="Q11">
        <f>Feuil1!P58</f>
        <v>0.11380000000000001</v>
      </c>
      <c r="R11">
        <f>Feuil1!Q58</f>
        <v>222.11111111111111</v>
      </c>
      <c r="S11">
        <f>Feuil1!R58</f>
        <v>0.15334077777777777</v>
      </c>
    </row>
    <row r="12" spans="2:19" x14ac:dyDescent="0.25">
      <c r="B12" s="18" t="s">
        <v>39</v>
      </c>
      <c r="C12">
        <f>Feuil1!B62</f>
        <v>0</v>
      </c>
      <c r="D12">
        <f>Feuil1!C62</f>
        <v>0</v>
      </c>
      <c r="E12">
        <f>Feuil1!D62</f>
        <v>0</v>
      </c>
      <c r="F12">
        <f>Feuil1!E62</f>
        <v>0</v>
      </c>
      <c r="G12">
        <f>Feuil1!F62</f>
        <v>1000</v>
      </c>
      <c r="H12">
        <f>Feuil1!G62</f>
        <v>5490000</v>
      </c>
      <c r="I12">
        <f>Feuil1!H62</f>
        <v>630000</v>
      </c>
      <c r="J12">
        <f>Feuil1!I62</f>
        <v>10850000</v>
      </c>
      <c r="K12">
        <f>Feuil1!J62</f>
        <v>12150</v>
      </c>
      <c r="L12">
        <f>Feuil1!K62</f>
        <v>12.15</v>
      </c>
      <c r="M12">
        <f>Feuil1!L62</f>
        <v>82.3</v>
      </c>
      <c r="N12">
        <f>Feuil1!M62</f>
        <v>0.25831700000000002</v>
      </c>
      <c r="O12">
        <f>Feuil1!N62</f>
        <v>138.8683</v>
      </c>
      <c r="P12">
        <f>Feuil1!O62</f>
        <v>1.7482999999999999E-2</v>
      </c>
      <c r="Q12">
        <f>Feuil1!P62</f>
        <v>0.17308999999999999</v>
      </c>
      <c r="R12">
        <f>Feuil1!Q62</f>
        <v>176.18299999999999</v>
      </c>
      <c r="S12">
        <f>Feuil1!R62</f>
        <v>2.1829999999999999E-2</v>
      </c>
    </row>
    <row r="13" spans="2:19" x14ac:dyDescent="0.25">
      <c r="B13" s="18" t="s">
        <v>43</v>
      </c>
      <c r="C13">
        <f>AVERAGEA(C3,C5,C7,C9,C11)</f>
        <v>5001.9333333333334</v>
      </c>
      <c r="D13">
        <f t="shared" ref="D13:S13" si="0">AVERAGEA(D3,D5,D7,D9,D11)</f>
        <v>464.31320260235964</v>
      </c>
      <c r="E13">
        <f t="shared" si="0"/>
        <v>118.6</v>
      </c>
      <c r="F13">
        <f t="shared" si="0"/>
        <v>74784.799999999988</v>
      </c>
      <c r="G13">
        <f t="shared" si="0"/>
        <v>4998.0666666666666</v>
      </c>
      <c r="H13">
        <f t="shared" si="0"/>
        <v>145.51653830998666</v>
      </c>
      <c r="I13">
        <f t="shared" si="0"/>
        <v>14.133333333333335</v>
      </c>
      <c r="J13">
        <f t="shared" si="0"/>
        <v>110112.53333333335</v>
      </c>
      <c r="K13">
        <f t="shared" si="0"/>
        <v>3454.4666666666662</v>
      </c>
      <c r="L13">
        <f t="shared" si="0"/>
        <v>0.34544666666666668</v>
      </c>
      <c r="M13">
        <f t="shared" si="0"/>
        <v>3002.071480837024</v>
      </c>
      <c r="N13">
        <f t="shared" si="0"/>
        <v>0.6863933333333333</v>
      </c>
      <c r="O13">
        <f t="shared" si="0"/>
        <v>301.77333333333331</v>
      </c>
      <c r="P13">
        <f t="shared" si="0"/>
        <v>3.5755999999999996E-2</v>
      </c>
      <c r="Q13">
        <f t="shared" si="0"/>
        <v>2.7399999733333336E-2</v>
      </c>
      <c r="R13">
        <f t="shared" si="0"/>
        <v>224.99555556222222</v>
      </c>
      <c r="S13">
        <f t="shared" si="0"/>
        <v>5.3401488755555546E-2</v>
      </c>
    </row>
    <row r="14" spans="2:19" x14ac:dyDescent="0.25">
      <c r="B14" s="18" t="s">
        <v>44</v>
      </c>
      <c r="C14">
        <f>AVERAGEA(C4,C6,C8,C10,C12)</f>
        <v>500</v>
      </c>
      <c r="D14">
        <f t="shared" ref="D14:S14" si="1">AVERAGEA(D4,D6,D8,D10,D12)</f>
        <v>16588000</v>
      </c>
      <c r="E14">
        <f t="shared" si="1"/>
        <v>13964000</v>
      </c>
      <c r="F14">
        <f t="shared" si="1"/>
        <v>18208000</v>
      </c>
      <c r="G14">
        <f t="shared" si="1"/>
        <v>500</v>
      </c>
      <c r="H14">
        <f t="shared" si="1"/>
        <v>3206000</v>
      </c>
      <c r="I14">
        <f t="shared" si="1"/>
        <v>590000</v>
      </c>
      <c r="J14">
        <f t="shared" si="1"/>
        <v>5394000</v>
      </c>
      <c r="K14">
        <f t="shared" si="1"/>
        <v>23404</v>
      </c>
      <c r="L14">
        <f t="shared" si="1"/>
        <v>23.404000000000003</v>
      </c>
      <c r="M14">
        <f t="shared" si="1"/>
        <v>48.725000000000001</v>
      </c>
      <c r="N14">
        <f t="shared" si="1"/>
        <v>0.29176180000000002</v>
      </c>
      <c r="O14">
        <f t="shared" si="1"/>
        <v>76.919319999999999</v>
      </c>
      <c r="P14">
        <f t="shared" si="1"/>
        <v>1.01E-2</v>
      </c>
      <c r="Q14">
        <f t="shared" si="1"/>
        <v>0.18190959999999998</v>
      </c>
      <c r="R14">
        <f t="shared" si="1"/>
        <v>186.18825999999999</v>
      </c>
      <c r="S14">
        <f t="shared" si="1"/>
        <v>2.3355999999999998E-2</v>
      </c>
    </row>
    <row r="21" spans="6:23" x14ac:dyDescent="0.25">
      <c r="F21" s="16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6:23" x14ac:dyDescent="0.25">
      <c r="F22" s="16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spans="6:23" x14ac:dyDescent="0.25">
      <c r="F23" s="16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spans="6:23" x14ac:dyDescent="0.25">
      <c r="F24" s="16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spans="6:23" x14ac:dyDescent="0.25">
      <c r="F25" s="16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spans="6:23" x14ac:dyDescent="0.25">
      <c r="F26" s="16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spans="6:23" x14ac:dyDescent="0.25">
      <c r="F27" s="16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6:23" x14ac:dyDescent="0.25"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6:23" x14ac:dyDescent="0.25"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6:23" x14ac:dyDescent="0.25"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6:23" x14ac:dyDescent="0.25"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44" spans="4:11" x14ac:dyDescent="0.25">
      <c r="D44">
        <f>D4/D3</f>
        <v>25582.178632415016</v>
      </c>
      <c r="H44" t="e">
        <f>H4/H3</f>
        <v>#DIV/0!</v>
      </c>
      <c r="J44">
        <f>J13/J5</f>
        <v>1.9393179403183105</v>
      </c>
      <c r="K44">
        <f>J14/J6</f>
        <v>1.5455587392550143</v>
      </c>
    </row>
    <row r="46" spans="4:11" x14ac:dyDescent="0.25">
      <c r="D46">
        <f>D6/D5</f>
        <v>64351.659241000176</v>
      </c>
      <c r="H46">
        <f t="shared" ref="H46" si="2">H6/H5</f>
        <v>15625.633067276029</v>
      </c>
    </row>
    <row r="48" spans="4:11" x14ac:dyDescent="0.25">
      <c r="D48">
        <f>D8/D7</f>
        <v>51759.163804216369</v>
      </c>
      <c r="H48">
        <f t="shared" ref="H48" si="3">H8/H7</f>
        <v>26044.151503357749</v>
      </c>
    </row>
    <row r="50" spans="4:8" x14ac:dyDescent="0.25">
      <c r="D50">
        <f>D10/D9</f>
        <v>20091.817865698402</v>
      </c>
      <c r="H50">
        <f>H10/H9</f>
        <v>44846.787958637055</v>
      </c>
    </row>
    <row r="54" spans="4:8" x14ac:dyDescent="0.25">
      <c r="D54">
        <f>D14/D13</f>
        <v>35725.884827371694</v>
      </c>
      <c r="H54">
        <f t="shared" ref="H54" si="4">H14/H13</f>
        <v>22031.860001853653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Seb</cp:lastModifiedBy>
  <dcterms:created xsi:type="dcterms:W3CDTF">2023-04-10T21:10:27Z</dcterms:created>
  <dcterms:modified xsi:type="dcterms:W3CDTF">2023-04-19T16:36:57Z</dcterms:modified>
</cp:coreProperties>
</file>