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.ssh\wwk-repository\"/>
    </mc:Choice>
  </mc:AlternateContent>
  <xr:revisionPtr revIDLastSave="0" documentId="13_ncr:1_{5F0DE3AB-D989-4C36-A153-61E1ABC383F8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J48" i="1" l="1"/>
  <c r="I48" i="1"/>
  <c r="H48" i="1"/>
  <c r="J47" i="1"/>
  <c r="I47" i="1"/>
  <c r="H47" i="1"/>
  <c r="J46" i="1"/>
  <c r="I46" i="1"/>
  <c r="H46" i="1"/>
  <c r="G48" i="1"/>
  <c r="G47" i="1"/>
  <c r="G46" i="1"/>
  <c r="F48" i="1"/>
  <c r="F47" i="1"/>
  <c r="F46" i="1"/>
  <c r="E48" i="1"/>
  <c r="E47" i="1"/>
  <c r="E46" i="1"/>
  <c r="D48" i="1"/>
  <c r="D47" i="1"/>
  <c r="D46" i="1"/>
  <c r="C48" i="1"/>
  <c r="C47" i="1"/>
  <c r="C46" i="1"/>
  <c r="B48" i="1"/>
  <c r="B47" i="1"/>
  <c r="B46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G3" i="1"/>
  <c r="F3" i="1"/>
  <c r="D3" i="1"/>
  <c r="C3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G27" i="1"/>
  <c r="F27" i="1"/>
  <c r="D27" i="1"/>
  <c r="C27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G81" i="1"/>
  <c r="F81" i="1"/>
  <c r="D81" i="1"/>
  <c r="C81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G75" i="1"/>
  <c r="F75" i="1"/>
  <c r="D75" i="1"/>
  <c r="C75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G69" i="1"/>
  <c r="F69" i="1"/>
  <c r="D69" i="1"/>
  <c r="C69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G63" i="1"/>
  <c r="F63" i="1"/>
  <c r="D63" i="1"/>
  <c r="C63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G57" i="1"/>
  <c r="F57" i="1"/>
  <c r="D57" i="1"/>
  <c r="C57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G51" i="1"/>
  <c r="F51" i="1"/>
  <c r="D51" i="1"/>
  <c r="C51" i="1"/>
  <c r="J36" i="1"/>
  <c r="J35" i="1"/>
  <c r="J34" i="1"/>
  <c r="I36" i="1"/>
  <c r="I35" i="1"/>
  <c r="I34" i="1"/>
  <c r="H36" i="1"/>
  <c r="H35" i="1"/>
  <c r="H34" i="1"/>
  <c r="G36" i="1"/>
  <c r="G35" i="1"/>
  <c r="G34" i="1"/>
  <c r="F36" i="1"/>
  <c r="F35" i="1"/>
  <c r="F34" i="1"/>
  <c r="E35" i="1"/>
  <c r="E36" i="1"/>
  <c r="E34" i="1"/>
  <c r="D36" i="1"/>
  <c r="D35" i="1"/>
  <c r="C36" i="1"/>
  <c r="C35" i="1"/>
  <c r="B36" i="1"/>
  <c r="B35" i="1"/>
  <c r="D34" i="1"/>
  <c r="C34" i="1"/>
  <c r="B34" i="1"/>
  <c r="J24" i="1"/>
  <c r="J23" i="1"/>
  <c r="J22" i="1"/>
  <c r="I24" i="1"/>
  <c r="I23" i="1"/>
  <c r="I22" i="1"/>
  <c r="H24" i="1"/>
  <c r="H23" i="1"/>
  <c r="H22" i="1"/>
  <c r="G24" i="1"/>
  <c r="F24" i="1"/>
  <c r="E24" i="1"/>
  <c r="G23" i="1"/>
  <c r="F23" i="1"/>
  <c r="E23" i="1"/>
  <c r="G22" i="1"/>
  <c r="E22" i="1"/>
  <c r="D24" i="1"/>
  <c r="C24" i="1"/>
  <c r="B24" i="1"/>
  <c r="D23" i="1"/>
  <c r="C23" i="1"/>
  <c r="B2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B22" i="1"/>
  <c r="J45" i="1"/>
  <c r="I45" i="1"/>
  <c r="G45" i="1"/>
  <c r="F45" i="1"/>
  <c r="D45" i="1"/>
  <c r="C45" i="1"/>
  <c r="J39" i="1"/>
  <c r="I39" i="1"/>
  <c r="G39" i="1"/>
  <c r="F39" i="1"/>
  <c r="D39" i="1"/>
  <c r="C39" i="1"/>
  <c r="H12" i="1"/>
  <c r="J11" i="1"/>
  <c r="I11" i="1"/>
  <c r="J33" i="1"/>
  <c r="I33" i="1"/>
  <c r="G33" i="1"/>
  <c r="F33" i="1"/>
  <c r="D33" i="1"/>
  <c r="C33" i="1"/>
  <c r="J21" i="1"/>
  <c r="I21" i="1"/>
  <c r="G21" i="1"/>
  <c r="F21" i="1"/>
  <c r="D21" i="1"/>
  <c r="C21" i="1"/>
  <c r="J15" i="1"/>
  <c r="I15" i="1"/>
  <c r="G15" i="1"/>
  <c r="F15" i="1"/>
  <c r="D15" i="1"/>
  <c r="C15" i="1"/>
  <c r="J9" i="1" l="1"/>
  <c r="I9" i="1"/>
  <c r="G9" i="1"/>
  <c r="F9" i="1"/>
  <c r="D9" i="1"/>
  <c r="C9" i="1"/>
</calcChain>
</file>

<file path=xl/sharedStrings.xml><?xml version="1.0" encoding="utf-8"?>
<sst xmlns="http://schemas.openxmlformats.org/spreadsheetml/2006/main" count="170" uniqueCount="56">
  <si>
    <t>La</t>
  </si>
  <si>
    <t>Lb</t>
  </si>
  <si>
    <t>GAUSSIAN</t>
  </si>
  <si>
    <t>APFD</t>
  </si>
  <si>
    <t>bonds</t>
  </si>
  <si>
    <t>M06HF</t>
  </si>
  <si>
    <t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</si>
  <si>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>nd</t>
    </r>
  </si>
  <si>
    <t>Mean Absolute Error (MAE)</t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</si>
  <si>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</si>
  <si>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>rd</t>
    </r>
  </si>
  <si>
    <t>Final oscillator strength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</si>
  <si>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 </t>
    </r>
  </si>
  <si>
    <t>Dipole moment (μ)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</si>
  <si>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</si>
  <si>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t>Excited State Transition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</si>
  <si>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</si>
  <si>
    <t xml:space="preserve"> 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</si>
  <si>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 </t>
    </r>
  </si>
  <si>
    <t>Q-CHEM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</si>
  <si>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</si>
  <si>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</si>
  <si>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</si>
  <si>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</si>
  <si>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</si>
  <si>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H </t>
    </r>
  </si>
  <si>
    <t>APFD 2nd</t>
  </si>
  <si>
    <t>M06HF 2nd</t>
  </si>
  <si>
    <t>MN15 2nd</t>
  </si>
  <si>
    <t>B3PW91</t>
  </si>
  <si>
    <t>La, .13936</t>
  </si>
  <si>
    <t>Lb, .10104</t>
  </si>
  <si>
    <t>Lb, .20337</t>
  </si>
  <si>
    <t>HOMO-&gt;LUMO</t>
  </si>
  <si>
    <t>HOMO-1-&gt;LUMO</t>
  </si>
  <si>
    <t>HOMO-&gt;LUMO+1</t>
  </si>
  <si>
    <t>Lb: 0.08630</t>
  </si>
  <si>
    <t>BMK</t>
  </si>
  <si>
    <t>Lb: 0.14080</t>
  </si>
  <si>
    <t>La: 0.17941</t>
  </si>
  <si>
    <t>CAM-B3LYP</t>
  </si>
  <si>
    <t>La: 0.16088</t>
  </si>
  <si>
    <t>Lb: 0.11958</t>
  </si>
  <si>
    <t>La: 0.21782</t>
  </si>
  <si>
    <t>HOMO-&gt;LUMO+5</t>
  </si>
  <si>
    <t>HSE-HJS</t>
  </si>
  <si>
    <t>Lb: 0.11214</t>
  </si>
  <si>
    <t>Lb: 0.17785</t>
  </si>
  <si>
    <t>LDA</t>
  </si>
  <si>
    <t>M06-2X</t>
  </si>
  <si>
    <t xml:space="preserve"> HOMO-&gt;LUMO</t>
  </si>
  <si>
    <t>MPW1PW91</t>
  </si>
  <si>
    <t>PBE</t>
  </si>
  <si>
    <t>SOGGA11-X</t>
  </si>
  <si>
    <t>SVWN5</t>
  </si>
  <si>
    <t>WB97X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</si>
</sst>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0" fillId="4" borderId="14" xfId="0" applyFill="1" applyBorder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8" xfId="0" applyFont="1" applyFill="1" applyBorder="1"/>
    <xf numFmtId="0" fontId="0" fillId="5" borderId="0" xfId="0" applyFill="1" applyBorder="1"/>
    <xf numFmtId="0" fontId="0" fillId="4" borderId="4" xfId="0" applyFill="1" applyBorder="1"/>
    <xf numFmtId="0" fontId="0" fillId="4" borderId="23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30" xfId="0" applyFill="1" applyBorder="1"/>
    <xf numFmtId="0" fontId="0" fillId="5" borderId="33" xfId="0" applyFont="1" applyFill="1" applyBorder="1"/>
    <xf numFmtId="0" fontId="0" fillId="5" borderId="28" xfId="0" applyFill="1" applyBorder="1"/>
    <xf numFmtId="0" fontId="0" fillId="5" borderId="9" xfId="0" applyFill="1" applyBorder="1"/>
    <xf numFmtId="0" fontId="1" fillId="6" borderId="31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37" zoomScale="160" zoomScaleNormal="160" workbookViewId="0">
      <selection activeCell="G25" sqref="G25"/>
    </sheetView>
  </sheetViews>
  <sheetFormatPr defaultColWidth="11" defaultRowHeight="15.75" x14ac:dyDescent="0.25"/>
  <cols>
    <col min="1" max="1" width="24.125" bestFit="1" customWidth="1"/>
    <col min="2" max="2" width="15.5" bestFit="1" customWidth="1"/>
    <col min="3" max="3" width="15.125" bestFit="1" customWidth="1"/>
    <col min="4" max="4" width="15.5" bestFit="1" customWidth="1"/>
    <col min="5" max="5" width="15.125" bestFit="1" customWidth="1"/>
    <col min="6" max="7" width="15.5" bestFit="1" customWidth="1"/>
    <col min="8" max="8" width="15.125" bestFit="1" customWidth="1"/>
    <col min="9" max="10" width="15.5" bestFit="1" customWidth="1"/>
    <col min="11" max="11" width="7.875" bestFit="1" customWidth="1"/>
    <col min="13" max="13" width="5.875" bestFit="1" customWidth="1"/>
    <col min="14" max="14" width="8.75" bestFit="1" customWidth="1"/>
    <col min="15" max="15" width="10.25" bestFit="1" customWidth="1"/>
    <col min="16" max="16" width="9.5" bestFit="1" customWidth="1"/>
    <col min="18" max="18" width="7.875" bestFit="1" customWidth="1"/>
  </cols>
  <sheetData>
    <row r="1" spans="1:18" x14ac:dyDescent="0.25">
      <c r="B1" s="1" t="s">
        <v>0</v>
      </c>
      <c r="C1" s="2" t="s">
        <v>1</v>
      </c>
    </row>
    <row r="2" spans="1:18" ht="16.5" thickBot="1" x14ac:dyDescent="0.3"/>
    <row r="3" spans="1:18" ht="18" x14ac:dyDescent="0.25">
      <c r="A3" s="43" t="s">
        <v>2</v>
      </c>
      <c r="B3" s="44"/>
      <c r="C3" s="45" t="str">
        <f>_xlfn.CONCAT(B3, $R$3)</f>
        <v xml:space="preserve"> 2nd</v>
      </c>
      <c r="D3" s="45" t="str">
        <f>_xlfn.CONCAT(B3, $R$4)</f>
        <v xml:space="preserve"> 3rd</v>
      </c>
      <c r="E3" s="46"/>
      <c r="F3" s="45" t="str">
        <f>_xlfn.CONCAT(E3, $R$3)</f>
        <v xml:space="preserve"> 2nd</v>
      </c>
      <c r="G3" s="45" t="str">
        <f>_xlfn.CONCAT(E3, $R$4)</f>
        <v xml:space="preserve"> 3rd</v>
      </c>
      <c r="H3" s="46"/>
      <c r="I3" s="45" t="str">
        <f>_xlfn.CONCAT(H3, $R$3)</f>
        <v xml:space="preserve"> 2nd</v>
      </c>
      <c r="J3" s="47" t="str">
        <f>_xlfn.CONCAT(H3, $R$4)</f>
        <v xml:space="preserve"> 3rd</v>
      </c>
      <c r="K3" s="5"/>
      <c r="M3" s="6" t="s">
        <v>4</v>
      </c>
      <c r="N3" s="3" t="s">
        <v>3</v>
      </c>
      <c r="O3" s="3" t="s">
        <v>5</v>
      </c>
      <c r="P3" s="7" t="s">
        <v>6</v>
      </c>
      <c r="R3" t="s">
        <v>7</v>
      </c>
    </row>
    <row r="4" spans="1:18" ht="19.5" x14ac:dyDescent="0.35">
      <c r="A4" s="48" t="s">
        <v>8</v>
      </c>
      <c r="B4" s="49" t="str">
        <f>"L?: "&amp;ROUND($A$1, 5)</f>
        <v>L?: 0</v>
      </c>
      <c r="C4" s="49" t="str">
        <f t="shared" ref="C4:J4" si="0">"L?: "&amp;ROUND($A$1, 5)</f>
        <v>L?: 0</v>
      </c>
      <c r="D4" s="49" t="str">
        <f t="shared" si="0"/>
        <v>L?: 0</v>
      </c>
      <c r="E4" s="49" t="str">
        <f t="shared" si="0"/>
        <v>L?: 0</v>
      </c>
      <c r="F4" s="49" t="str">
        <f t="shared" si="0"/>
        <v>L?: 0</v>
      </c>
      <c r="G4" s="49" t="str">
        <f t="shared" si="0"/>
        <v>L?: 0</v>
      </c>
      <c r="H4" s="49" t="str">
        <f t="shared" si="0"/>
        <v>L?: 0</v>
      </c>
      <c r="I4" s="49" t="str">
        <f t="shared" si="0"/>
        <v>L?: 0</v>
      </c>
      <c r="J4" s="49" t="str">
        <f t="shared" si="0"/>
        <v>L?: 0</v>
      </c>
      <c r="K4" s="5"/>
      <c r="M4" s="8" t="s">
        <v>9</v>
      </c>
      <c r="N4" s="9">
        <v>1.339</v>
      </c>
      <c r="O4" s="9">
        <v>1.4159999999999999</v>
      </c>
      <c r="P4" s="10">
        <v>1.3480000000000001</v>
      </c>
      <c r="R4" t="s">
        <v>10</v>
      </c>
    </row>
    <row r="5" spans="1:18" ht="18.75" x14ac:dyDescent="0.35">
      <c r="A5" s="48" t="s">
        <v>11</v>
      </c>
      <c r="B5" s="49">
        <f t="shared" ref="B5:J6" si="1">ROUND($A$1, 5)</f>
        <v>0</v>
      </c>
      <c r="C5" s="49">
        <f t="shared" si="1"/>
        <v>0</v>
      </c>
      <c r="D5" s="49">
        <f t="shared" si="1"/>
        <v>0</v>
      </c>
      <c r="E5" s="49">
        <f t="shared" si="1"/>
        <v>0</v>
      </c>
      <c r="F5" s="49">
        <f t="shared" si="1"/>
        <v>0</v>
      </c>
      <c r="G5" s="49">
        <f t="shared" si="1"/>
        <v>0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5"/>
      <c r="M5" s="8" t="s">
        <v>12</v>
      </c>
      <c r="N5" s="9">
        <v>1.429</v>
      </c>
      <c r="O5" s="9">
        <v>1.3640000000000001</v>
      </c>
      <c r="P5" s="10">
        <v>1.4319999999999999</v>
      </c>
      <c r="R5">
        <v>1.0000000000000001E-5</v>
      </c>
    </row>
    <row r="6" spans="1:18" ht="18.75" x14ac:dyDescent="0.35">
      <c r="A6" s="48" t="s">
        <v>13</v>
      </c>
      <c r="B6" s="49">
        <f t="shared" si="1"/>
        <v>0</v>
      </c>
      <c r="C6" s="49">
        <f t="shared" si="1"/>
        <v>0</v>
      </c>
      <c r="D6" s="49">
        <f t="shared" si="1"/>
        <v>0</v>
      </c>
      <c r="E6" s="49">
        <f t="shared" si="1"/>
        <v>0</v>
      </c>
      <c r="F6" s="49">
        <f t="shared" si="1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5"/>
      <c r="M6" s="8" t="s">
        <v>14</v>
      </c>
      <c r="N6" s="9">
        <v>1.43</v>
      </c>
      <c r="O6" s="9">
        <v>1.4419999999999999</v>
      </c>
      <c r="P6" s="10">
        <v>1.419</v>
      </c>
    </row>
    <row r="7" spans="1:18" ht="19.5" thickBot="1" x14ac:dyDescent="0.4">
      <c r="A7" s="50" t="s">
        <v>15</v>
      </c>
      <c r="B7" s="51"/>
      <c r="C7" s="52"/>
      <c r="D7" s="52"/>
      <c r="E7" s="52"/>
      <c r="F7" s="52"/>
      <c r="G7" s="52"/>
      <c r="H7" s="52"/>
      <c r="I7" s="52"/>
      <c r="J7" s="53"/>
      <c r="K7" s="5"/>
      <c r="M7" s="8" t="s">
        <v>16</v>
      </c>
      <c r="N7" s="9">
        <v>1.4219999999999999</v>
      </c>
      <c r="O7" s="9">
        <v>1.405</v>
      </c>
      <c r="P7" s="10">
        <v>1.4279999999999999</v>
      </c>
    </row>
    <row r="8" spans="1:18" ht="18.75" x14ac:dyDescent="0.35">
      <c r="A8" s="23"/>
      <c r="B8" s="24" t="s">
        <v>17</v>
      </c>
      <c r="C8" s="25"/>
      <c r="D8" s="25"/>
      <c r="E8" s="25"/>
      <c r="F8" s="25"/>
      <c r="G8" s="25"/>
      <c r="H8" s="25"/>
      <c r="I8" s="26"/>
      <c r="J8" s="20"/>
      <c r="K8" s="11"/>
      <c r="M8" s="8" t="s">
        <v>18</v>
      </c>
      <c r="N8" s="9">
        <v>1.4279999999999999</v>
      </c>
      <c r="O8" s="9">
        <v>1.427</v>
      </c>
      <c r="P8" s="10">
        <v>1.4259999999999999</v>
      </c>
    </row>
    <row r="9" spans="1:18" ht="18.75" x14ac:dyDescent="0.35">
      <c r="A9" s="31" t="s">
        <v>19</v>
      </c>
      <c r="B9" s="32" t="s">
        <v>29</v>
      </c>
      <c r="C9" s="33" t="str">
        <f>_xlfn.CONCAT(B9, $R$3)</f>
        <v>B3PW91 2nd</v>
      </c>
      <c r="D9" s="33" t="str">
        <f>_xlfn.CONCAT(B9, $R$4)</f>
        <v>B3PW91 3rd</v>
      </c>
      <c r="E9" s="34" t="s">
        <v>37</v>
      </c>
      <c r="F9" s="33" t="str">
        <f>_xlfn.CONCAT(E9, $R$3)</f>
        <v>BMK 2nd</v>
      </c>
      <c r="G9" s="33" t="str">
        <f>_xlfn.CONCAT(E9, $R$4)</f>
        <v>BMK 3rd</v>
      </c>
      <c r="H9" s="34" t="s">
        <v>40</v>
      </c>
      <c r="I9" s="35" t="str">
        <f>_xlfn.CONCAT(H9, $R$3)</f>
        <v>CAM-B3LYP 2nd</v>
      </c>
      <c r="J9" s="36" t="str">
        <f>_xlfn.CONCAT(H9, $R$4)</f>
        <v>CAM-B3LYP 3rd</v>
      </c>
      <c r="M9" s="8" t="s">
        <v>20</v>
      </c>
      <c r="N9" s="9">
        <v>1.381</v>
      </c>
      <c r="O9" s="9">
        <v>1.413</v>
      </c>
      <c r="P9" s="10">
        <v>1.38</v>
      </c>
    </row>
    <row r="10" spans="1:18" ht="18.75" x14ac:dyDescent="0.35">
      <c r="A10" s="37" t="s">
        <v>8</v>
      </c>
      <c r="B10" s="66" t="s">
        <v>30</v>
      </c>
      <c r="C10" s="69" t="s">
        <v>31</v>
      </c>
      <c r="D10" s="68" t="s">
        <v>32</v>
      </c>
      <c r="E10" s="70" t="s">
        <v>36</v>
      </c>
      <c r="F10" s="71" t="s">
        <v>38</v>
      </c>
      <c r="G10" s="70" t="s">
        <v>39</v>
      </c>
      <c r="H10" s="76" t="s">
        <v>42</v>
      </c>
      <c r="I10" s="65" t="s">
        <v>41</v>
      </c>
      <c r="J10" s="77" t="s">
        <v>43</v>
      </c>
      <c r="M10" s="8" t="s">
        <v>21</v>
      </c>
      <c r="N10" s="9">
        <v>1.4430000000000001</v>
      </c>
      <c r="O10" s="9">
        <v>1.4159999999999999</v>
      </c>
      <c r="P10" s="10">
        <v>1.4530000000000001</v>
      </c>
    </row>
    <row r="11" spans="1:18" ht="18.75" x14ac:dyDescent="0.35">
      <c r="A11" s="37" t="s">
        <v>11</v>
      </c>
      <c r="B11" s="65">
        <v>9.3920000000000003E-2</v>
      </c>
      <c r="C11" s="68">
        <v>2.2950000000000002E-2</v>
      </c>
      <c r="D11" s="84">
        <v>4.28E-3</v>
      </c>
      <c r="E11" s="70">
        <v>5.1679999999999997E-2</v>
      </c>
      <c r="F11" s="71">
        <v>2.3810000000000001E-2</v>
      </c>
      <c r="G11" s="84">
        <v>2.2899999999999999E-3</v>
      </c>
      <c r="H11" s="76">
        <v>5.0869999999999999E-2</v>
      </c>
      <c r="I11" s="65">
        <f>$R$5 +  0.08867</f>
        <v>8.8679999999999995E-2</v>
      </c>
      <c r="J11" s="78">
        <f>$R$5 + 0.05445</f>
        <v>5.4460000000000001E-2</v>
      </c>
      <c r="M11" s="8" t="s">
        <v>22</v>
      </c>
      <c r="N11" s="9">
        <v>1.405</v>
      </c>
      <c r="O11" s="9">
        <v>1.4139999999999999</v>
      </c>
      <c r="P11" s="10">
        <v>1.3939999999999999</v>
      </c>
    </row>
    <row r="12" spans="1:18" ht="18.75" x14ac:dyDescent="0.35">
      <c r="A12" s="37" t="s">
        <v>13</v>
      </c>
      <c r="B12" s="67">
        <v>2.23264</v>
      </c>
      <c r="C12" s="70">
        <v>2.2592300000000001</v>
      </c>
      <c r="D12" s="70">
        <v>2.3289499999999999</v>
      </c>
      <c r="E12" s="68">
        <v>2.2269800000000002</v>
      </c>
      <c r="F12" s="70">
        <v>2.3082199999999999</v>
      </c>
      <c r="G12" s="70">
        <v>2.5087100000000002</v>
      </c>
      <c r="H12" s="76">
        <f>$R$5 + 2.19713</f>
        <v>2.1971400000000001</v>
      </c>
      <c r="I12" s="65">
        <v>2.3877600000000001</v>
      </c>
      <c r="J12" s="77">
        <v>2.5956399999999999</v>
      </c>
      <c r="M12" s="8" t="s">
        <v>23</v>
      </c>
      <c r="N12" s="9">
        <v>1.411</v>
      </c>
      <c r="O12" s="9">
        <v>1.345</v>
      </c>
      <c r="P12" s="10">
        <v>1.41</v>
      </c>
    </row>
    <row r="13" spans="1:18" ht="19.5" thickBot="1" x14ac:dyDescent="0.4">
      <c r="A13" s="39" t="s">
        <v>15</v>
      </c>
      <c r="B13" s="72" t="s">
        <v>33</v>
      </c>
      <c r="C13" s="74" t="s">
        <v>34</v>
      </c>
      <c r="D13" s="74" t="s">
        <v>35</v>
      </c>
      <c r="E13" s="74" t="s">
        <v>34</v>
      </c>
      <c r="F13" s="74" t="s">
        <v>34</v>
      </c>
      <c r="G13" s="75" t="s">
        <v>35</v>
      </c>
      <c r="H13" s="73" t="s">
        <v>34</v>
      </c>
      <c r="I13" s="72" t="s">
        <v>35</v>
      </c>
      <c r="J13" s="79" t="s">
        <v>44</v>
      </c>
      <c r="M13" s="8" t="s">
        <v>24</v>
      </c>
      <c r="N13" s="9">
        <v>1.397</v>
      </c>
      <c r="O13" s="9">
        <v>1.46</v>
      </c>
      <c r="P13" s="10">
        <v>1.41</v>
      </c>
    </row>
    <row r="14" spans="1:18" ht="19.5" thickBot="1" x14ac:dyDescent="0.4">
      <c r="A14" s="28"/>
      <c r="B14" s="27"/>
      <c r="C14" s="27"/>
      <c r="D14" s="27"/>
      <c r="E14" s="27"/>
      <c r="F14" s="27"/>
      <c r="G14" s="27"/>
      <c r="H14" s="27"/>
      <c r="I14" s="27"/>
      <c r="J14" s="29"/>
      <c r="M14" s="12" t="s">
        <v>25</v>
      </c>
      <c r="N14" s="13">
        <v>1.0109999999999999</v>
      </c>
      <c r="O14" s="13">
        <v>1.0089999999999999</v>
      </c>
      <c r="P14" s="14">
        <v>1.014</v>
      </c>
    </row>
    <row r="15" spans="1:18" x14ac:dyDescent="0.25">
      <c r="A15" s="54" t="s">
        <v>2</v>
      </c>
      <c r="B15" s="55"/>
      <c r="C15" s="56" t="str">
        <f>_xlfn.CONCAT(B15, $R$3)</f>
        <v xml:space="preserve"> 2nd</v>
      </c>
      <c r="D15" s="56" t="str">
        <f>_xlfn.CONCAT(B15, $R$4)</f>
        <v xml:space="preserve"> 3rd</v>
      </c>
      <c r="E15" s="57"/>
      <c r="F15" s="56" t="str">
        <f>_xlfn.CONCAT(E15, $R$3)</f>
        <v xml:space="preserve"> 2nd</v>
      </c>
      <c r="G15" s="56" t="str">
        <f>_xlfn.CONCAT(E15, $R$4)</f>
        <v xml:space="preserve"> 3rd</v>
      </c>
      <c r="H15" s="57"/>
      <c r="I15" s="56" t="str">
        <f>_xlfn.CONCAT(H15, $R$3)</f>
        <v xml:space="preserve"> 2nd</v>
      </c>
      <c r="J15" s="58" t="str">
        <f>_xlfn.CONCAT(H15, $R$4)</f>
        <v xml:space="preserve"> 3rd</v>
      </c>
    </row>
    <row r="16" spans="1:18" ht="16.5" thickBot="1" x14ac:dyDescent="0.3">
      <c r="A16" s="48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N16" s="15"/>
      <c r="O16" s="15"/>
    </row>
    <row r="17" spans="1:16" x14ac:dyDescent="0.25">
      <c r="A17" s="48" t="s">
        <v>11</v>
      </c>
      <c r="B17" s="49"/>
      <c r="C17" s="49"/>
      <c r="D17" s="49"/>
      <c r="E17" s="49"/>
      <c r="F17" s="49"/>
      <c r="G17" s="49"/>
      <c r="H17" s="49"/>
      <c r="I17" s="49"/>
      <c r="J17" s="49"/>
      <c r="M17" s="6" t="s">
        <v>4</v>
      </c>
      <c r="N17" s="4" t="s">
        <v>26</v>
      </c>
      <c r="O17" s="4" t="s">
        <v>27</v>
      </c>
      <c r="P17" s="7" t="s">
        <v>28</v>
      </c>
    </row>
    <row r="18" spans="1:16" ht="18.75" x14ac:dyDescent="0.35">
      <c r="A18" s="48" t="s">
        <v>13</v>
      </c>
      <c r="B18" s="49"/>
      <c r="C18" s="49"/>
      <c r="D18" s="49"/>
      <c r="E18" s="49"/>
      <c r="F18" s="49"/>
      <c r="G18" s="49"/>
      <c r="H18" s="49"/>
      <c r="I18" s="49"/>
      <c r="J18" s="59"/>
      <c r="M18" s="8" t="s">
        <v>9</v>
      </c>
      <c r="N18" s="9">
        <v>1.339</v>
      </c>
      <c r="O18" s="9">
        <v>1.3360000000000001</v>
      </c>
      <c r="P18" s="10">
        <v>1.3480000000000001</v>
      </c>
    </row>
    <row r="19" spans="1:16" ht="19.5" thickBot="1" x14ac:dyDescent="0.4">
      <c r="A19" s="50" t="s">
        <v>15</v>
      </c>
      <c r="B19" s="51"/>
      <c r="C19" s="52"/>
      <c r="D19" s="52"/>
      <c r="E19" s="52"/>
      <c r="F19" s="52"/>
      <c r="G19" s="52"/>
      <c r="H19" s="52"/>
      <c r="I19" s="52"/>
      <c r="J19" s="53"/>
      <c r="M19" s="8" t="s">
        <v>12</v>
      </c>
      <c r="N19" s="9">
        <v>1.4279999999999999</v>
      </c>
      <c r="O19" s="9">
        <v>1.4430000000000001</v>
      </c>
      <c r="P19" s="10">
        <v>1.4330000000000001</v>
      </c>
    </row>
    <row r="20" spans="1:16" ht="19.5" thickBot="1" x14ac:dyDescent="0.4">
      <c r="A20" s="16"/>
      <c r="B20" s="17" t="s">
        <v>17</v>
      </c>
      <c r="C20" s="18"/>
      <c r="D20" s="18"/>
      <c r="E20" s="18"/>
      <c r="F20" s="18"/>
      <c r="G20" s="18"/>
      <c r="H20" s="18"/>
      <c r="I20" s="19"/>
      <c r="J20" s="20"/>
      <c r="M20" s="8" t="s">
        <v>14</v>
      </c>
      <c r="N20" s="9">
        <v>1.43</v>
      </c>
      <c r="O20" s="9">
        <v>1.401</v>
      </c>
      <c r="P20" s="10">
        <v>1.42</v>
      </c>
    </row>
    <row r="21" spans="1:16" ht="18.75" x14ac:dyDescent="0.35">
      <c r="A21" s="60" t="s">
        <v>19</v>
      </c>
      <c r="B21" s="61" t="s">
        <v>45</v>
      </c>
      <c r="C21" s="62" t="str">
        <f>_xlfn.CONCAT(B21, $R$3)</f>
        <v>HSE-HJS 2nd</v>
      </c>
      <c r="D21" s="62" t="str">
        <f>_xlfn.CONCAT(B21, $R$4)</f>
        <v>HSE-HJS 3rd</v>
      </c>
      <c r="E21" s="63" t="s">
        <v>48</v>
      </c>
      <c r="F21" s="62" t="str">
        <f>_xlfn.CONCAT(E21, $R$3)</f>
        <v>LDA 2nd</v>
      </c>
      <c r="G21" s="62" t="str">
        <f>_xlfn.CONCAT(E21, $R$4)</f>
        <v>LDA 3rd</v>
      </c>
      <c r="H21" s="63" t="s">
        <v>49</v>
      </c>
      <c r="I21" s="62" t="str">
        <f>_xlfn.CONCAT(H21, $R$3)</f>
        <v>M06-2X 2nd</v>
      </c>
      <c r="J21" s="64" t="str">
        <f>_xlfn.CONCAT(H21, $R$4)</f>
        <v>M06-2X 3rd</v>
      </c>
      <c r="M21" s="8" t="s">
        <v>16</v>
      </c>
      <c r="N21" s="9">
        <v>1.423</v>
      </c>
      <c r="O21" s="9">
        <v>1.43</v>
      </c>
      <c r="P21" s="10">
        <v>1.4279999999999999</v>
      </c>
    </row>
    <row r="22" spans="1:16" ht="18.75" x14ac:dyDescent="0.35">
      <c r="A22" s="37" t="s">
        <v>8</v>
      </c>
      <c r="B22" s="80" t="str">
        <f>"La: " &amp;0.12089</f>
        <v>La: 0.12089</v>
      </c>
      <c r="C22" s="81" t="s">
        <v>46</v>
      </c>
      <c r="D22" s="82" t="s">
        <v>47</v>
      </c>
      <c r="E22" s="80" t="str">
        <f>"La: "&amp;ROUND(0.187050104442985, 5)</f>
        <v>La: 0.18705</v>
      </c>
      <c r="F22" s="80" t="str">
        <f>"La: "&amp;ROUND(0.135447347517886, 5)</f>
        <v>La: 0.13545</v>
      </c>
      <c r="G22" s="81" t="str">
        <f>"Lb: "&amp;ROUND(0.123883812132848, 5)</f>
        <v>Lb: 0.12388</v>
      </c>
      <c r="H22" s="38" t="str">
        <f>"La: "&amp;ROUND(0.190970247219996, 5)</f>
        <v>La: 0.19097</v>
      </c>
      <c r="I22" s="38" t="str">
        <f>"La: "&amp;ROUND(0.10817697411895, 5)</f>
        <v>La: 0.10818</v>
      </c>
      <c r="J22" s="38" t="str">
        <f>"La: "&amp;ROUND(0.123061069165188, 5)</f>
        <v>La: 0.12306</v>
      </c>
      <c r="M22" s="8" t="s">
        <v>18</v>
      </c>
      <c r="N22" s="9">
        <v>1.4279999999999999</v>
      </c>
      <c r="O22" s="9">
        <v>1.42</v>
      </c>
      <c r="P22" s="10">
        <v>1.4259999999999999</v>
      </c>
    </row>
    <row r="23" spans="1:16" ht="18.75" x14ac:dyDescent="0.35">
      <c r="A23" s="37" t="s">
        <v>11</v>
      </c>
      <c r="B23" s="80">
        <f>ROUND(0.1034202692, 5)</f>
        <v>0.10342</v>
      </c>
      <c r="C23" s="81">
        <f>ROUND(0.0353096568, 5)</f>
        <v>3.5310000000000001E-2</v>
      </c>
      <c r="D23" s="83">
        <f>ROUND(0.0021733422, 5)</f>
        <v>2.1700000000000001E-3</v>
      </c>
      <c r="E23" s="81">
        <f>ROUND(0.0480188518, 5)</f>
        <v>4.802E-2</v>
      </c>
      <c r="F23" s="80">
        <f>ROUND(0.0695032449, 5)</f>
        <v>6.9500000000000006E-2</v>
      </c>
      <c r="G23" s="81">
        <f>ROUND(0.0122546477, 5)</f>
        <v>1.225E-2</v>
      </c>
      <c r="H23" s="38">
        <f>ROUND( 0.0018672322, 5)</f>
        <v>1.8699999999999999E-3</v>
      </c>
      <c r="I23" s="38">
        <f>ROUND(0.1704984587, 5)</f>
        <v>0.17050000000000001</v>
      </c>
      <c r="J23" s="38">
        <f>ROUND(0.0124072375, 5)</f>
        <v>1.2409999999999999E-2</v>
      </c>
      <c r="M23" s="8" t="s">
        <v>20</v>
      </c>
      <c r="N23" s="9">
        <v>1.381</v>
      </c>
      <c r="O23" s="9">
        <v>1.373</v>
      </c>
      <c r="P23" s="10">
        <v>1.38</v>
      </c>
    </row>
    <row r="24" spans="1:16" ht="18.75" x14ac:dyDescent="0.35">
      <c r="A24" s="37" t="s">
        <v>13</v>
      </c>
      <c r="B24" s="81">
        <f>ROUND(2.25697841150508, 5)</f>
        <v>2.25698</v>
      </c>
      <c r="C24" s="80">
        <f>ROUND(2.27012311119903, 5)</f>
        <v>2.2701199999999999</v>
      </c>
      <c r="D24" s="80">
        <f>ROUND(2.2729670257177, 5)</f>
        <v>2.2729699999999999</v>
      </c>
      <c r="E24" s="81">
        <f>ROUND(2.24728490850626, 5)</f>
        <v>2.2472799999999999</v>
      </c>
      <c r="F24" s="80">
        <f>ROUND(2.51527310246819, 5)</f>
        <v>2.5152700000000001</v>
      </c>
      <c r="G24" s="81">
        <f>ROUND(2.28160987024513, 5)</f>
        <v>2.2816100000000001</v>
      </c>
      <c r="H24" s="38">
        <f>ROUND(2.49618098302186, 5)</f>
        <v>2.4961799999999998</v>
      </c>
      <c r="I24" s="38">
        <f>ROUND(2.33671645049201, 5)</f>
        <v>2.3367200000000001</v>
      </c>
      <c r="J24" s="38">
        <f>ROUND(2.25446027687338, 5)</f>
        <v>2.2544599999999999</v>
      </c>
      <c r="M24" s="8" t="s">
        <v>21</v>
      </c>
      <c r="N24" s="9">
        <v>1.4430000000000001</v>
      </c>
      <c r="O24" s="9">
        <v>1.464</v>
      </c>
      <c r="P24" s="10">
        <v>1.452</v>
      </c>
    </row>
    <row r="25" spans="1:16" ht="19.5" thickBot="1" x14ac:dyDescent="0.4">
      <c r="A25" s="39" t="s">
        <v>15</v>
      </c>
      <c r="B25" s="72" t="s">
        <v>33</v>
      </c>
      <c r="C25" s="73" t="s">
        <v>34</v>
      </c>
      <c r="D25" s="75" t="s">
        <v>35</v>
      </c>
      <c r="E25" s="75" t="s">
        <v>33</v>
      </c>
      <c r="F25" s="75" t="s">
        <v>33</v>
      </c>
      <c r="G25" s="73" t="s">
        <v>34</v>
      </c>
      <c r="H25" s="41" t="s">
        <v>33</v>
      </c>
      <c r="I25" s="41" t="s">
        <v>50</v>
      </c>
      <c r="J25" s="42" t="s">
        <v>34</v>
      </c>
      <c r="M25" s="8" t="s">
        <v>22</v>
      </c>
      <c r="N25" s="9">
        <v>1.405</v>
      </c>
      <c r="O25" s="9">
        <v>1.3740000000000001</v>
      </c>
      <c r="P25" s="10">
        <v>1.395</v>
      </c>
    </row>
    <row r="26" spans="1:16" ht="19.5" thickBot="1" x14ac:dyDescent="0.4">
      <c r="A26" s="21"/>
      <c r="B26" s="22"/>
      <c r="C26" s="22"/>
      <c r="D26" s="22"/>
      <c r="E26" s="22"/>
      <c r="F26" s="22"/>
      <c r="G26" s="22"/>
      <c r="H26" s="22"/>
      <c r="I26" s="22"/>
      <c r="J26" s="30"/>
      <c r="M26" s="8" t="s">
        <v>23</v>
      </c>
      <c r="N26" s="9">
        <v>1.4119999999999999</v>
      </c>
      <c r="O26" s="9">
        <v>1.407</v>
      </c>
      <c r="P26" s="10">
        <v>1.41</v>
      </c>
    </row>
    <row r="27" spans="1:16" ht="18.75" x14ac:dyDescent="0.35">
      <c r="A27" s="43" t="s">
        <v>2</v>
      </c>
      <c r="B27" s="44"/>
      <c r="C27" s="45" t="str">
        <f>_xlfn.CONCAT(B27, $R$3)</f>
        <v xml:space="preserve"> 2nd</v>
      </c>
      <c r="D27" s="45" t="str">
        <f>_xlfn.CONCAT(B27, $R$4)</f>
        <v xml:space="preserve"> 3rd</v>
      </c>
      <c r="E27" s="46"/>
      <c r="F27" s="45" t="str">
        <f>_xlfn.CONCAT(E27, $R$3)</f>
        <v xml:space="preserve"> 2nd</v>
      </c>
      <c r="G27" s="45" t="str">
        <f>_xlfn.CONCAT(E27, $R$4)</f>
        <v xml:space="preserve"> 3rd</v>
      </c>
      <c r="H27" s="46"/>
      <c r="I27" s="45" t="str">
        <f>_xlfn.CONCAT(H27, $R$3)</f>
        <v xml:space="preserve"> 2nd</v>
      </c>
      <c r="J27" s="47" t="str">
        <f>_xlfn.CONCAT(H27, $R$4)</f>
        <v xml:space="preserve"> 3rd</v>
      </c>
      <c r="M27" s="8" t="s">
        <v>24</v>
      </c>
      <c r="N27" s="9">
        <v>1.397</v>
      </c>
      <c r="O27" s="9">
        <v>1.4219999999999999</v>
      </c>
      <c r="P27" s="10">
        <v>1.409</v>
      </c>
    </row>
    <row r="28" spans="1:16" ht="19.5" thickBot="1" x14ac:dyDescent="0.4">
      <c r="A28" s="48" t="s">
        <v>8</v>
      </c>
      <c r="B28" s="49" t="str">
        <f>"L?: "&amp;ROUND($A$1, 5)</f>
        <v>L?: 0</v>
      </c>
      <c r="C28" s="49" t="str">
        <f t="shared" ref="C28:J28" si="2">"L?: "&amp;ROUND($A$1, 5)</f>
        <v>L?: 0</v>
      </c>
      <c r="D28" s="49" t="str">
        <f t="shared" si="2"/>
        <v>L?: 0</v>
      </c>
      <c r="E28" s="49" t="str">
        <f t="shared" si="2"/>
        <v>L?: 0</v>
      </c>
      <c r="F28" s="49" t="str">
        <f t="shared" si="2"/>
        <v>L?: 0</v>
      </c>
      <c r="G28" s="49" t="str">
        <f t="shared" si="2"/>
        <v>L?: 0</v>
      </c>
      <c r="H28" s="49" t="str">
        <f t="shared" si="2"/>
        <v>L?: 0</v>
      </c>
      <c r="I28" s="49" t="str">
        <f t="shared" si="2"/>
        <v>L?: 0</v>
      </c>
      <c r="J28" s="49" t="str">
        <f t="shared" si="2"/>
        <v>L?: 0</v>
      </c>
      <c r="M28" s="12" t="s">
        <v>25</v>
      </c>
      <c r="N28" s="13">
        <v>1.0109999999999999</v>
      </c>
      <c r="O28" s="13">
        <v>1.0109999999999999</v>
      </c>
      <c r="P28" s="14">
        <v>1.014</v>
      </c>
    </row>
    <row r="29" spans="1:16" x14ac:dyDescent="0.25">
      <c r="A29" s="48" t="s">
        <v>11</v>
      </c>
      <c r="B29" s="49">
        <f t="shared" ref="B29:J30" si="3">ROUND($A$1, 5)</f>
        <v>0</v>
      </c>
      <c r="C29" s="49">
        <f t="shared" si="3"/>
        <v>0</v>
      </c>
      <c r="D29" s="49">
        <f t="shared" si="3"/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0</v>
      </c>
      <c r="I29" s="49">
        <f t="shared" si="3"/>
        <v>0</v>
      </c>
      <c r="J29" s="49">
        <f t="shared" si="3"/>
        <v>0</v>
      </c>
    </row>
    <row r="30" spans="1:16" x14ac:dyDescent="0.25">
      <c r="A30" s="48" t="s">
        <v>13</v>
      </c>
      <c r="B30" s="49">
        <f t="shared" si="3"/>
        <v>0</v>
      </c>
      <c r="C30" s="49">
        <f t="shared" si="3"/>
        <v>0</v>
      </c>
      <c r="D30" s="49">
        <f t="shared" si="3"/>
        <v>0</v>
      </c>
      <c r="E30" s="49">
        <f t="shared" si="3"/>
        <v>0</v>
      </c>
      <c r="F30" s="49">
        <f t="shared" si="3"/>
        <v>0</v>
      </c>
      <c r="G30" s="49">
        <f t="shared" si="3"/>
        <v>0</v>
      </c>
      <c r="H30" s="49">
        <f t="shared" si="3"/>
        <v>0</v>
      </c>
      <c r="I30" s="49">
        <f t="shared" si="3"/>
        <v>0</v>
      </c>
      <c r="J30" s="49">
        <f t="shared" si="3"/>
        <v>0</v>
      </c>
    </row>
    <row r="31" spans="1:16" ht="16.5" thickBot="1" x14ac:dyDescent="0.3">
      <c r="A31" s="50" t="s">
        <v>15</v>
      </c>
      <c r="B31" s="51"/>
      <c r="C31" s="52"/>
      <c r="D31" s="52"/>
      <c r="E31" s="52"/>
      <c r="F31" s="52"/>
      <c r="G31" s="52"/>
      <c r="H31" s="52"/>
      <c r="I31" s="52"/>
      <c r="J31" s="53"/>
    </row>
    <row r="32" spans="1:16" ht="16.5" thickBot="1" x14ac:dyDescent="0.3">
      <c r="A32" s="16"/>
      <c r="B32" s="17" t="s">
        <v>17</v>
      </c>
      <c r="C32" s="18"/>
      <c r="D32" s="18"/>
      <c r="E32" s="18"/>
      <c r="F32" s="18"/>
      <c r="G32" s="18"/>
      <c r="H32" s="18"/>
      <c r="I32" s="19"/>
      <c r="J32" s="20"/>
    </row>
    <row r="33" spans="1:10" x14ac:dyDescent="0.25">
      <c r="A33" s="60" t="s">
        <v>19</v>
      </c>
      <c r="B33" s="61" t="s">
        <v>6</v>
      </c>
      <c r="C33" s="62" t="str">
        <f>_xlfn.CONCAT(B33, $R$3)</f>
        <v>MN15 2nd</v>
      </c>
      <c r="D33" s="62" t="str">
        <f>_xlfn.CONCAT(B33, $R$4)</f>
        <v>MN15 3rd</v>
      </c>
      <c r="E33" s="63" t="s">
        <v>51</v>
      </c>
      <c r="F33" s="62" t="str">
        <f>_xlfn.CONCAT(E33, $R$3)</f>
        <v>MPW1PW91 2nd</v>
      </c>
      <c r="G33" s="62" t="str">
        <f>_xlfn.CONCAT(E33, $R$4)</f>
        <v>MPW1PW91 3rd</v>
      </c>
      <c r="H33" s="63" t="s">
        <v>52</v>
      </c>
      <c r="I33" s="62" t="str">
        <f>_xlfn.CONCAT(H33, $R$3)</f>
        <v>PBE 2nd</v>
      </c>
      <c r="J33" s="64" t="str">
        <f>_xlfn.CONCAT(H33, $R$4)</f>
        <v>PBE 3rd</v>
      </c>
    </row>
    <row r="34" spans="1:10" x14ac:dyDescent="0.25">
      <c r="A34" s="37" t="s">
        <v>8</v>
      </c>
      <c r="B34" s="80" t="str">
        <f>"La: "&amp;ROUND(0.0923889163998217, 5)</f>
        <v>La: 0.09239</v>
      </c>
      <c r="C34" s="81" t="str">
        <f>"Lb: "&amp;ROUND(0.0755745911359315, 5)</f>
        <v>Lb: 0.07557</v>
      </c>
      <c r="D34" s="83" t="str">
        <f>"La: "&amp;ROUND(0.177571798227562, 5)</f>
        <v>La: 0.17757</v>
      </c>
      <c r="E34" s="66" t="str">
        <f>"La: "&amp;ROUND(0.117252042408653, 5)</f>
        <v>La: 0.11725</v>
      </c>
      <c r="F34" s="66" t="str">
        <f>"La: "&amp;ROUND(0.209717177548261, 5)</f>
        <v>La: 0.20972</v>
      </c>
      <c r="G34" s="89" t="str">
        <f>"Lb: "&amp;ROUND(0.136102844114588, 5)</f>
        <v>Lb: 0.1361</v>
      </c>
      <c r="H34" s="88" t="str">
        <f>"La: "&amp;ROUND(0.263197292471632, 5)</f>
        <v>La: 0.2632</v>
      </c>
      <c r="I34" s="66" t="str">
        <f>"La: "&amp;ROUND(0.14083591567554, 5)</f>
        <v>La: 0.14084</v>
      </c>
      <c r="J34" s="81" t="str">
        <f>"Lb: "&amp;ROUND(0.0923402242656354, 5)</f>
        <v>Lb: 0.09234</v>
      </c>
    </row>
    <row r="35" spans="1:10" x14ac:dyDescent="0.25">
      <c r="A35" s="37" t="s">
        <v>11</v>
      </c>
      <c r="B35" s="80">
        <f>ROUND(0.043112362, 5)</f>
        <v>4.3110000000000002E-2</v>
      </c>
      <c r="C35" s="81">
        <f>ROUND( 0.0176909199, 5)</f>
        <v>1.7690000000000001E-2</v>
      </c>
      <c r="D35" s="83">
        <f>ROUND(0.0012391746, 5)</f>
        <v>1.24E-3</v>
      </c>
      <c r="E35" s="88">
        <f>ROUND(0.0019774986, 5)</f>
        <v>1.98E-3</v>
      </c>
      <c r="F35" s="66">
        <f>ROUND(0.0019774986, 5)</f>
        <v>1.98E-3</v>
      </c>
      <c r="G35" s="88">
        <f>ROUND(0.0033135309, 5)</f>
        <v>3.31E-3</v>
      </c>
      <c r="H35" s="83">
        <f>ROUND(0.0000035374, 5)</f>
        <v>0</v>
      </c>
      <c r="I35" s="81">
        <f>ROUND(0.0015486479, 5)</f>
        <v>1.5499999999999999E-3</v>
      </c>
      <c r="J35" s="66">
        <f>ROUND(0.01063826, 5)</f>
        <v>1.064E-2</v>
      </c>
    </row>
    <row r="36" spans="1:10" x14ac:dyDescent="0.25">
      <c r="A36" s="37" t="s">
        <v>13</v>
      </c>
      <c r="B36" s="81">
        <f>ROUND(2.19818771946346, 5)</f>
        <v>2.1981899999999999</v>
      </c>
      <c r="C36" s="66">
        <f>ROUND(2.24287133380405, 5)</f>
        <v>2.2428699999999999</v>
      </c>
      <c r="D36" s="83">
        <f>ROUND(2.67043791352654, 5)</f>
        <v>2.6704400000000001</v>
      </c>
      <c r="E36" s="81">
        <f>ROUND(2.24941340797995, 5)</f>
        <v>2.2494100000000001</v>
      </c>
      <c r="F36" s="66">
        <f>ROUND(2.34291496431261, 5)</f>
        <v>2.3429099999999998</v>
      </c>
      <c r="G36" s="66">
        <f>ROUND(2.26402184618435, 5)</f>
        <v>2.2640199999999999</v>
      </c>
      <c r="H36" s="66">
        <f>ROUND(3.01657346338523, 5)</f>
        <v>3.0165700000000002</v>
      </c>
      <c r="I36" s="81">
        <f>ROUND(2.22956241670871, 5)</f>
        <v>2.2295600000000002</v>
      </c>
      <c r="J36" s="66">
        <f>ROUND(2.3049685681154, 5)</f>
        <v>2.30497</v>
      </c>
    </row>
    <row r="37" spans="1:10" ht="16.5" thickBot="1" x14ac:dyDescent="0.3">
      <c r="A37" s="39" t="s">
        <v>15</v>
      </c>
      <c r="B37" s="85" t="s">
        <v>34</v>
      </c>
      <c r="C37" s="73" t="s">
        <v>34</v>
      </c>
      <c r="D37" s="87" t="s">
        <v>35</v>
      </c>
      <c r="E37" s="86" t="s">
        <v>33</v>
      </c>
      <c r="F37" s="86" t="s">
        <v>35</v>
      </c>
      <c r="G37" s="86" t="s">
        <v>35</v>
      </c>
      <c r="H37" s="86" t="s">
        <v>33</v>
      </c>
      <c r="I37" s="86" t="s">
        <v>35</v>
      </c>
      <c r="J37" s="90" t="s">
        <v>34</v>
      </c>
    </row>
    <row r="38" spans="1:10" ht="16.5" thickBo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30"/>
    </row>
    <row r="39" spans="1:10" x14ac:dyDescent="0.25">
      <c r="A39" s="43" t="s">
        <v>2</v>
      </c>
      <c r="B39" s="44"/>
      <c r="C39" s="45" t="str">
        <f>_xlfn.CONCAT(B39, $R$3)</f>
        <v xml:space="preserve"> 2nd</v>
      </c>
      <c r="D39" s="45" t="str">
        <f>_xlfn.CONCAT(B39, $R$4)</f>
        <v xml:space="preserve"> 3rd</v>
      </c>
      <c r="E39" s="46"/>
      <c r="F39" s="45" t="str">
        <f>_xlfn.CONCAT(E39, $R$3)</f>
        <v xml:space="preserve"> 2nd</v>
      </c>
      <c r="G39" s="45" t="str">
        <f>_xlfn.CONCAT(E39, $R$4)</f>
        <v xml:space="preserve"> 3rd</v>
      </c>
      <c r="H39" s="46"/>
      <c r="I39" s="45" t="str">
        <f>_xlfn.CONCAT(H39, $R$3)</f>
        <v xml:space="preserve"> 2nd</v>
      </c>
      <c r="J39" s="47" t="str">
        <f>_xlfn.CONCAT(H39, $R$4)</f>
        <v xml:space="preserve"> 3rd</v>
      </c>
    </row>
    <row r="40" spans="1:10" x14ac:dyDescent="0.25">
      <c r="A40" s="48" t="s">
        <v>8</v>
      </c>
      <c r="B40" s="49" t="str">
        <f>"L?: "&amp;ROUND($A$1, 5)</f>
        <v>L?: 0</v>
      </c>
      <c r="C40" s="49" t="str">
        <f t="shared" ref="C40:J40" si="4">"L?: "&amp;ROUND($A$1, 5)</f>
        <v>L?: 0</v>
      </c>
      <c r="D40" s="49" t="str">
        <f t="shared" si="4"/>
        <v>L?: 0</v>
      </c>
      <c r="E40" s="49" t="str">
        <f t="shared" si="4"/>
        <v>L?: 0</v>
      </c>
      <c r="F40" s="49" t="str">
        <f t="shared" si="4"/>
        <v>L?: 0</v>
      </c>
      <c r="G40" s="49" t="str">
        <f t="shared" si="4"/>
        <v>L?: 0</v>
      </c>
      <c r="H40" s="49" t="str">
        <f t="shared" si="4"/>
        <v>L?: 0</v>
      </c>
      <c r="I40" s="49" t="str">
        <f t="shared" si="4"/>
        <v>L?: 0</v>
      </c>
      <c r="J40" s="49" t="str">
        <f t="shared" si="4"/>
        <v>L?: 0</v>
      </c>
    </row>
    <row r="41" spans="1:10" x14ac:dyDescent="0.25">
      <c r="A41" s="48" t="s">
        <v>11</v>
      </c>
      <c r="B41" s="49">
        <f t="shared" ref="B41:J42" si="5">ROUND($A$1, 5)</f>
        <v>0</v>
      </c>
      <c r="C41" s="49">
        <f t="shared" si="5"/>
        <v>0</v>
      </c>
      <c r="D41" s="49">
        <f t="shared" si="5"/>
        <v>0</v>
      </c>
      <c r="E41" s="49">
        <f t="shared" si="5"/>
        <v>0</v>
      </c>
      <c r="F41" s="49">
        <f t="shared" si="5"/>
        <v>0</v>
      </c>
      <c r="G41" s="49">
        <f t="shared" si="5"/>
        <v>0</v>
      </c>
      <c r="H41" s="49">
        <f t="shared" si="5"/>
        <v>0</v>
      </c>
      <c r="I41" s="49">
        <f t="shared" si="5"/>
        <v>0</v>
      </c>
      <c r="J41" s="49">
        <f t="shared" si="5"/>
        <v>0</v>
      </c>
    </row>
    <row r="42" spans="1:10" x14ac:dyDescent="0.25">
      <c r="A42" s="48" t="s">
        <v>13</v>
      </c>
      <c r="B42" s="49">
        <f t="shared" si="5"/>
        <v>0</v>
      </c>
      <c r="C42" s="49">
        <f t="shared" si="5"/>
        <v>0</v>
      </c>
      <c r="D42" s="49">
        <f t="shared" si="5"/>
        <v>0</v>
      </c>
      <c r="E42" s="49">
        <f t="shared" si="5"/>
        <v>0</v>
      </c>
      <c r="F42" s="49">
        <f t="shared" si="5"/>
        <v>0</v>
      </c>
      <c r="G42" s="49">
        <f t="shared" si="5"/>
        <v>0</v>
      </c>
      <c r="H42" s="49">
        <f t="shared" si="5"/>
        <v>0</v>
      </c>
      <c r="I42" s="49">
        <f t="shared" si="5"/>
        <v>0</v>
      </c>
      <c r="J42" s="49">
        <f t="shared" si="5"/>
        <v>0</v>
      </c>
    </row>
    <row r="43" spans="1:10" ht="16.5" thickBot="1" x14ac:dyDescent="0.3">
      <c r="A43" s="50" t="s">
        <v>15</v>
      </c>
      <c r="B43" s="51"/>
      <c r="C43" s="52"/>
      <c r="D43" s="52"/>
      <c r="E43" s="52"/>
      <c r="F43" s="52"/>
      <c r="G43" s="52"/>
      <c r="H43" s="52"/>
      <c r="I43" s="52"/>
      <c r="J43" s="53"/>
    </row>
    <row r="44" spans="1:10" ht="16.5" thickBot="1" x14ac:dyDescent="0.3">
      <c r="A44" s="16"/>
      <c r="B44" s="17" t="s">
        <v>17</v>
      </c>
      <c r="C44" s="18"/>
      <c r="D44" s="18"/>
      <c r="E44" s="18"/>
      <c r="F44" s="18"/>
      <c r="G44" s="18"/>
      <c r="H44" s="18"/>
      <c r="I44" s="19"/>
      <c r="J44" s="20"/>
    </row>
    <row r="45" spans="1:10" x14ac:dyDescent="0.25">
      <c r="A45" s="60" t="s">
        <v>19</v>
      </c>
      <c r="B45" s="61" t="s">
        <v>53</v>
      </c>
      <c r="C45" s="62" t="str">
        <f>_xlfn.CONCAT(B45, $R$3)</f>
        <v>SOGGA11-X 2nd</v>
      </c>
      <c r="D45" s="62" t="str">
        <f>_xlfn.CONCAT(B45, $R$4)</f>
        <v>SOGGA11-X 3rd</v>
      </c>
      <c r="E45" s="63" t="s">
        <v>54</v>
      </c>
      <c r="F45" s="62" t="str">
        <f>_xlfn.CONCAT(E45, $R$3)</f>
        <v>SVWN5 2nd</v>
      </c>
      <c r="G45" s="62" t="str">
        <f>_xlfn.CONCAT(E45, $R$4)</f>
        <v>SVWN5 3rd</v>
      </c>
      <c r="H45" s="63" t="s">
        <v>55</v>
      </c>
      <c r="I45" s="62" t="str">
        <f>_xlfn.CONCAT(H45, $R$3)</f>
        <v>WB97X 2nd</v>
      </c>
      <c r="J45" s="64" t="str">
        <f>_xlfn.CONCAT(H45, $R$4)</f>
        <v>WB97X 3rd</v>
      </c>
    </row>
    <row r="46" spans="1:10" x14ac:dyDescent="0.25">
      <c r="A46" s="37" t="s">
        <v>8</v>
      </c>
      <c r="B46" s="38" t="str">
        <f>"La: "&amp;ROUND(0.183942892835094, 5)</f>
        <v>La: 0.18394</v>
      </c>
      <c r="C46" s="38" t="str">
        <f>"Lb: "&amp;ROUND(0.108856103072207, 5)</f>
        <v>Lb: 0.10886</v>
      </c>
      <c r="D46" s="38" t="str">
        <f>"Lb: "&amp;ROUND(0.123559205434093, 5)</f>
        <v>Lb: 0.12356</v>
      </c>
      <c r="E46" s="38" t="str">
        <f>"La: "&amp;ROUND(0.187050104578748, 5)</f>
        <v>La: 0.18705</v>
      </c>
      <c r="F46" s="38" t="str">
        <f>"La: "&amp;ROUND(0.135451538703817, 5)</f>
        <v>La: 0.13545</v>
      </c>
      <c r="G46" s="38" t="str">
        <f>"Lb: "&amp;ROUND(0.123883816228475, 5)</f>
        <v>Lb: 0.12388</v>
      </c>
      <c r="H46" s="38" t="str">
        <f>"Lb: "&amp;ROUND(0.116355214807463, 5)</f>
        <v>Lb: 0.11636</v>
      </c>
      <c r="I46" s="38" t="str">
        <f>"Lb: "&amp;ROUND(0.117081010876991, 5)</f>
        <v>Lb: 0.11708</v>
      </c>
      <c r="J46" s="38" t="str">
        <f>"La: "&amp;ROUND(0.188857194948991, 5)</f>
        <v>La: 0.18886</v>
      </c>
    </row>
    <row r="47" spans="1:10" x14ac:dyDescent="0.25">
      <c r="A47" s="37" t="s">
        <v>11</v>
      </c>
      <c r="B47" s="38">
        <f>ROUND(0.0020541791, 5)</f>
        <v>2.0500000000000002E-3</v>
      </c>
      <c r="C47" s="38">
        <f>ROUND(0.1109156832, 5)</f>
        <v>0.11092</v>
      </c>
      <c r="D47" s="38">
        <f>ROUND(0.0027746653, 5)</f>
        <v>2.7699999999999999E-3</v>
      </c>
      <c r="E47" s="38">
        <f>ROUND(0.0480188518, 5)</f>
        <v>4.802E-2</v>
      </c>
      <c r="F47" s="38">
        <f>ROUND(0.0695126071, 5)</f>
        <v>6.9510000000000002E-2</v>
      </c>
      <c r="G47" s="38">
        <f>ROUND(0.0122546481, 5)</f>
        <v>1.225E-2</v>
      </c>
      <c r="H47" s="38">
        <f>ROUND( 0.0562023991, 5)</f>
        <v>5.62E-2</v>
      </c>
      <c r="I47" s="38">
        <f>ROUND(0.0532732839, 5)</f>
        <v>5.3269999999999998E-2</v>
      </c>
      <c r="J47" s="38">
        <f>ROUND(0.0054541231, 5)</f>
        <v>5.45E-3</v>
      </c>
    </row>
    <row r="48" spans="1:10" x14ac:dyDescent="0.25">
      <c r="A48" s="37" t="s">
        <v>13</v>
      </c>
      <c r="B48" s="38">
        <f>ROUND( 2.4929341367152, 5)</f>
        <v>2.4929299999999999</v>
      </c>
      <c r="C48" s="38">
        <f>ROUND( 2.19555197843275, 5)</f>
        <v>2.1955499999999999</v>
      </c>
      <c r="D48" s="38">
        <f>ROUND(2.25226350589801, 5)</f>
        <v>2.2522600000000002</v>
      </c>
      <c r="E48" s="38">
        <f>ROUND(2.24728490850626, 5)</f>
        <v>2.2472799999999999</v>
      </c>
      <c r="F48" s="38">
        <f>ROUND(2.51527310246819, 5)</f>
        <v>2.5152700000000001</v>
      </c>
      <c r="G48" s="38">
        <f>ROUND(2.28160987024513, 5)</f>
        <v>2.2816100000000001</v>
      </c>
      <c r="H48" s="38">
        <f>ROUND(2.20510855515097, 5)</f>
        <v>2.2051099999999999</v>
      </c>
      <c r="I48" s="38">
        <f>ROUND(2.26333031173092, 5)</f>
        <v>2.2633299999999998</v>
      </c>
      <c r="J48" s="38">
        <f>ROUND(2.44749613687131, 5)</f>
        <v>2.4474999999999998</v>
      </c>
    </row>
    <row r="49" spans="1:10" ht="16.5" thickBot="1" x14ac:dyDescent="0.3">
      <c r="A49" s="39" t="s">
        <v>15</v>
      </c>
      <c r="B49" s="40" t="s">
        <v>35</v>
      </c>
      <c r="C49" s="41" t="s">
        <v>33</v>
      </c>
      <c r="D49" s="41" t="s">
        <v>35</v>
      </c>
      <c r="E49" s="41" t="s">
        <v>33</v>
      </c>
      <c r="F49" s="41" t="s">
        <v>33</v>
      </c>
      <c r="G49" s="41" t="s">
        <v>34</v>
      </c>
      <c r="H49" s="41" t="s">
        <v>34</v>
      </c>
      <c r="I49" s="41" t="s">
        <v>34</v>
      </c>
      <c r="J49" s="42" t="s">
        <v>35</v>
      </c>
    </row>
    <row r="50" spans="1:10" ht="16.5" thickBot="1" x14ac:dyDescent="0.3">
      <c r="A50" s="21"/>
      <c r="B50" s="22"/>
      <c r="C50" s="22"/>
      <c r="D50" s="22"/>
      <c r="E50" s="22"/>
      <c r="F50" s="22"/>
      <c r="G50" s="22"/>
      <c r="H50" s="22"/>
      <c r="I50" s="22"/>
      <c r="J50" s="30"/>
    </row>
    <row r="51" spans="1:10" x14ac:dyDescent="0.25">
      <c r="A51" s="43" t="s">
        <v>2</v>
      </c>
      <c r="B51" s="44"/>
      <c r="C51" s="45" t="str">
        <f>_xlfn.CONCAT(B51, $R$3)</f>
        <v xml:space="preserve"> 2nd</v>
      </c>
      <c r="D51" s="45" t="str">
        <f>_xlfn.CONCAT(B51, $R$4)</f>
        <v xml:space="preserve"> 3rd</v>
      </c>
      <c r="E51" s="46"/>
      <c r="F51" s="45" t="str">
        <f>_xlfn.CONCAT(E51, $R$3)</f>
        <v xml:space="preserve"> 2nd</v>
      </c>
      <c r="G51" s="45" t="str">
        <f>_xlfn.CONCAT(E51, $R$4)</f>
        <v xml:space="preserve"> 3rd</v>
      </c>
      <c r="H51" s="46"/>
      <c r="I51" s="45" t="str">
        <f>_xlfn.CONCAT(H51, $R$3)</f>
        <v xml:space="preserve"> 2nd</v>
      </c>
      <c r="J51" s="47" t="str">
        <f>_xlfn.CONCAT(H51, $R$4)</f>
        <v xml:space="preserve"> 3rd</v>
      </c>
    </row>
    <row r="52" spans="1:10" x14ac:dyDescent="0.25">
      <c r="A52" s="48" t="s">
        <v>8</v>
      </c>
      <c r="B52" s="49" t="str">
        <f>"L?: "&amp;ROUND($A$1, 5)</f>
        <v>L?: 0</v>
      </c>
      <c r="C52" s="49" t="str">
        <f t="shared" ref="C52:J52" si="6">"L?: "&amp;ROUND($A$1, 5)</f>
        <v>L?: 0</v>
      </c>
      <c r="D52" s="49" t="str">
        <f t="shared" si="6"/>
        <v>L?: 0</v>
      </c>
      <c r="E52" s="49" t="str">
        <f t="shared" si="6"/>
        <v>L?: 0</v>
      </c>
      <c r="F52" s="49" t="str">
        <f t="shared" si="6"/>
        <v>L?: 0</v>
      </c>
      <c r="G52" s="49" t="str">
        <f t="shared" si="6"/>
        <v>L?: 0</v>
      </c>
      <c r="H52" s="49" t="str">
        <f t="shared" si="6"/>
        <v>L?: 0</v>
      </c>
      <c r="I52" s="49" t="str">
        <f t="shared" si="6"/>
        <v>L?: 0</v>
      </c>
      <c r="J52" s="49" t="str">
        <f t="shared" si="6"/>
        <v>L?: 0</v>
      </c>
    </row>
    <row r="53" spans="1:10" x14ac:dyDescent="0.25">
      <c r="A53" s="48" t="s">
        <v>11</v>
      </c>
      <c r="B53" s="49">
        <f t="shared" ref="B53:J54" si="7">ROUND($A$1, 5)</f>
        <v>0</v>
      </c>
      <c r="C53" s="49">
        <f t="shared" si="7"/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  <c r="H53" s="49">
        <f t="shared" si="7"/>
        <v>0</v>
      </c>
      <c r="I53" s="49">
        <f t="shared" si="7"/>
        <v>0</v>
      </c>
      <c r="J53" s="49">
        <f t="shared" si="7"/>
        <v>0</v>
      </c>
    </row>
    <row r="54" spans="1:10" x14ac:dyDescent="0.25">
      <c r="A54" s="48" t="s">
        <v>13</v>
      </c>
      <c r="B54" s="49">
        <f t="shared" si="7"/>
        <v>0</v>
      </c>
      <c r="C54" s="49">
        <f t="shared" si="7"/>
        <v>0</v>
      </c>
      <c r="D54" s="49">
        <f t="shared" si="7"/>
        <v>0</v>
      </c>
      <c r="E54" s="49">
        <f t="shared" si="7"/>
        <v>0</v>
      </c>
      <c r="F54" s="49">
        <f t="shared" si="7"/>
        <v>0</v>
      </c>
      <c r="G54" s="49">
        <f t="shared" si="7"/>
        <v>0</v>
      </c>
      <c r="H54" s="49">
        <f t="shared" si="7"/>
        <v>0</v>
      </c>
      <c r="I54" s="49">
        <f t="shared" si="7"/>
        <v>0</v>
      </c>
      <c r="J54" s="49">
        <f t="shared" si="7"/>
        <v>0</v>
      </c>
    </row>
    <row r="55" spans="1:10" ht="16.5" thickBot="1" x14ac:dyDescent="0.3">
      <c r="A55" s="50" t="s">
        <v>15</v>
      </c>
      <c r="B55" s="51"/>
      <c r="C55" s="52"/>
      <c r="D55" s="52"/>
      <c r="E55" s="52"/>
      <c r="F55" s="52"/>
      <c r="G55" s="52"/>
      <c r="H55" s="52"/>
      <c r="I55" s="52"/>
      <c r="J55" s="53"/>
    </row>
    <row r="56" spans="1:10" ht="16.5" thickBot="1" x14ac:dyDescent="0.3">
      <c r="A56" s="16"/>
      <c r="B56" s="17" t="s">
        <v>17</v>
      </c>
      <c r="C56" s="18"/>
      <c r="D56" s="18"/>
      <c r="E56" s="18"/>
      <c r="F56" s="18"/>
      <c r="G56" s="18"/>
      <c r="H56" s="18"/>
      <c r="I56" s="19"/>
      <c r="J56" s="20"/>
    </row>
    <row r="57" spans="1:10" x14ac:dyDescent="0.25">
      <c r="A57" s="60" t="s">
        <v>19</v>
      </c>
      <c r="B57" s="61"/>
      <c r="C57" s="62" t="str">
        <f>_xlfn.CONCAT(B57, $R$3)</f>
        <v xml:space="preserve"> 2nd</v>
      </c>
      <c r="D57" s="62" t="str">
        <f>_xlfn.CONCAT(B57, $R$4)</f>
        <v xml:space="preserve"> 3rd</v>
      </c>
      <c r="E57" s="63"/>
      <c r="F57" s="62" t="str">
        <f>_xlfn.CONCAT(E57, $R$3)</f>
        <v xml:space="preserve"> 2nd</v>
      </c>
      <c r="G57" s="62" t="str">
        <f>_xlfn.CONCAT(E57, $R$4)</f>
        <v xml:space="preserve"> 3rd</v>
      </c>
      <c r="H57" s="63"/>
      <c r="I57" s="62" t="str">
        <f>_xlfn.CONCAT(H57, $R$3)</f>
        <v xml:space="preserve"> 2nd</v>
      </c>
      <c r="J57" s="64" t="str">
        <f>_xlfn.CONCAT(H57, $R$4)</f>
        <v xml:space="preserve"> 3rd</v>
      </c>
    </row>
    <row r="58" spans="1:10" x14ac:dyDescent="0.25">
      <c r="A58" s="37" t="s">
        <v>8</v>
      </c>
      <c r="B58" s="38" t="str">
        <f>"L?: "&amp;ROUND($A$1, 5)</f>
        <v>L?: 0</v>
      </c>
      <c r="C58" s="38" t="str">
        <f t="shared" ref="C58:J58" si="8">"L?: "&amp;ROUND($A$1, 5)</f>
        <v>L?: 0</v>
      </c>
      <c r="D58" s="38" t="str">
        <f t="shared" si="8"/>
        <v>L?: 0</v>
      </c>
      <c r="E58" s="38" t="str">
        <f t="shared" si="8"/>
        <v>L?: 0</v>
      </c>
      <c r="F58" s="38" t="str">
        <f t="shared" si="8"/>
        <v>L?: 0</v>
      </c>
      <c r="G58" s="38" t="str">
        <f t="shared" si="8"/>
        <v>L?: 0</v>
      </c>
      <c r="H58" s="38" t="str">
        <f t="shared" si="8"/>
        <v>L?: 0</v>
      </c>
      <c r="I58" s="38" t="str">
        <f t="shared" si="8"/>
        <v>L?: 0</v>
      </c>
      <c r="J58" s="38" t="str">
        <f t="shared" si="8"/>
        <v>L?: 0</v>
      </c>
    </row>
    <row r="59" spans="1:10" x14ac:dyDescent="0.25">
      <c r="A59" s="37" t="s">
        <v>11</v>
      </c>
      <c r="B59" s="38">
        <f t="shared" ref="B59:J60" si="9">ROUND($A$1, 5)</f>
        <v>0</v>
      </c>
      <c r="C59" s="38">
        <f t="shared" si="9"/>
        <v>0</v>
      </c>
      <c r="D59" s="38">
        <f t="shared" si="9"/>
        <v>0</v>
      </c>
      <c r="E59" s="38">
        <f t="shared" si="9"/>
        <v>0</v>
      </c>
      <c r="F59" s="38">
        <f t="shared" si="9"/>
        <v>0</v>
      </c>
      <c r="G59" s="38">
        <f t="shared" si="9"/>
        <v>0</v>
      </c>
      <c r="H59" s="38">
        <f t="shared" si="9"/>
        <v>0</v>
      </c>
      <c r="I59" s="38">
        <f t="shared" si="9"/>
        <v>0</v>
      </c>
      <c r="J59" s="38">
        <f t="shared" si="9"/>
        <v>0</v>
      </c>
    </row>
    <row r="60" spans="1:10" x14ac:dyDescent="0.25">
      <c r="A60" s="37" t="s">
        <v>13</v>
      </c>
      <c r="B60" s="38">
        <f t="shared" si="9"/>
        <v>0</v>
      </c>
      <c r="C60" s="38">
        <f t="shared" si="9"/>
        <v>0</v>
      </c>
      <c r="D60" s="38">
        <f t="shared" si="9"/>
        <v>0</v>
      </c>
      <c r="E60" s="38">
        <f t="shared" si="9"/>
        <v>0</v>
      </c>
      <c r="F60" s="38">
        <f t="shared" si="9"/>
        <v>0</v>
      </c>
      <c r="G60" s="38">
        <f t="shared" si="9"/>
        <v>0</v>
      </c>
      <c r="H60" s="38">
        <f t="shared" si="9"/>
        <v>0</v>
      </c>
      <c r="I60" s="38">
        <f t="shared" si="9"/>
        <v>0</v>
      </c>
      <c r="J60" s="38">
        <f t="shared" si="9"/>
        <v>0</v>
      </c>
    </row>
    <row r="61" spans="1:10" ht="16.5" thickBot="1" x14ac:dyDescent="0.3">
      <c r="A61" s="39" t="s">
        <v>15</v>
      </c>
      <c r="B61" s="40"/>
      <c r="C61" s="41"/>
      <c r="D61" s="41"/>
      <c r="E61" s="41"/>
      <c r="F61" s="41"/>
      <c r="G61" s="41"/>
      <c r="H61" s="41"/>
      <c r="I61" s="41"/>
      <c r="J61" s="42"/>
    </row>
    <row r="62" spans="1:10" ht="16.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30"/>
    </row>
    <row r="63" spans="1:10" x14ac:dyDescent="0.25">
      <c r="A63" s="43" t="s">
        <v>2</v>
      </c>
      <c r="B63" s="44"/>
      <c r="C63" s="45" t="str">
        <f>_xlfn.CONCAT(B63, $R$3)</f>
        <v xml:space="preserve"> 2nd</v>
      </c>
      <c r="D63" s="45" t="str">
        <f>_xlfn.CONCAT(B63, $R$4)</f>
        <v xml:space="preserve"> 3rd</v>
      </c>
      <c r="E63" s="46"/>
      <c r="F63" s="45" t="str">
        <f>_xlfn.CONCAT(E63, $R$3)</f>
        <v xml:space="preserve"> 2nd</v>
      </c>
      <c r="G63" s="45" t="str">
        <f>_xlfn.CONCAT(E63, $R$4)</f>
        <v xml:space="preserve"> 3rd</v>
      </c>
      <c r="H63" s="46"/>
      <c r="I63" s="45" t="str">
        <f>_xlfn.CONCAT(H63, $R$3)</f>
        <v xml:space="preserve"> 2nd</v>
      </c>
      <c r="J63" s="47" t="str">
        <f>_xlfn.CONCAT(H63, $R$4)</f>
        <v xml:space="preserve"> 3rd</v>
      </c>
    </row>
    <row r="64" spans="1:10" x14ac:dyDescent="0.25">
      <c r="A64" s="48" t="s">
        <v>8</v>
      </c>
      <c r="B64" s="49" t="str">
        <f>"L?: "&amp;ROUND($A$1, 5)</f>
        <v>L?: 0</v>
      </c>
      <c r="C64" s="49" t="str">
        <f t="shared" ref="C64:J64" si="10">"L?: "&amp;ROUND($A$1, 5)</f>
        <v>L?: 0</v>
      </c>
      <c r="D64" s="49" t="str">
        <f t="shared" si="10"/>
        <v>L?: 0</v>
      </c>
      <c r="E64" s="49" t="str">
        <f t="shared" si="10"/>
        <v>L?: 0</v>
      </c>
      <c r="F64" s="49" t="str">
        <f t="shared" si="10"/>
        <v>L?: 0</v>
      </c>
      <c r="G64" s="49" t="str">
        <f t="shared" si="10"/>
        <v>L?: 0</v>
      </c>
      <c r="H64" s="49" t="str">
        <f t="shared" si="10"/>
        <v>L?: 0</v>
      </c>
      <c r="I64" s="49" t="str">
        <f t="shared" si="10"/>
        <v>L?: 0</v>
      </c>
      <c r="J64" s="49" t="str">
        <f t="shared" si="10"/>
        <v>L?: 0</v>
      </c>
    </row>
    <row r="65" spans="1:10" x14ac:dyDescent="0.25">
      <c r="A65" s="48" t="s">
        <v>11</v>
      </c>
      <c r="B65" s="49">
        <f t="shared" ref="B65:J66" si="11">ROUND($A$1, 5)</f>
        <v>0</v>
      </c>
      <c r="C65" s="49">
        <f t="shared" si="11"/>
        <v>0</v>
      </c>
      <c r="D65" s="49">
        <f t="shared" si="11"/>
        <v>0</v>
      </c>
      <c r="E65" s="49">
        <f t="shared" si="11"/>
        <v>0</v>
      </c>
      <c r="F65" s="49">
        <f t="shared" si="11"/>
        <v>0</v>
      </c>
      <c r="G65" s="49">
        <f t="shared" si="11"/>
        <v>0</v>
      </c>
      <c r="H65" s="49">
        <f t="shared" si="11"/>
        <v>0</v>
      </c>
      <c r="I65" s="49">
        <f t="shared" si="11"/>
        <v>0</v>
      </c>
      <c r="J65" s="49">
        <f t="shared" si="11"/>
        <v>0</v>
      </c>
    </row>
    <row r="66" spans="1:10" x14ac:dyDescent="0.25">
      <c r="A66" s="48" t="s">
        <v>13</v>
      </c>
      <c r="B66" s="49">
        <f t="shared" si="11"/>
        <v>0</v>
      </c>
      <c r="C66" s="49">
        <f t="shared" si="11"/>
        <v>0</v>
      </c>
      <c r="D66" s="49">
        <f t="shared" si="11"/>
        <v>0</v>
      </c>
      <c r="E66" s="49">
        <f t="shared" si="11"/>
        <v>0</v>
      </c>
      <c r="F66" s="49">
        <f t="shared" si="11"/>
        <v>0</v>
      </c>
      <c r="G66" s="49">
        <f t="shared" si="11"/>
        <v>0</v>
      </c>
      <c r="H66" s="49">
        <f t="shared" si="11"/>
        <v>0</v>
      </c>
      <c r="I66" s="49">
        <f t="shared" si="11"/>
        <v>0</v>
      </c>
      <c r="J66" s="49">
        <f t="shared" si="11"/>
        <v>0</v>
      </c>
    </row>
    <row r="67" spans="1:10" ht="16.5" thickBot="1" x14ac:dyDescent="0.3">
      <c r="A67" s="50" t="s">
        <v>15</v>
      </c>
      <c r="B67" s="51"/>
      <c r="C67" s="52"/>
      <c r="D67" s="52"/>
      <c r="E67" s="52"/>
      <c r="F67" s="52"/>
      <c r="G67" s="52"/>
      <c r="H67" s="52"/>
      <c r="I67" s="52"/>
      <c r="J67" s="53"/>
    </row>
    <row r="68" spans="1:10" ht="16.5" thickBot="1" x14ac:dyDescent="0.3">
      <c r="A68" s="16"/>
      <c r="B68" s="17" t="s">
        <v>17</v>
      </c>
      <c r="C68" s="18"/>
      <c r="D68" s="18"/>
      <c r="E68" s="18"/>
      <c r="F68" s="18"/>
      <c r="G68" s="18"/>
      <c r="H68" s="18"/>
      <c r="I68" s="19"/>
      <c r="J68" s="20"/>
    </row>
    <row r="69" spans="1:10" x14ac:dyDescent="0.25">
      <c r="A69" s="60" t="s">
        <v>19</v>
      </c>
      <c r="B69" s="61"/>
      <c r="C69" s="62" t="str">
        <f>_xlfn.CONCAT(B69, $R$3)</f>
        <v xml:space="preserve"> 2nd</v>
      </c>
      <c r="D69" s="62" t="str">
        <f>_xlfn.CONCAT(B69, $R$4)</f>
        <v xml:space="preserve"> 3rd</v>
      </c>
      <c r="E69" s="63"/>
      <c r="F69" s="62" t="str">
        <f>_xlfn.CONCAT(E69, $R$3)</f>
        <v xml:space="preserve"> 2nd</v>
      </c>
      <c r="G69" s="62" t="str">
        <f>_xlfn.CONCAT(E69, $R$4)</f>
        <v xml:space="preserve"> 3rd</v>
      </c>
      <c r="H69" s="63"/>
      <c r="I69" s="62" t="str">
        <f>_xlfn.CONCAT(H69, $R$3)</f>
        <v xml:space="preserve"> 2nd</v>
      </c>
      <c r="J69" s="64" t="str">
        <f>_xlfn.CONCAT(H69, $R$4)</f>
        <v xml:space="preserve"> 3rd</v>
      </c>
    </row>
    <row r="70" spans="1:10" x14ac:dyDescent="0.25">
      <c r="A70" s="37" t="s">
        <v>8</v>
      </c>
      <c r="B70" s="38" t="str">
        <f>"L?: "&amp;ROUND($A$1, 5)</f>
        <v>L?: 0</v>
      </c>
      <c r="C70" s="38" t="str">
        <f t="shared" ref="C70:J70" si="12">"L?: "&amp;ROUND($A$1, 5)</f>
        <v>L?: 0</v>
      </c>
      <c r="D70" s="38" t="str">
        <f t="shared" si="12"/>
        <v>L?: 0</v>
      </c>
      <c r="E70" s="38" t="str">
        <f t="shared" si="12"/>
        <v>L?: 0</v>
      </c>
      <c r="F70" s="38" t="str">
        <f t="shared" si="12"/>
        <v>L?: 0</v>
      </c>
      <c r="G70" s="38" t="str">
        <f t="shared" si="12"/>
        <v>L?: 0</v>
      </c>
      <c r="H70" s="38" t="str">
        <f t="shared" si="12"/>
        <v>L?: 0</v>
      </c>
      <c r="I70" s="38" t="str">
        <f t="shared" si="12"/>
        <v>L?: 0</v>
      </c>
      <c r="J70" s="38" t="str">
        <f t="shared" si="12"/>
        <v>L?: 0</v>
      </c>
    </row>
    <row r="71" spans="1:10" x14ac:dyDescent="0.25">
      <c r="A71" s="37" t="s">
        <v>11</v>
      </c>
      <c r="B71" s="38">
        <f t="shared" ref="B71:J72" si="13">ROUND($A$1, 5)</f>
        <v>0</v>
      </c>
      <c r="C71" s="38">
        <f t="shared" si="13"/>
        <v>0</v>
      </c>
      <c r="D71" s="38">
        <f t="shared" si="13"/>
        <v>0</v>
      </c>
      <c r="E71" s="38">
        <f t="shared" si="13"/>
        <v>0</v>
      </c>
      <c r="F71" s="38">
        <f t="shared" si="13"/>
        <v>0</v>
      </c>
      <c r="G71" s="38">
        <f t="shared" si="13"/>
        <v>0</v>
      </c>
      <c r="H71" s="38">
        <f t="shared" si="13"/>
        <v>0</v>
      </c>
      <c r="I71" s="38">
        <f t="shared" si="13"/>
        <v>0</v>
      </c>
      <c r="J71" s="38">
        <f t="shared" si="13"/>
        <v>0</v>
      </c>
    </row>
    <row r="72" spans="1:10" x14ac:dyDescent="0.25">
      <c r="A72" s="37" t="s">
        <v>13</v>
      </c>
      <c r="B72" s="38">
        <f t="shared" si="13"/>
        <v>0</v>
      </c>
      <c r="C72" s="38">
        <f t="shared" si="13"/>
        <v>0</v>
      </c>
      <c r="D72" s="38">
        <f t="shared" si="13"/>
        <v>0</v>
      </c>
      <c r="E72" s="38">
        <f t="shared" si="13"/>
        <v>0</v>
      </c>
      <c r="F72" s="38">
        <f t="shared" si="13"/>
        <v>0</v>
      </c>
      <c r="G72" s="38">
        <f t="shared" si="13"/>
        <v>0</v>
      </c>
      <c r="H72" s="38">
        <f t="shared" si="13"/>
        <v>0</v>
      </c>
      <c r="I72" s="38">
        <f t="shared" si="13"/>
        <v>0</v>
      </c>
      <c r="J72" s="38">
        <f t="shared" si="13"/>
        <v>0</v>
      </c>
    </row>
    <row r="73" spans="1:10" ht="16.5" thickBot="1" x14ac:dyDescent="0.3">
      <c r="A73" s="39" t="s">
        <v>15</v>
      </c>
      <c r="B73" s="40"/>
      <c r="C73" s="41"/>
      <c r="D73" s="41"/>
      <c r="E73" s="41"/>
      <c r="F73" s="41"/>
      <c r="G73" s="41"/>
      <c r="H73" s="41"/>
      <c r="I73" s="41"/>
      <c r="J73" s="42"/>
    </row>
    <row r="74" spans="1:10" ht="16.5" thickBot="1" x14ac:dyDescent="0.3">
      <c r="A74" s="21"/>
      <c r="B74" s="22"/>
      <c r="C74" s="22"/>
      <c r="D74" s="22"/>
      <c r="E74" s="22"/>
      <c r="F74" s="22"/>
      <c r="G74" s="22"/>
      <c r="H74" s="22"/>
      <c r="I74" s="22"/>
      <c r="J74" s="30"/>
    </row>
    <row r="75" spans="1:10" x14ac:dyDescent="0.25">
      <c r="A75" s="43" t="s">
        <v>2</v>
      </c>
      <c r="B75" s="44"/>
      <c r="C75" s="45" t="str">
        <f>_xlfn.CONCAT(B75, $R$3)</f>
        <v xml:space="preserve"> 2nd</v>
      </c>
      <c r="D75" s="45" t="str">
        <f>_xlfn.CONCAT(B75, $R$4)</f>
        <v xml:space="preserve"> 3rd</v>
      </c>
      <c r="E75" s="46"/>
      <c r="F75" s="45" t="str">
        <f>_xlfn.CONCAT(E75, $R$3)</f>
        <v xml:space="preserve"> 2nd</v>
      </c>
      <c r="G75" s="45" t="str">
        <f>_xlfn.CONCAT(E75, $R$4)</f>
        <v xml:space="preserve"> 3rd</v>
      </c>
      <c r="H75" s="46"/>
      <c r="I75" s="45" t="str">
        <f>_xlfn.CONCAT(H75, $R$3)</f>
        <v xml:space="preserve"> 2nd</v>
      </c>
      <c r="J75" s="47" t="str">
        <f>_xlfn.CONCAT(H75, $R$4)</f>
        <v xml:space="preserve"> 3rd</v>
      </c>
    </row>
    <row r="76" spans="1:10" x14ac:dyDescent="0.25">
      <c r="A76" s="48" t="s">
        <v>8</v>
      </c>
      <c r="B76" s="49" t="str">
        <f>"L?: "&amp;ROUND($A$1, 5)</f>
        <v>L?: 0</v>
      </c>
      <c r="C76" s="49" t="str">
        <f t="shared" ref="C76:J76" si="14">"L?: "&amp;ROUND($A$1, 5)</f>
        <v>L?: 0</v>
      </c>
      <c r="D76" s="49" t="str">
        <f t="shared" si="14"/>
        <v>L?: 0</v>
      </c>
      <c r="E76" s="49" t="str">
        <f t="shared" si="14"/>
        <v>L?: 0</v>
      </c>
      <c r="F76" s="49" t="str">
        <f t="shared" si="14"/>
        <v>L?: 0</v>
      </c>
      <c r="G76" s="49" t="str">
        <f t="shared" si="14"/>
        <v>L?: 0</v>
      </c>
      <c r="H76" s="49" t="str">
        <f t="shared" si="14"/>
        <v>L?: 0</v>
      </c>
      <c r="I76" s="49" t="str">
        <f t="shared" si="14"/>
        <v>L?: 0</v>
      </c>
      <c r="J76" s="49" t="str">
        <f t="shared" si="14"/>
        <v>L?: 0</v>
      </c>
    </row>
    <row r="77" spans="1:10" x14ac:dyDescent="0.25">
      <c r="A77" s="48" t="s">
        <v>11</v>
      </c>
      <c r="B77" s="49">
        <f t="shared" ref="B77:J78" si="15">ROUND($A$1, 5)</f>
        <v>0</v>
      </c>
      <c r="C77" s="49">
        <f t="shared" si="15"/>
        <v>0</v>
      </c>
      <c r="D77" s="49">
        <f t="shared" si="15"/>
        <v>0</v>
      </c>
      <c r="E77" s="49">
        <f t="shared" si="15"/>
        <v>0</v>
      </c>
      <c r="F77" s="49">
        <f t="shared" si="15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</row>
    <row r="78" spans="1:10" x14ac:dyDescent="0.25">
      <c r="A78" s="48" t="s">
        <v>13</v>
      </c>
      <c r="B78" s="49">
        <f t="shared" si="15"/>
        <v>0</v>
      </c>
      <c r="C78" s="49">
        <f t="shared" si="15"/>
        <v>0</v>
      </c>
      <c r="D78" s="49">
        <f t="shared" si="15"/>
        <v>0</v>
      </c>
      <c r="E78" s="49">
        <f t="shared" si="15"/>
        <v>0</v>
      </c>
      <c r="F78" s="49">
        <f t="shared" si="15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</row>
    <row r="79" spans="1:10" ht="16.5" thickBot="1" x14ac:dyDescent="0.3">
      <c r="A79" s="50" t="s">
        <v>15</v>
      </c>
      <c r="B79" s="51"/>
      <c r="C79" s="52"/>
      <c r="D79" s="52"/>
      <c r="E79" s="52"/>
      <c r="F79" s="52"/>
      <c r="G79" s="52"/>
      <c r="H79" s="52"/>
      <c r="I79" s="52"/>
      <c r="J79" s="53"/>
    </row>
    <row r="80" spans="1:10" ht="16.5" thickBot="1" x14ac:dyDescent="0.3">
      <c r="A80" s="16"/>
      <c r="B80" s="17" t="s">
        <v>17</v>
      </c>
      <c r="C80" s="18"/>
      <c r="D80" s="18"/>
      <c r="E80" s="18"/>
      <c r="F80" s="18"/>
      <c r="G80" s="18"/>
      <c r="H80" s="18"/>
      <c r="I80" s="19"/>
      <c r="J80" s="20"/>
    </row>
    <row r="81" spans="1:10" x14ac:dyDescent="0.25">
      <c r="A81" s="60" t="s">
        <v>19</v>
      </c>
      <c r="B81" s="61"/>
      <c r="C81" s="62" t="str">
        <f>_xlfn.CONCAT(B81, $R$3)</f>
        <v xml:space="preserve"> 2nd</v>
      </c>
      <c r="D81" s="62" t="str">
        <f>_xlfn.CONCAT(B81, $R$4)</f>
        <v xml:space="preserve"> 3rd</v>
      </c>
      <c r="E81" s="63"/>
      <c r="F81" s="62" t="str">
        <f>_xlfn.CONCAT(E81, $R$3)</f>
        <v xml:space="preserve"> 2nd</v>
      </c>
      <c r="G81" s="62" t="str">
        <f>_xlfn.CONCAT(E81, $R$4)</f>
        <v xml:space="preserve"> 3rd</v>
      </c>
      <c r="H81" s="63"/>
      <c r="I81" s="62" t="str">
        <f>_xlfn.CONCAT(H81, $R$3)</f>
        <v xml:space="preserve"> 2nd</v>
      </c>
      <c r="J81" s="64" t="str">
        <f>_xlfn.CONCAT(H81, $R$4)</f>
        <v xml:space="preserve"> 3rd</v>
      </c>
    </row>
    <row r="82" spans="1:10" x14ac:dyDescent="0.25">
      <c r="A82" s="37" t="s">
        <v>8</v>
      </c>
      <c r="B82" s="38" t="str">
        <f>"L?: "&amp;ROUND($A$1, 5)</f>
        <v>L?: 0</v>
      </c>
      <c r="C82" s="38" t="str">
        <f t="shared" ref="C82:J82" si="16">"L?: "&amp;ROUND($A$1, 5)</f>
        <v>L?: 0</v>
      </c>
      <c r="D82" s="38" t="str">
        <f t="shared" si="16"/>
        <v>L?: 0</v>
      </c>
      <c r="E82" s="38" t="str">
        <f t="shared" si="16"/>
        <v>L?: 0</v>
      </c>
      <c r="F82" s="38" t="str">
        <f t="shared" si="16"/>
        <v>L?: 0</v>
      </c>
      <c r="G82" s="38" t="str">
        <f t="shared" si="16"/>
        <v>L?: 0</v>
      </c>
      <c r="H82" s="38" t="str">
        <f t="shared" si="16"/>
        <v>L?: 0</v>
      </c>
      <c r="I82" s="38" t="str">
        <f t="shared" si="16"/>
        <v>L?: 0</v>
      </c>
      <c r="J82" s="38" t="str">
        <f t="shared" si="16"/>
        <v>L?: 0</v>
      </c>
    </row>
    <row r="83" spans="1:10" x14ac:dyDescent="0.25">
      <c r="A83" s="37" t="s">
        <v>11</v>
      </c>
      <c r="B83" s="38">
        <f t="shared" ref="B83:J84" si="17">ROUND($A$1, 5)</f>
        <v>0</v>
      </c>
      <c r="C83" s="38">
        <f t="shared" si="17"/>
        <v>0</v>
      </c>
      <c r="D83" s="38">
        <f t="shared" si="17"/>
        <v>0</v>
      </c>
      <c r="E83" s="38">
        <f t="shared" si="17"/>
        <v>0</v>
      </c>
      <c r="F83" s="38">
        <f t="shared" si="17"/>
        <v>0</v>
      </c>
      <c r="G83" s="38">
        <f t="shared" si="17"/>
        <v>0</v>
      </c>
      <c r="H83" s="38">
        <f t="shared" si="17"/>
        <v>0</v>
      </c>
      <c r="I83" s="38">
        <f t="shared" si="17"/>
        <v>0</v>
      </c>
      <c r="J83" s="38">
        <f t="shared" si="17"/>
        <v>0</v>
      </c>
    </row>
    <row r="84" spans="1:10" x14ac:dyDescent="0.25">
      <c r="A84" s="37" t="s">
        <v>13</v>
      </c>
      <c r="B84" s="38">
        <f t="shared" si="17"/>
        <v>0</v>
      </c>
      <c r="C84" s="38">
        <f t="shared" si="17"/>
        <v>0</v>
      </c>
      <c r="D84" s="38">
        <f t="shared" si="17"/>
        <v>0</v>
      </c>
      <c r="E84" s="38">
        <f t="shared" si="17"/>
        <v>0</v>
      </c>
      <c r="F84" s="38">
        <f t="shared" si="17"/>
        <v>0</v>
      </c>
      <c r="G84" s="38">
        <f t="shared" si="17"/>
        <v>0</v>
      </c>
      <c r="H84" s="38">
        <f t="shared" si="17"/>
        <v>0</v>
      </c>
      <c r="I84" s="38">
        <f t="shared" si="17"/>
        <v>0</v>
      </c>
      <c r="J84" s="38">
        <f t="shared" si="17"/>
        <v>0</v>
      </c>
    </row>
    <row r="85" spans="1:10" ht="16.5" thickBot="1" x14ac:dyDescent="0.3">
      <c r="A85" s="39" t="s">
        <v>15</v>
      </c>
      <c r="B85" s="40"/>
      <c r="C85" s="41"/>
      <c r="D85" s="41"/>
      <c r="E85" s="41"/>
      <c r="F85" s="41"/>
      <c r="G85" s="41"/>
      <c r="H85" s="41"/>
      <c r="I85" s="41"/>
      <c r="J85" s="42"/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Sebastian Caparas</cp:lastModifiedBy>
  <cp:revision>1</cp:revision>
  <dcterms:created xsi:type="dcterms:W3CDTF">2021-02-18T18:29:27Z</dcterms:created>
  <dcterms:modified xsi:type="dcterms:W3CDTF">2021-11-19T21:52:08Z</dcterms:modified>
  <dc:language>en-US</dc:language>
</cp:coreProperties>
</file>