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ropbox\¡¡¡THESIS!!!\Bernal-García, Sebastian_MasterThesis\Annex B\"/>
    </mc:Choice>
  </mc:AlternateContent>
  <bookViews>
    <workbookView xWindow="0" yWindow="0" windowWidth="19200" windowHeight="7310"/>
  </bookViews>
  <sheets>
    <sheet name="FSR" sheetId="4" r:id="rId1"/>
  </sheets>
  <externalReferences>
    <externalReference r:id="rId2"/>
  </externalReferences>
  <definedNames>
    <definedName name="Pal_Workbook_GUID" hidden="1">"55RIH2AJ8VV34KLKBJY42CGN"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" i="4" l="1"/>
  <c r="H42" i="4" l="1"/>
  <c r="H39" i="4"/>
  <c r="H36" i="4"/>
  <c r="H33" i="4"/>
  <c r="I9" i="4" l="1"/>
  <c r="I10" i="4"/>
  <c r="I11" i="4"/>
  <c r="I12" i="4"/>
  <c r="I13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14" i="4"/>
  <c r="E50" i="4" l="1"/>
  <c r="L52" i="4"/>
  <c r="G42" i="4"/>
  <c r="G12" i="4"/>
  <c r="G13" i="4"/>
  <c r="M53" i="4"/>
  <c r="M54" i="4"/>
  <c r="M5" i="4"/>
  <c r="M6" i="4"/>
  <c r="M7" i="4"/>
  <c r="L5" i="4"/>
  <c r="L6" i="4"/>
  <c r="L7" i="4"/>
  <c r="E4" i="4"/>
  <c r="E5" i="4"/>
  <c r="E6" i="4"/>
  <c r="E7" i="4"/>
  <c r="M4" i="4" l="1"/>
  <c r="E8" i="4"/>
  <c r="L8" i="4"/>
  <c r="M8" i="4"/>
  <c r="E9" i="4"/>
  <c r="L9" i="4"/>
  <c r="M9" i="4"/>
  <c r="E10" i="4"/>
  <c r="L10" i="4"/>
  <c r="M10" i="4"/>
  <c r="E11" i="4"/>
  <c r="L11" i="4"/>
  <c r="M11" i="4"/>
  <c r="E12" i="4"/>
  <c r="L12" i="4"/>
  <c r="M12" i="4"/>
  <c r="E13" i="4"/>
  <c r="F13" i="4"/>
  <c r="L13" i="4"/>
  <c r="M13" i="4"/>
  <c r="E14" i="4"/>
  <c r="F14" i="4"/>
  <c r="G14" i="4"/>
  <c r="J14" i="4"/>
  <c r="L14" i="4"/>
  <c r="M14" i="4"/>
  <c r="E15" i="4"/>
  <c r="F15" i="4"/>
  <c r="G15" i="4"/>
  <c r="L15" i="4"/>
  <c r="M15" i="4"/>
  <c r="E16" i="4"/>
  <c r="F16" i="4"/>
  <c r="G16" i="4"/>
  <c r="L16" i="4"/>
  <c r="M16" i="4"/>
  <c r="E17" i="4"/>
  <c r="F17" i="4"/>
  <c r="G17" i="4"/>
  <c r="L17" i="4"/>
  <c r="M17" i="4"/>
  <c r="E18" i="4"/>
  <c r="F18" i="4"/>
  <c r="G18" i="4"/>
  <c r="L18" i="4"/>
  <c r="M18" i="4"/>
  <c r="E19" i="4"/>
  <c r="F19" i="4"/>
  <c r="G19" i="4"/>
  <c r="J19" i="4"/>
  <c r="L19" i="4"/>
  <c r="M19" i="4"/>
  <c r="E20" i="4"/>
  <c r="F20" i="4"/>
  <c r="G20" i="4"/>
  <c r="L20" i="4"/>
  <c r="M20" i="4"/>
  <c r="E21" i="4"/>
  <c r="F21" i="4"/>
  <c r="G21" i="4"/>
  <c r="L21" i="4"/>
  <c r="M21" i="4"/>
  <c r="E22" i="4"/>
  <c r="F22" i="4"/>
  <c r="G22" i="4"/>
  <c r="L22" i="4"/>
  <c r="M22" i="4"/>
  <c r="E23" i="4"/>
  <c r="F23" i="4"/>
  <c r="G23" i="4"/>
  <c r="L23" i="4"/>
  <c r="M23" i="4"/>
  <c r="E24" i="4"/>
  <c r="F24" i="4"/>
  <c r="G24" i="4"/>
  <c r="J24" i="4"/>
  <c r="L24" i="4"/>
  <c r="M24" i="4"/>
  <c r="E25" i="4"/>
  <c r="F25" i="4"/>
  <c r="G25" i="4"/>
  <c r="L25" i="4"/>
  <c r="M25" i="4"/>
  <c r="E26" i="4"/>
  <c r="F26" i="4"/>
  <c r="G26" i="4"/>
  <c r="L26" i="4"/>
  <c r="M26" i="4"/>
  <c r="E27" i="4"/>
  <c r="F27" i="4"/>
  <c r="G27" i="4"/>
  <c r="L27" i="4"/>
  <c r="M27" i="4"/>
  <c r="E28" i="4"/>
  <c r="F28" i="4"/>
  <c r="G28" i="4"/>
  <c r="L28" i="4"/>
  <c r="M28" i="4"/>
  <c r="E29" i="4"/>
  <c r="F29" i="4"/>
  <c r="G29" i="4"/>
  <c r="J29" i="4"/>
  <c r="L29" i="4"/>
  <c r="M29" i="4"/>
  <c r="E30" i="4"/>
  <c r="F30" i="4"/>
  <c r="G30" i="4"/>
  <c r="L30" i="4"/>
  <c r="M30" i="4"/>
  <c r="E31" i="4"/>
  <c r="F31" i="4"/>
  <c r="G31" i="4"/>
  <c r="L31" i="4"/>
  <c r="M31" i="4"/>
  <c r="E32" i="4"/>
  <c r="F32" i="4"/>
  <c r="G32" i="4"/>
  <c r="L32" i="4"/>
  <c r="M32" i="4"/>
  <c r="E33" i="4"/>
  <c r="F33" i="4"/>
  <c r="G33" i="4"/>
  <c r="L33" i="4"/>
  <c r="M33" i="4"/>
  <c r="E34" i="4"/>
  <c r="F34" i="4"/>
  <c r="G34" i="4"/>
  <c r="J34" i="4"/>
  <c r="L34" i="4"/>
  <c r="M34" i="4"/>
  <c r="E35" i="4"/>
  <c r="F35" i="4"/>
  <c r="G35" i="4"/>
  <c r="L35" i="4"/>
  <c r="M35" i="4"/>
  <c r="E36" i="4"/>
  <c r="F36" i="4"/>
  <c r="G36" i="4"/>
  <c r="L36" i="4"/>
  <c r="M36" i="4"/>
  <c r="E37" i="4"/>
  <c r="F37" i="4"/>
  <c r="G37" i="4"/>
  <c r="L37" i="4"/>
  <c r="M37" i="4"/>
  <c r="E38" i="4"/>
  <c r="F38" i="4"/>
  <c r="G38" i="4"/>
  <c r="L38" i="4"/>
  <c r="M38" i="4"/>
  <c r="E39" i="4"/>
  <c r="F39" i="4"/>
  <c r="G39" i="4"/>
  <c r="J39" i="4"/>
  <c r="L39" i="4"/>
  <c r="M39" i="4"/>
  <c r="E40" i="4"/>
  <c r="F40" i="4"/>
  <c r="G40" i="4"/>
  <c r="L40" i="4"/>
  <c r="M40" i="4"/>
  <c r="E41" i="4"/>
  <c r="F41" i="4"/>
  <c r="G41" i="4"/>
  <c r="L41" i="4"/>
  <c r="M41" i="4"/>
  <c r="E42" i="4"/>
  <c r="F42" i="4"/>
  <c r="L42" i="4"/>
  <c r="M42" i="4"/>
  <c r="E43" i="4"/>
  <c r="F43" i="4"/>
  <c r="G43" i="4"/>
  <c r="L43" i="4"/>
  <c r="M43" i="4"/>
  <c r="E44" i="4"/>
  <c r="F44" i="4"/>
  <c r="G44" i="4"/>
  <c r="J44" i="4"/>
  <c r="L44" i="4"/>
  <c r="M44" i="4"/>
  <c r="E45" i="4"/>
  <c r="F45" i="4"/>
  <c r="L45" i="4"/>
  <c r="M45" i="4"/>
  <c r="E46" i="4"/>
  <c r="F46" i="4"/>
  <c r="L46" i="4"/>
  <c r="M46" i="4"/>
  <c r="E47" i="4"/>
  <c r="F47" i="4"/>
  <c r="L47" i="4"/>
  <c r="M47" i="4"/>
  <c r="E48" i="4"/>
  <c r="F48" i="4"/>
  <c r="L48" i="4"/>
  <c r="M48" i="4"/>
  <c r="E49" i="4"/>
  <c r="F49" i="4"/>
  <c r="J49" i="4"/>
  <c r="L49" i="4"/>
  <c r="M49" i="4"/>
  <c r="L50" i="4"/>
  <c r="M50" i="4"/>
  <c r="L51" i="4"/>
  <c r="M51" i="4"/>
  <c r="M52" i="4"/>
</calcChain>
</file>

<file path=xl/comments1.xml><?xml version="1.0" encoding="utf-8"?>
<comments xmlns="http://schemas.openxmlformats.org/spreadsheetml/2006/main">
  <authors>
    <author>Sebastian Bernal</author>
    <author>Sebastián</author>
  </authors>
  <commentList>
    <comment ref="H9" authorId="0" shapeId="0">
      <text>
        <r>
          <rPr>
            <b/>
            <sz val="9"/>
            <color indexed="81"/>
            <rFont val="Tahoma"/>
            <family val="2"/>
          </rPr>
          <t>Sebastian Bernal-Garcia:</t>
        </r>
        <r>
          <rPr>
            <sz val="9"/>
            <color indexed="81"/>
            <rFont val="Tahoma"/>
            <family val="2"/>
          </rPr>
          <t xml:space="preserve">
Average temperature in the studies of Craig et al., 1999; Bayoh, 2001; &amp; Lyons et al., 2012</t>
        </r>
      </text>
    </comment>
    <comment ref="N42" authorId="1" shapeId="0">
      <text>
        <r>
          <rPr>
            <b/>
            <sz val="9"/>
            <color indexed="81"/>
            <rFont val="Tahoma"/>
            <family val="2"/>
          </rPr>
          <t>Sebastián Bernal-García:</t>
        </r>
        <r>
          <rPr>
            <sz val="9"/>
            <color indexed="81"/>
            <rFont val="Tahoma"/>
            <family val="2"/>
          </rPr>
          <t xml:space="preserve">
Average temperature of Figure 5 using WebPlotDigitizer (Rohatgi, 2013).
Average=(32,49+33,87+33,83)/3=33,4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Sebastián Bernal-García:</t>
        </r>
        <r>
          <rPr>
            <sz val="9"/>
            <color indexed="81"/>
            <rFont val="Tahoma"/>
            <family val="2"/>
          </rPr>
          <t xml:space="preserve">
Average temperature of Figure 5 using WebPlotDigitizer (Rohatgi, 2013).
Average=(36,15+35,42+36,47)/3=36,01333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</rPr>
          <t>Sebastian Berna-Garcia:</t>
        </r>
        <r>
          <rPr>
            <sz val="9"/>
            <color indexed="81"/>
            <rFont val="Tahoma"/>
            <family val="2"/>
          </rPr>
          <t xml:space="preserve">
Average temperature in the studies of Bayoh, 2001; Kirby &amp; Lindsay, 2007; Lyons et al., 2012; &amp; Lardeux et al., 2008.</t>
        </r>
      </text>
    </comment>
  </commentList>
</comments>
</file>

<file path=xl/sharedStrings.xml><?xml version="1.0" encoding="utf-8"?>
<sst xmlns="http://schemas.openxmlformats.org/spreadsheetml/2006/main" count="27" uniqueCount="27">
  <si>
    <t>RSS</t>
  </si>
  <si>
    <t>RMSE</t>
  </si>
  <si>
    <t>Air Temperature</t>
  </si>
  <si>
    <t>An. pseudopunctipennis</t>
  </si>
  <si>
    <t>An. albimanus</t>
  </si>
  <si>
    <t>R2 Adj</t>
  </si>
  <si>
    <t>a</t>
  </si>
  <si>
    <t>b</t>
  </si>
  <si>
    <t>c</t>
  </si>
  <si>
    <t>An. Pseudopunctipennis (Lardeux et al. 2008)</t>
  </si>
  <si>
    <t>Martens III (Lunde, 2013)</t>
  </si>
  <si>
    <t>Martens II (Martens, 1997)</t>
  </si>
  <si>
    <t>Martens I (Martens et al., 1995)</t>
  </si>
  <si>
    <t>Anopheles spp. (Craig et al., 1999)</t>
  </si>
  <si>
    <t>Anopheles spp. (Martens, 1997)</t>
  </si>
  <si>
    <t>An. funestus</t>
  </si>
  <si>
    <t>An. arabiensis</t>
  </si>
  <si>
    <t>An. gambiae</t>
  </si>
  <si>
    <t>Anopheles spp.</t>
  </si>
  <si>
    <r>
      <rPr>
        <b/>
        <i/>
        <sz val="11"/>
        <color rgb="FF000000"/>
        <rFont val="Calibri"/>
        <family val="2"/>
      </rPr>
      <t>An. albimanus</t>
    </r>
    <r>
      <rPr>
        <b/>
        <sz val="11"/>
        <color rgb="FF000000"/>
        <rFont val="Calibri"/>
        <family val="2"/>
      </rPr>
      <t xml:space="preserve"> (Rúa, 2006)</t>
    </r>
  </si>
  <si>
    <r>
      <rPr>
        <b/>
        <i/>
        <sz val="11"/>
        <color rgb="FF000000"/>
        <rFont val="Calibri"/>
        <family val="2"/>
      </rPr>
      <t>An. albimanus</t>
    </r>
    <r>
      <rPr>
        <b/>
        <sz val="11"/>
        <color rgb="FF000000"/>
        <rFont val="Calibri"/>
        <family val="2"/>
      </rPr>
      <t xml:space="preserve"> (This study)</t>
    </r>
  </si>
  <si>
    <r>
      <rPr>
        <b/>
        <i/>
        <sz val="11"/>
        <color rgb="FF000000"/>
        <rFont val="Calibri"/>
        <family val="2"/>
      </rPr>
      <t>An. gambiae</t>
    </r>
    <r>
      <rPr>
        <b/>
        <sz val="11"/>
        <color rgb="FF000000"/>
        <rFont val="Calibri"/>
        <family val="2"/>
      </rPr>
      <t xml:space="preserve"> (Bayoh, 2001)</t>
    </r>
  </si>
  <si>
    <r>
      <rPr>
        <b/>
        <i/>
        <sz val="11"/>
        <color rgb="FF000000"/>
        <rFont val="Calibri"/>
        <family val="2"/>
      </rPr>
      <t>An. gambiae &amp; An. arabiensis</t>
    </r>
    <r>
      <rPr>
        <b/>
        <sz val="11"/>
        <color rgb="FF000000"/>
        <rFont val="Calibri"/>
        <family val="2"/>
      </rPr>
      <t xml:space="preserve"> (Kirby &amp; Lindsay, 2007)</t>
    </r>
  </si>
  <si>
    <r>
      <rPr>
        <b/>
        <i/>
        <sz val="11"/>
        <color rgb="FF000000"/>
        <rFont val="Calibri"/>
        <family val="2"/>
      </rPr>
      <t xml:space="preserve">An. gambiae </t>
    </r>
    <r>
      <rPr>
        <b/>
        <sz val="11"/>
        <color rgb="FF000000"/>
        <rFont val="Calibri"/>
        <family val="2"/>
      </rPr>
      <t>(Ermert et al., 2011)</t>
    </r>
  </si>
  <si>
    <r>
      <rPr>
        <b/>
        <i/>
        <sz val="11"/>
        <color rgb="FF000000"/>
        <rFont val="Calibri"/>
        <family val="2"/>
      </rPr>
      <t>An. gambiae</t>
    </r>
    <r>
      <rPr>
        <b/>
        <sz val="11"/>
        <color rgb="FF000000"/>
        <rFont val="Calibri"/>
        <family val="2"/>
      </rPr>
      <t xml:space="preserve"> (Mordecai et al., 2013)</t>
    </r>
  </si>
  <si>
    <r>
      <rPr>
        <b/>
        <i/>
        <sz val="11"/>
        <color rgb="FF000000"/>
        <rFont val="Calibri"/>
        <family val="2"/>
      </rPr>
      <t>An. arabiensis</t>
    </r>
    <r>
      <rPr>
        <b/>
        <sz val="11"/>
        <color rgb="FF000000"/>
        <rFont val="Calibri"/>
        <family val="2"/>
      </rPr>
      <t xml:space="preserve"> (Lyons et al., 2012)</t>
    </r>
  </si>
  <si>
    <r>
      <rPr>
        <b/>
        <i/>
        <sz val="11"/>
        <color rgb="FF000000"/>
        <rFont val="Calibri"/>
        <family val="2"/>
      </rPr>
      <t>An. funestus</t>
    </r>
    <r>
      <rPr>
        <b/>
        <sz val="11"/>
        <color rgb="FF000000"/>
        <rFont val="Calibri"/>
        <family val="2"/>
      </rPr>
      <t xml:space="preserve"> (Lyons et al., 2012)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</si>
</sst>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8" fillId="0" borderId="0"/>
  </cellStyleXfs>
  <cellXfs count="32">
    <xf numFmtId="0" fontId="0" fillId="0" borderId="0" xfId="0"/>
    <xf numFmtId="0" fontId="3" fillId="0" borderId="0" xfId="1"/>
    <xf numFmtId="0" fontId="3" fillId="0" borderId="0" xfId="1" applyBorder="1"/>
    <xf numFmtId="0" fontId="3" fillId="0" borderId="1" xfId="1" applyBorder="1"/>
    <xf numFmtId="2" fontId="3" fillId="0" borderId="0" xfId="1" applyNumberFormat="1"/>
    <xf numFmtId="2" fontId="3" fillId="0" borderId="1" xfId="1" applyNumberFormat="1" applyBorder="1" applyAlignment="1">
      <alignment horizontal="center" vertical="center"/>
    </xf>
    <xf numFmtId="1" fontId="3" fillId="0" borderId="0" xfId="1" applyNumberFormat="1"/>
    <xf numFmtId="0" fontId="2" fillId="0" borderId="0" xfId="1" applyFont="1" applyBorder="1" applyAlignment="1">
      <alignment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3" fillId="0" borderId="0" xfId="1" applyBorder="1" applyAlignment="1">
      <alignment horizontal="center" vertical="center"/>
    </xf>
    <xf numFmtId="9" fontId="3" fillId="0" borderId="0" xfId="1" applyNumberFormat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4" fontId="3" fillId="0" borderId="1" xfId="1" applyNumberFormat="1" applyBorder="1" applyAlignment="1">
      <alignment horizontal="center" vertical="center"/>
    </xf>
    <xf numFmtId="2" fontId="3" fillId="0" borderId="1" xfId="1" applyNumberFormat="1" applyBorder="1"/>
    <xf numFmtId="164" fontId="3" fillId="0" borderId="1" xfId="1" applyNumberFormat="1" applyBorder="1"/>
    <xf numFmtId="0" fontId="3" fillId="0" borderId="2" xfId="1" applyBorder="1"/>
    <xf numFmtId="2" fontId="3" fillId="0" borderId="2" xfId="1" applyNumberFormat="1" applyBorder="1" applyAlignment="1">
      <alignment horizontal="center" vertical="center"/>
    </xf>
    <xf numFmtId="0" fontId="5" fillId="0" borderId="0" xfId="1" applyFont="1" applyFill="1" applyBorder="1" applyAlignment="1"/>
    <xf numFmtId="0" fontId="4" fillId="0" borderId="0" xfId="1" applyFont="1" applyFill="1" applyBorder="1" applyAlignment="1"/>
    <xf numFmtId="2" fontId="9" fillId="0" borderId="1" xfId="1" applyNumberFormat="1" applyFont="1" applyFill="1" applyBorder="1" applyAlignment="1"/>
    <xf numFmtId="164" fontId="9" fillId="0" borderId="1" xfId="1" applyNumberFormat="1" applyFont="1" applyFill="1" applyBorder="1" applyAlignment="1"/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2" fontId="9" fillId="0" borderId="3" xfId="1" applyNumberFormat="1" applyFont="1" applyFill="1" applyBorder="1" applyAlignment="1"/>
    <xf numFmtId="2" fontId="9" fillId="0" borderId="1" xfId="1" applyNumberFormat="1" applyFont="1" applyFill="1" applyBorder="1"/>
    <xf numFmtId="0" fontId="9" fillId="0" borderId="0" xfId="1" applyFont="1"/>
    <xf numFmtId="0" fontId="2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</cellXfs>
  <cellStyles count="4">
    <cellStyle name="Normal" xfId="0" builtinId="0"/>
    <cellStyle name="Normal 2" xfId="1"/>
    <cellStyle name="Normal 3" xfId="3"/>
    <cellStyle name="Porcentaj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81245360213644"/>
          <c:y val="5.0706054966285066E-2"/>
          <c:w val="0.86450668734960756"/>
          <c:h val="0.6219652089266374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FSR!$L$3</c:f>
              <c:strCache>
                <c:ptCount val="1"/>
                <c:pt idx="0">
                  <c:v>An. gambiae (Ermert et al., 2011)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FSR!$B$5:$B$52</c:f>
              <c:numCache>
                <c:formatCode>#,##0.00</c:formatCode>
                <c:ptCount val="4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</c:numCache>
            </c:numRef>
          </c:xVal>
          <c:yVal>
            <c:numRef>
              <c:f>FSR!$L$5:$L$52</c:f>
              <c:numCache>
                <c:formatCode>0.00</c:formatCode>
                <c:ptCount val="48"/>
                <c:pt idx="0">
                  <c:v>0.9760055552000001</c:v>
                </c:pt>
                <c:pt idx="1">
                  <c:v>0.87259869890000008</c:v>
                </c:pt>
                <c:pt idx="2">
                  <c:v>0.79940215360000011</c:v>
                </c:pt>
                <c:pt idx="3">
                  <c:v>0.75132612230000007</c:v>
                </c:pt>
                <c:pt idx="4">
                  <c:v>0.72380000000000011</c:v>
                </c:pt>
                <c:pt idx="5">
                  <c:v>0.7127468977000001</c:v>
                </c:pt>
                <c:pt idx="6">
                  <c:v>0.71455816640000014</c:v>
                </c:pt>
                <c:pt idx="7">
                  <c:v>0.72606792110000007</c:v>
                </c:pt>
                <c:pt idx="8">
                  <c:v>0.74452756480000015</c:v>
                </c:pt>
                <c:pt idx="9">
                  <c:v>0.76758031250000003</c:v>
                </c:pt>
                <c:pt idx="10">
                  <c:v>0.79323571520000014</c:v>
                </c:pt>
                <c:pt idx="11">
                  <c:v>0.81984418390000013</c:v>
                </c:pt>
                <c:pt idx="12">
                  <c:v>0.8460715136000001</c:v>
                </c:pt>
                <c:pt idx="13">
                  <c:v>0.87087340729999996</c:v>
                </c:pt>
                <c:pt idx="14">
                  <c:v>0.89346999999999999</c:v>
                </c:pt>
                <c:pt idx="15">
                  <c:v>0.91332038270000004</c:v>
                </c:pt>
                <c:pt idx="16">
                  <c:v>0.93009712640000008</c:v>
                </c:pt>
                <c:pt idx="17">
                  <c:v>0.94366080610000003</c:v>
                </c:pt>
                <c:pt idx="18">
                  <c:v>0.95403452480000017</c:v>
                </c:pt>
                <c:pt idx="19">
                  <c:v>0.96137843750000029</c:v>
                </c:pt>
                <c:pt idx="20">
                  <c:v>0.96596427520000006</c:v>
                </c:pt>
                <c:pt idx="21">
                  <c:v>0.96814986890000032</c:v>
                </c:pt>
                <c:pt idx="22">
                  <c:v>0.96835367359999935</c:v>
                </c:pt>
                <c:pt idx="23">
                  <c:v>0.96702929230000079</c:v>
                </c:pt>
                <c:pt idx="24">
                  <c:v>0.96463999999999983</c:v>
                </c:pt>
                <c:pt idx="25">
                  <c:v>0.96163326769999968</c:v>
                </c:pt>
                <c:pt idx="26">
                  <c:v>0.95841528639999951</c:v>
                </c:pt>
                <c:pt idx="27">
                  <c:v>0.95532549109999976</c:v>
                </c:pt>
                <c:pt idx="28">
                  <c:v>0.95261108479999901</c:v>
                </c:pt>
                <c:pt idx="29">
                  <c:v>0.95040156249999974</c:v>
                </c:pt>
                <c:pt idx="30">
                  <c:v>0.94868323519999986</c:v>
                </c:pt>
                <c:pt idx="31">
                  <c:v>0.94727375390000124</c:v>
                </c:pt>
                <c:pt idx="32">
                  <c:v>0.94579663360000155</c:v>
                </c:pt>
                <c:pt idx="33">
                  <c:v>0.94365577729999928</c:v>
                </c:pt>
                <c:pt idx="34">
                  <c:v>0.94001000000000201</c:v>
                </c:pt>
                <c:pt idx="35">
                  <c:v>0.93374755269999843</c:v>
                </c:pt>
                <c:pt idx="36">
                  <c:v>0.92346064640000003</c:v>
                </c:pt>
                <c:pt idx="37">
                  <c:v>0.90741997610000202</c:v>
                </c:pt>
                <c:pt idx="38">
                  <c:v>0.88354924480000241</c:v>
                </c:pt>
                <c:pt idx="39">
                  <c:v>0.84939968750000416</c:v>
                </c:pt>
                <c:pt idx="40">
                  <c:v>0.80212459519999479</c:v>
                </c:pt>
                <c:pt idx="41">
                  <c:v>0.73845383890000404</c:v>
                </c:pt>
                <c:pt idx="42">
                  <c:v>0.65466839360000484</c:v>
                </c:pt>
                <c:pt idx="43">
                  <c:v>0.54657486229999719</c:v>
                </c:pt>
                <c:pt idx="44">
                  <c:v>0.4094799999999984</c:v>
                </c:pt>
                <c:pt idx="45">
                  <c:v>0.23816523769999776</c:v>
                </c:pt>
                <c:pt idx="46">
                  <c:v>2.686120639999956E-2</c:v>
                </c:pt>
                <c:pt idx="47">
                  <c:v>-0.23077773890000663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FSR!$M$3</c:f>
              <c:strCache>
                <c:ptCount val="1"/>
                <c:pt idx="0">
                  <c:v>An. gambiae (Mordecai et al., 2013)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FSR!$B$4:$B$54</c:f>
              <c:numCache>
                <c:formatCode>#,##0.00</c:formatCode>
                <c:ptCount val="5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</c:numCache>
            </c:numRef>
          </c:xVal>
          <c:yVal>
            <c:numRef>
              <c:f>FSR!$M$4:$M$54</c:f>
              <c:numCache>
                <c:formatCode>0.00</c:formatCode>
                <c:ptCount val="51"/>
                <c:pt idx="0">
                  <c:v>0.31779999999999997</c:v>
                </c:pt>
                <c:pt idx="1">
                  <c:v>0.361952</c:v>
                </c:pt>
                <c:pt idx="2">
                  <c:v>0.40444800000000003</c:v>
                </c:pt>
                <c:pt idx="3">
                  <c:v>0.44528800000000002</c:v>
                </c:pt>
                <c:pt idx="4">
                  <c:v>0.48447200000000001</c:v>
                </c:pt>
                <c:pt idx="5">
                  <c:v>0.52200000000000002</c:v>
                </c:pt>
                <c:pt idx="6">
                  <c:v>0.55787200000000003</c:v>
                </c:pt>
                <c:pt idx="7">
                  <c:v>0.59208800000000006</c:v>
                </c:pt>
                <c:pt idx="8">
                  <c:v>0.62464799999999998</c:v>
                </c:pt>
                <c:pt idx="9">
                  <c:v>0.65555200000000002</c:v>
                </c:pt>
                <c:pt idx="10">
                  <c:v>0.68480000000000008</c:v>
                </c:pt>
                <c:pt idx="11">
                  <c:v>0.71239200000000003</c:v>
                </c:pt>
                <c:pt idx="12">
                  <c:v>0.7383280000000001</c:v>
                </c:pt>
                <c:pt idx="13">
                  <c:v>0.76260800000000006</c:v>
                </c:pt>
                <c:pt idx="14">
                  <c:v>0.78523200000000004</c:v>
                </c:pt>
                <c:pt idx="15">
                  <c:v>0.80620000000000003</c:v>
                </c:pt>
                <c:pt idx="16">
                  <c:v>0.82551200000000002</c:v>
                </c:pt>
                <c:pt idx="17">
                  <c:v>0.84316800000000003</c:v>
                </c:pt>
                <c:pt idx="18">
                  <c:v>0.85916800000000004</c:v>
                </c:pt>
                <c:pt idx="19">
                  <c:v>0.87351200000000007</c:v>
                </c:pt>
                <c:pt idx="20">
                  <c:v>0.8862000000000001</c:v>
                </c:pt>
                <c:pt idx="21">
                  <c:v>0.89723200000000003</c:v>
                </c:pt>
                <c:pt idx="22">
                  <c:v>0.90660800000000008</c:v>
                </c:pt>
                <c:pt idx="23">
                  <c:v>0.91432800000000003</c:v>
                </c:pt>
                <c:pt idx="24">
                  <c:v>0.9203920000000001</c:v>
                </c:pt>
                <c:pt idx="25">
                  <c:v>0.92480000000000007</c:v>
                </c:pt>
                <c:pt idx="26">
                  <c:v>0.92755200000000015</c:v>
                </c:pt>
                <c:pt idx="27">
                  <c:v>0.92864800000000014</c:v>
                </c:pt>
                <c:pt idx="28">
                  <c:v>0.92808800000000014</c:v>
                </c:pt>
                <c:pt idx="29">
                  <c:v>0.92587200000000003</c:v>
                </c:pt>
                <c:pt idx="30">
                  <c:v>0.92200000000000015</c:v>
                </c:pt>
                <c:pt idx="31">
                  <c:v>0.91647200000000006</c:v>
                </c:pt>
                <c:pt idx="32">
                  <c:v>0.90928800000000021</c:v>
                </c:pt>
                <c:pt idx="33">
                  <c:v>0.90044800000000014</c:v>
                </c:pt>
                <c:pt idx="34">
                  <c:v>0.88995200000000008</c:v>
                </c:pt>
                <c:pt idx="35">
                  <c:v>0.87780000000000025</c:v>
                </c:pt>
                <c:pt idx="36">
                  <c:v>0.8639920000000002</c:v>
                </c:pt>
                <c:pt idx="37">
                  <c:v>0.84852800000000017</c:v>
                </c:pt>
                <c:pt idx="38">
                  <c:v>0.83140800000000015</c:v>
                </c:pt>
                <c:pt idx="39">
                  <c:v>0.81263200000000013</c:v>
                </c:pt>
                <c:pt idx="40">
                  <c:v>0.79220000000000024</c:v>
                </c:pt>
                <c:pt idx="41">
                  <c:v>0.77011200000000013</c:v>
                </c:pt>
                <c:pt idx="42">
                  <c:v>0.74636800000000014</c:v>
                </c:pt>
                <c:pt idx="43">
                  <c:v>0.72096800000000005</c:v>
                </c:pt>
                <c:pt idx="44">
                  <c:v>0.69391200000000031</c:v>
                </c:pt>
                <c:pt idx="45">
                  <c:v>0.66520000000000024</c:v>
                </c:pt>
                <c:pt idx="46">
                  <c:v>0.63483200000000028</c:v>
                </c:pt>
                <c:pt idx="47">
                  <c:v>0.60280800000000023</c:v>
                </c:pt>
                <c:pt idx="48">
                  <c:v>0.56912800000000008</c:v>
                </c:pt>
                <c:pt idx="49">
                  <c:v>0.53379200000000027</c:v>
                </c:pt>
                <c:pt idx="50">
                  <c:v>0.49680000000000035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FSR!$E$3</c:f>
              <c:strCache>
                <c:ptCount val="1"/>
                <c:pt idx="0">
                  <c:v>Martens I (Martens et al., 1995)</c:v>
                </c:pt>
              </c:strCache>
            </c:strRef>
          </c:tx>
          <c:marker>
            <c:symbol val="none"/>
          </c:marker>
          <c:xVal>
            <c:numRef>
              <c:f>FSR!$B$4:$B$50</c:f>
              <c:numCache>
                <c:formatCode>#,##0.00</c:formatCode>
                <c:ptCount val="47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</c:numCache>
            </c:numRef>
          </c:xVal>
          <c:yVal>
            <c:numRef>
              <c:f>FSR!$E$4:$E$50</c:f>
              <c:numCache>
                <c:formatCode>0.00</c:formatCode>
                <c:ptCount val="47"/>
                <c:pt idx="0">
                  <c:v>0.14000000000000001</c:v>
                </c:pt>
                <c:pt idx="1">
                  <c:v>0.2084</c:v>
                </c:pt>
                <c:pt idx="2">
                  <c:v>0.27360000000000001</c:v>
                </c:pt>
                <c:pt idx="3">
                  <c:v>0.33560000000000001</c:v>
                </c:pt>
                <c:pt idx="4">
                  <c:v>0.39440000000000003</c:v>
                </c:pt>
                <c:pt idx="5">
                  <c:v>0.45</c:v>
                </c:pt>
                <c:pt idx="6">
                  <c:v>0.50239999999999996</c:v>
                </c:pt>
                <c:pt idx="7">
                  <c:v>0.55159999999999998</c:v>
                </c:pt>
                <c:pt idx="8">
                  <c:v>0.59760000000000002</c:v>
                </c:pt>
                <c:pt idx="9">
                  <c:v>0.64039999999999997</c:v>
                </c:pt>
                <c:pt idx="10">
                  <c:v>0.68</c:v>
                </c:pt>
                <c:pt idx="11">
                  <c:v>0.71640000000000004</c:v>
                </c:pt>
                <c:pt idx="12">
                  <c:v>0.74960000000000004</c:v>
                </c:pt>
                <c:pt idx="13">
                  <c:v>0.77960000000000007</c:v>
                </c:pt>
                <c:pt idx="14">
                  <c:v>0.80640000000000001</c:v>
                </c:pt>
                <c:pt idx="15">
                  <c:v>0.83000000000000007</c:v>
                </c:pt>
                <c:pt idx="16">
                  <c:v>0.85040000000000004</c:v>
                </c:pt>
                <c:pt idx="17">
                  <c:v>0.86759999999999993</c:v>
                </c:pt>
                <c:pt idx="18">
                  <c:v>0.88159999999999994</c:v>
                </c:pt>
                <c:pt idx="19">
                  <c:v>0.89240000000000008</c:v>
                </c:pt>
                <c:pt idx="20">
                  <c:v>0.89999999999999991</c:v>
                </c:pt>
                <c:pt idx="21">
                  <c:v>0.90439999999999998</c:v>
                </c:pt>
                <c:pt idx="22">
                  <c:v>0.90559999999999996</c:v>
                </c:pt>
                <c:pt idx="23">
                  <c:v>0.90359999999999996</c:v>
                </c:pt>
                <c:pt idx="24">
                  <c:v>0.89840000000000009</c:v>
                </c:pt>
                <c:pt idx="25">
                  <c:v>0.89000000000000012</c:v>
                </c:pt>
                <c:pt idx="26">
                  <c:v>0.87839999999999985</c:v>
                </c:pt>
                <c:pt idx="27">
                  <c:v>0.86359999999999992</c:v>
                </c:pt>
                <c:pt idx="28">
                  <c:v>0.84559999999999991</c:v>
                </c:pt>
                <c:pt idx="29">
                  <c:v>0.82440000000000002</c:v>
                </c:pt>
                <c:pt idx="30">
                  <c:v>0.8</c:v>
                </c:pt>
                <c:pt idx="31">
                  <c:v>0.77239999999999975</c:v>
                </c:pt>
                <c:pt idx="32">
                  <c:v>0.74159999999999981</c:v>
                </c:pt>
                <c:pt idx="33">
                  <c:v>0.70760000000000001</c:v>
                </c:pt>
                <c:pt idx="34">
                  <c:v>0.67039999999999988</c:v>
                </c:pt>
                <c:pt idx="35">
                  <c:v>0.62999999999999967</c:v>
                </c:pt>
                <c:pt idx="36">
                  <c:v>0.58639999999999981</c:v>
                </c:pt>
                <c:pt idx="37">
                  <c:v>0.53959999999999986</c:v>
                </c:pt>
                <c:pt idx="38">
                  <c:v>0.48959999999999987</c:v>
                </c:pt>
                <c:pt idx="39">
                  <c:v>0.43639999999999995</c:v>
                </c:pt>
                <c:pt idx="40">
                  <c:v>0.37999999999999973</c:v>
                </c:pt>
                <c:pt idx="41">
                  <c:v>0.32040000000000007</c:v>
                </c:pt>
                <c:pt idx="42">
                  <c:v>0.25760000000000011</c:v>
                </c:pt>
                <c:pt idx="43">
                  <c:v>0.19160000000000005</c:v>
                </c:pt>
                <c:pt idx="44">
                  <c:v>0.12239999999999968</c:v>
                </c:pt>
                <c:pt idx="45">
                  <c:v>5.00000000000001E-2</c:v>
                </c:pt>
                <c:pt idx="46">
                  <c:v>-2.5600000000000012E-2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FSR!$F$3</c:f>
              <c:strCache>
                <c:ptCount val="1"/>
                <c:pt idx="0">
                  <c:v>Martens II (Martens, 1997)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FSR!$B$13:$B$49</c:f>
              <c:numCache>
                <c:formatCode>#,##0.00</c:formatCode>
                <c:ptCount val="3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</c:numCache>
            </c:numRef>
          </c:xVal>
          <c:yVal>
            <c:numRef>
              <c:f>FSR!$F$13:$F$49</c:f>
              <c:numCache>
                <c:formatCode>0.00</c:formatCode>
                <c:ptCount val="37"/>
                <c:pt idx="0">
                  <c:v>6.2176524022116264E-2</c:v>
                </c:pt>
                <c:pt idx="1">
                  <c:v>0.48954165955695322</c:v>
                </c:pt>
                <c:pt idx="2">
                  <c:v>0.65693640105726014</c:v>
                </c:pt>
                <c:pt idx="3">
                  <c:v>0.73857671491879806</c:v>
                </c:pt>
                <c:pt idx="4">
                  <c:v>0.7863253700642957</c:v>
                </c:pt>
                <c:pt idx="5">
                  <c:v>0.8174112839793034</c:v>
                </c:pt>
                <c:pt idx="6">
                  <c:v>0.83908891859542301</c:v>
                </c:pt>
                <c:pt idx="7">
                  <c:v>0.8549264715656808</c:v>
                </c:pt>
                <c:pt idx="8">
                  <c:v>0.86687789975018159</c:v>
                </c:pt>
                <c:pt idx="9">
                  <c:v>0.87609991855309277</c:v>
                </c:pt>
                <c:pt idx="10">
                  <c:v>0.88331846674801917</c:v>
                </c:pt>
                <c:pt idx="11">
                  <c:v>0.88900976540277565</c:v>
                </c:pt>
                <c:pt idx="12">
                  <c:v>0.89349672244254374</c:v>
                </c:pt>
                <c:pt idx="13">
                  <c:v>0.89700337698659349</c:v>
                </c:pt>
                <c:pt idx="14">
                  <c:v>0.89968709777906031</c:v>
                </c:pt>
                <c:pt idx="15">
                  <c:v>0.90165828808766046</c:v>
                </c:pt>
                <c:pt idx="16">
                  <c:v>0.90299269407203009</c:v>
                </c:pt>
                <c:pt idx="17">
                  <c:v>0.90373909235495287</c:v>
                </c:pt>
                <c:pt idx="18">
                  <c:v>0.90392390229528241</c:v>
                </c:pt>
                <c:pt idx="19">
                  <c:v>0.9035535706937301</c:v>
                </c:pt>
                <c:pt idx="20">
                  <c:v>0.90261514141872312</c:v>
                </c:pt>
                <c:pt idx="21">
                  <c:v>0.90107510572129057</c:v>
                </c:pt>
                <c:pt idx="22">
                  <c:v>0.89887633883677798</c:v>
                </c:pt>
                <c:pt idx="23">
                  <c:v>0.89593258401727072</c:v>
                </c:pt>
                <c:pt idx="24">
                  <c:v>0.8921194425686515</c:v>
                </c:pt>
                <c:pt idx="25">
                  <c:v>0.88725999277607259</c:v>
                </c:pt>
                <c:pt idx="26">
                  <c:v>0.88110165085556535</c:v>
                </c:pt>
                <c:pt idx="27">
                  <c:v>0.87327797962418219</c:v>
                </c:pt>
                <c:pt idx="28">
                  <c:v>0.86324319691120688</c:v>
                </c:pt>
                <c:pt idx="29">
                  <c:v>0.85015409105149753</c:v>
                </c:pt>
                <c:pt idx="30">
                  <c:v>0.83264309738315401</c:v>
                </c:pt>
                <c:pt idx="31">
                  <c:v>0.80834530227769352</c:v>
                </c:pt>
                <c:pt idx="32">
                  <c:v>0.77280234724518926</c:v>
                </c:pt>
                <c:pt idx="33">
                  <c:v>0.71653131057378927</c:v>
                </c:pt>
                <c:pt idx="34">
                  <c:v>0.61542826159562047</c:v>
                </c:pt>
                <c:pt idx="35">
                  <c:v>0.38930342505725124</c:v>
                </c:pt>
                <c:pt idx="36">
                  <c:v>0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FSR!$G$3</c:f>
              <c:strCache>
                <c:ptCount val="1"/>
                <c:pt idx="0">
                  <c:v>Martens III (Lunde, 2013)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FSR!$B$12:$B$44</c:f>
              <c:numCache>
                <c:formatCode>#,##0.00</c:formatCode>
                <c:ptCount val="3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</c:numCache>
            </c:numRef>
          </c:xVal>
          <c:yVal>
            <c:numRef>
              <c:f>FSR!$G$12:$G$44</c:f>
              <c:numCache>
                <c:formatCode>0.00</c:formatCode>
                <c:ptCount val="33"/>
                <c:pt idx="0">
                  <c:v>0.62099185312553984</c:v>
                </c:pt>
                <c:pt idx="1">
                  <c:v>0.78977222200647013</c:v>
                </c:pt>
                <c:pt idx="2">
                  <c:v>0.85482726837912559</c:v>
                </c:pt>
                <c:pt idx="3">
                  <c:v>0.88917518837036269</c:v>
                </c:pt>
                <c:pt idx="4">
                  <c:v>0.91039001250431573</c:v>
                </c:pt>
                <c:pt idx="5">
                  <c:v>0.92479137274621859</c:v>
                </c:pt>
                <c:pt idx="6">
                  <c:v>0.93520629442957781</c:v>
                </c:pt>
                <c:pt idx="7">
                  <c:v>0.94308831055131037</c:v>
                </c:pt>
                <c:pt idx="8">
                  <c:v>0.94926104571116798</c:v>
                </c:pt>
                <c:pt idx="9">
                  <c:v>0.95422601961020148</c:v>
                </c:pt>
                <c:pt idx="10">
                  <c:v>0.95830606010922281</c:v>
                </c:pt>
                <c:pt idx="11">
                  <c:v>0.96171836859724236</c:v>
                </c:pt>
                <c:pt idx="12">
                  <c:v>0.96461444879594638</c:v>
                </c:pt>
                <c:pt idx="13">
                  <c:v>0.96710319785966914</c:v>
                </c:pt>
                <c:pt idx="14">
                  <c:v>0.9692648988129956</c:v>
                </c:pt>
                <c:pt idx="15">
                  <c:v>0.97116003895229697</c:v>
                </c:pt>
                <c:pt idx="16">
                  <c:v>0.97283505657868574</c:v>
                </c:pt>
                <c:pt idx="17">
                  <c:v>0.97432619575922275</c:v>
                </c:pt>
                <c:pt idx="18">
                  <c:v>0.97566215797708711</c:v>
                </c:pt>
                <c:pt idx="19">
                  <c:v>0.97686596707538709</c:v>
                </c:pt>
                <c:pt idx="20">
                  <c:v>0.97795630695763303</c:v>
                </c:pt>
                <c:pt idx="21">
                  <c:v>0.97894849811422235</c:v>
                </c:pt>
                <c:pt idx="22">
                  <c:v>0.97985522184001606</c:v>
                </c:pt>
                <c:pt idx="23">
                  <c:v>0.98068706505565029</c:v>
                </c:pt>
                <c:pt idx="24">
                  <c:v>0.98145293552019364</c:v>
                </c:pt>
                <c:pt idx="25">
                  <c:v>0.98216038203398903</c:v>
                </c:pt>
                <c:pt idx="26">
                  <c:v>0.98281584406299927</c:v>
                </c:pt>
                <c:pt idx="27">
                  <c:v>0.98342484829067256</c:v>
                </c:pt>
                <c:pt idx="28">
                  <c:v>0.9839921648108475</c:v>
                </c:pt>
                <c:pt idx="29">
                  <c:v>0.98452193230986118</c:v>
                </c:pt>
                <c:pt idx="30">
                  <c:v>0.98501775919073453</c:v>
                </c:pt>
                <c:pt idx="31">
                  <c:v>0.98548280586604331</c:v>
                </c:pt>
                <c:pt idx="32">
                  <c:v>0.98591985218747291</c:v>
                </c:pt>
              </c:numCache>
            </c:numRef>
          </c:yVal>
          <c:smooth val="1"/>
        </c:ser>
        <c:ser>
          <c:idx val="2"/>
          <c:order val="5"/>
          <c:tx>
            <c:strRef>
              <c:f>FSR!$I$3</c:f>
              <c:strCache>
                <c:ptCount val="1"/>
                <c:pt idx="0">
                  <c:v>An. albimanus (This study)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FSR!$B$9:$B$47</c:f>
              <c:numCache>
                <c:formatCode>#,##0.00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numCache>
            </c:numRef>
          </c:xVal>
          <c:yVal>
            <c:numRef>
              <c:f>FSR!$I$9:$I$47</c:f>
              <c:numCache>
                <c:formatCode>0.00</c:formatCode>
                <c:ptCount val="39"/>
                <c:pt idx="0">
                  <c:v>2.2774512769669097E-3</c:v>
                </c:pt>
                <c:pt idx="1">
                  <c:v>0.38952504911638863</c:v>
                </c:pt>
                <c:pt idx="2">
                  <c:v>0.59212347827423539</c:v>
                </c:pt>
                <c:pt idx="3">
                  <c:v>0.69115714078164492</c:v>
                </c:pt>
                <c:pt idx="4">
                  <c:v>0.7488381356574404</c:v>
                </c:pt>
                <c:pt idx="5">
                  <c:v>0.78627955635067615</c:v>
                </c:pt>
                <c:pt idx="6">
                  <c:v>0.81235389274364467</c:v>
                </c:pt>
                <c:pt idx="7">
                  <c:v>0.83140725094585721</c:v>
                </c:pt>
                <c:pt idx="8">
                  <c:v>0.84581090197321684</c:v>
                </c:pt>
                <c:pt idx="9">
                  <c:v>0.85696486409837747</c:v>
                </c:pt>
                <c:pt idx="10">
                  <c:v>0.86574649647593704</c:v>
                </c:pt>
                <c:pt idx="11">
                  <c:v>0.87273141826723943</c:v>
                </c:pt>
                <c:pt idx="12">
                  <c:v>0.87831083855805858</c:v>
                </c:pt>
                <c:pt idx="13">
                  <c:v>0.8827577262438826</c:v>
                </c:pt>
                <c:pt idx="14">
                  <c:v>0.88626596510776123</c:v>
                </c:pt>
                <c:pt idx="15">
                  <c:v>0.88897441673610766</c:v>
                </c:pt>
                <c:pt idx="16">
                  <c:v>0.8909821233214138</c:v>
                </c:pt>
                <c:pt idx="17">
                  <c:v>0.89235806021956821</c:v>
                </c:pt>
                <c:pt idx="18">
                  <c:v>0.8931473678258357</c:v>
                </c:pt>
                <c:pt idx="19">
                  <c:v>0.89337517247291087</c:v>
                </c:pt>
                <c:pt idx="20">
                  <c:v>0.89304862281436059</c:v>
                </c:pt>
                <c:pt idx="21">
                  <c:v>0.89215745720450002</c:v>
                </c:pt>
                <c:pt idx="22">
                  <c:v>0.89067318757730796</c:v>
                </c:pt>
                <c:pt idx="23">
                  <c:v>0.88854677650111258</c:v>
                </c:pt>
                <c:pt idx="24">
                  <c:v>0.88570444460161801</c:v>
                </c:pt>
                <c:pt idx="25">
                  <c:v>0.88204091205004076</c:v>
                </c:pt>
                <c:pt idx="26">
                  <c:v>0.87740884982770939</c:v>
                </c:pt>
                <c:pt idx="27">
                  <c:v>0.87160240963513724</c:v>
                </c:pt>
                <c:pt idx="28">
                  <c:v>0.86433104769257585</c:v>
                </c:pt>
                <c:pt idx="29">
                  <c:v>0.85517667450720702</c:v>
                </c:pt>
                <c:pt idx="30">
                  <c:v>0.84352067594692737</c:v>
                </c:pt>
                <c:pt idx="31">
                  <c:v>0.82841324607231359</c:v>
                </c:pt>
                <c:pt idx="32">
                  <c:v>0.80832434677506526</c:v>
                </c:pt>
                <c:pt idx="33">
                  <c:v>0.78063014530846631</c:v>
                </c:pt>
                <c:pt idx="34">
                  <c:v>0.74044074737138998</c:v>
                </c:pt>
                <c:pt idx="35">
                  <c:v>0.67753818006024813</c:v>
                </c:pt>
                <c:pt idx="36">
                  <c:v>0.56677476974969176</c:v>
                </c:pt>
                <c:pt idx="37">
                  <c:v>0.33119715495225732</c:v>
                </c:pt>
                <c:pt idx="3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824360"/>
        <c:axId val="486824752"/>
      </c:scatterChart>
      <c:valAx>
        <c:axId val="486824360"/>
        <c:scaling>
          <c:orientation val="minMax"/>
          <c:max val="45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Air temperature </a:t>
                </a:r>
                <a:r>
                  <a:rPr lang="en-US" sz="1000" b="0" i="0" u="none" strike="noStrike" baseline="0">
                    <a:effectLst/>
                  </a:rPr>
                  <a:t>(𝑇𝑎)</a:t>
                </a:r>
                <a:r>
                  <a:rPr lang="en-US" b="0"/>
                  <a:t> [°C]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in"/>
        <c:tickLblPos val="nextTo"/>
        <c:spPr>
          <a:ln/>
        </c:spPr>
        <c:crossAx val="486824752"/>
        <c:crossesAt val="-5"/>
        <c:crossBetween val="midCat"/>
        <c:minorUnit val="1"/>
      </c:valAx>
      <c:valAx>
        <c:axId val="486824752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Survival rate [1/day]</a:t>
                </a:r>
              </a:p>
            </c:rich>
          </c:tx>
          <c:layout>
            <c:manualLayout>
              <c:xMode val="edge"/>
              <c:yMode val="edge"/>
              <c:x val="9.0046209012605814E-3"/>
              <c:y val="0.23558601123757128"/>
            </c:manualLayout>
          </c:layout>
          <c:overlay val="0"/>
        </c:title>
        <c:numFmt formatCode="0.00" sourceLinked="1"/>
        <c:majorTickMark val="out"/>
        <c:minorTickMark val="in"/>
        <c:tickLblPos val="nextTo"/>
        <c:spPr>
          <a:ln/>
        </c:spPr>
        <c:crossAx val="486824360"/>
        <c:crossesAt val="-5"/>
        <c:crossBetween val="midCat"/>
      </c:valAx>
    </c:plotArea>
    <c:legend>
      <c:legendPos val="b"/>
      <c:layout>
        <c:manualLayout>
          <c:xMode val="edge"/>
          <c:yMode val="edge"/>
          <c:x val="4.2970802970170897E-2"/>
          <c:y val="0.77317090501747177"/>
          <c:w val="0.94093590378675762"/>
          <c:h val="0.2091344680187033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677682895271899E-2"/>
          <c:y val="6.0434878573608131E-2"/>
          <c:w val="0.85376836346160956"/>
          <c:h val="0.62157566319114366"/>
        </c:manualLayout>
      </c:layout>
      <c:scatterChart>
        <c:scatterStyle val="smoothMarker"/>
        <c:varyColors val="0"/>
        <c:ser>
          <c:idx val="6"/>
          <c:order val="0"/>
          <c:tx>
            <c:strRef>
              <c:f>FSR!$C$3</c:f>
              <c:strCache>
                <c:ptCount val="1"/>
                <c:pt idx="0">
                  <c:v>Anopheles spp. (Martens, 1997)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(FSR!$B$18,FSR!$B$29,FSR!$B$49)</c:f>
              <c:numCache>
                <c:formatCode>#,##0.00</c:formatCode>
                <c:ptCount val="3"/>
                <c:pt idx="0">
                  <c:v>9</c:v>
                </c:pt>
                <c:pt idx="1">
                  <c:v>20</c:v>
                </c:pt>
                <c:pt idx="2">
                  <c:v>40</c:v>
                </c:pt>
              </c:numCache>
            </c:numRef>
          </c:xVal>
          <c:yVal>
            <c:numRef>
              <c:f>(FSR!$C$18,FSR!$C$29,FSR!$C$49)</c:f>
              <c:numCache>
                <c:formatCode>0.00</c:formatCode>
                <c:ptCount val="3"/>
                <c:pt idx="0">
                  <c:v>0.82</c:v>
                </c:pt>
                <c:pt idx="1">
                  <c:v>0.9</c:v>
                </c:pt>
                <c:pt idx="2">
                  <c:v>0.04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FSR!$K$3</c:f>
              <c:strCache>
                <c:ptCount val="1"/>
                <c:pt idx="0">
                  <c:v>An. gambiae &amp; An. arabiensis (Kirby &amp; Lindsay, 2007)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FSR!$B$49</c:f>
              <c:numCache>
                <c:formatCode>#,##0.00</c:formatCode>
                <c:ptCount val="1"/>
                <c:pt idx="0">
                  <c:v>40</c:v>
                </c:pt>
              </c:numCache>
            </c:numRef>
          </c:xVal>
          <c:yVal>
            <c:numRef>
              <c:f>FSR!$K$49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FSR!$D$3</c:f>
              <c:strCache>
                <c:ptCount val="1"/>
                <c:pt idx="0">
                  <c:v>Anopheles spp. (Craig et al., 1999)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FSR!$B$14</c:f>
              <c:numCache>
                <c:formatCode>#,##0.00</c:formatCode>
                <c:ptCount val="1"/>
                <c:pt idx="0">
                  <c:v>5</c:v>
                </c:pt>
              </c:numCache>
            </c:numRef>
          </c:xVal>
          <c:yVal>
            <c:numRef>
              <c:f>FSR!$D$14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8"/>
          <c:order val="3"/>
          <c:tx>
            <c:strRef>
              <c:f>FSR!$J$3</c:f>
              <c:strCache>
                <c:ptCount val="1"/>
                <c:pt idx="0">
                  <c:v>An. gambiae (Bayoh, 2001)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(FSR!$B$4,FSR!$B$14,FSR!$B$19,FSR!$B$24,FSR!$B$29,FSR!$B$34,FSR!$B$39,FSR!$B$44,FSR!$B$49,FSR!$B$54)</c:f>
              <c:numCache>
                <c:formatCode>#,##0.00</c:formatCode>
                <c:ptCount val="10"/>
                <c:pt idx="0">
                  <c:v>-5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(FSR!$J$4,FSR!$J$14,FSR!$J$19,FSR!$J$24,FSR!$J$29,FSR!$J$34,FSR!$J$39,FSR!$J$44,FSR!$J$49,FSR!$J$54)</c:f>
              <c:numCache>
                <c:formatCode>0.00</c:formatCode>
                <c:ptCount val="10"/>
                <c:pt idx="0">
                  <c:v>0</c:v>
                </c:pt>
                <c:pt idx="1">
                  <c:v>0.75033333333333341</c:v>
                </c:pt>
                <c:pt idx="2">
                  <c:v>0.8982500000000001</c:v>
                </c:pt>
                <c:pt idx="3">
                  <c:v>0.95566666666666666</c:v>
                </c:pt>
                <c:pt idx="4">
                  <c:v>0.96550000000000002</c:v>
                </c:pt>
                <c:pt idx="5">
                  <c:v>0.95899999999999996</c:v>
                </c:pt>
                <c:pt idx="6">
                  <c:v>0.93300000000000005</c:v>
                </c:pt>
                <c:pt idx="7">
                  <c:v>0.85666666666666658</c:v>
                </c:pt>
                <c:pt idx="8">
                  <c:v>0.41374999999999995</c:v>
                </c:pt>
                <c:pt idx="9" formatCode="General">
                  <c:v>0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FSR!$N$3</c:f>
              <c:strCache>
                <c:ptCount val="1"/>
                <c:pt idx="0">
                  <c:v>An. arabiensis (Lyons et al., 2012)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B0F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(FSR!$B$4,FSR!$B$42)</c:f>
              <c:numCache>
                <c:formatCode>#,##0.00</c:formatCode>
                <c:ptCount val="2"/>
                <c:pt idx="0">
                  <c:v>-5</c:v>
                </c:pt>
                <c:pt idx="1">
                  <c:v>33</c:v>
                </c:pt>
              </c:numCache>
            </c:numRef>
          </c:xVal>
          <c:yVal>
            <c:numRef>
              <c:f>(FSR!$N$4,FSR!$N$42)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FSR!$O$3</c:f>
              <c:strCache>
                <c:ptCount val="1"/>
                <c:pt idx="0">
                  <c:v>An. funestus (Lyons et al., 2012)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(FSR!$B$8,FSR!$B$45)</c:f>
              <c:numCache>
                <c:formatCode>#,##0.00</c:formatCode>
                <c:ptCount val="2"/>
                <c:pt idx="0">
                  <c:v>-1</c:v>
                </c:pt>
                <c:pt idx="1">
                  <c:v>36</c:v>
                </c:pt>
              </c:numCache>
            </c:numRef>
          </c:xVal>
          <c:yVal>
            <c:numRef>
              <c:f>(FSR!$O$8,FSR!$O$45)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ser>
          <c:idx val="7"/>
          <c:order val="6"/>
          <c:tx>
            <c:strRef>
              <c:f>FSR!$P$3</c:f>
              <c:strCache>
                <c:ptCount val="1"/>
                <c:pt idx="0">
                  <c:v>An. Pseudopunctipennis (Lardeux et al. 2008)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FSR!$B$46</c:f>
              <c:numCache>
                <c:formatCode>#,##0.00</c:formatCode>
                <c:ptCount val="1"/>
                <c:pt idx="0">
                  <c:v>37</c:v>
                </c:pt>
              </c:numCache>
            </c:numRef>
          </c:xVal>
          <c:yVal>
            <c:numRef>
              <c:f>FSR!$P$46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0"/>
          <c:order val="7"/>
          <c:tx>
            <c:strRef>
              <c:f>FSR!$H$3</c:f>
              <c:strCache>
                <c:ptCount val="1"/>
                <c:pt idx="0">
                  <c:v>An. albimanus (Rúa, 2006)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(FSR!$B$33,FSR!$B$36,FSR!$B$39,FSR!$B$42)</c:f>
              <c:numCache>
                <c:formatCode>#,##0.00</c:formatCode>
                <c:ptCount val="4"/>
                <c:pt idx="0">
                  <c:v>24</c:v>
                </c:pt>
                <c:pt idx="1">
                  <c:v>27</c:v>
                </c:pt>
                <c:pt idx="2">
                  <c:v>30</c:v>
                </c:pt>
                <c:pt idx="3">
                  <c:v>33</c:v>
                </c:pt>
              </c:numCache>
            </c:numRef>
          </c:xVal>
          <c:yVal>
            <c:numRef>
              <c:f>(FSR!$H$33,FSR!$H$36,FSR!$H$39,FSR!$H$42)</c:f>
              <c:numCache>
                <c:formatCode>0.00</c:formatCode>
                <c:ptCount val="4"/>
                <c:pt idx="0">
                  <c:v>0.91304347826086962</c:v>
                </c:pt>
                <c:pt idx="1">
                  <c:v>0.89173789173789175</c:v>
                </c:pt>
                <c:pt idx="2">
                  <c:v>0.8644421272158499</c:v>
                </c:pt>
                <c:pt idx="3">
                  <c:v>0.75530179445350731</c:v>
                </c:pt>
              </c:numCache>
            </c:numRef>
          </c:yVal>
          <c:smooth val="1"/>
        </c:ser>
        <c:ser>
          <c:idx val="5"/>
          <c:order val="8"/>
          <c:tx>
            <c:strRef>
              <c:f>FSR!$I$3</c:f>
              <c:strCache>
                <c:ptCount val="1"/>
                <c:pt idx="0">
                  <c:v>An. albimanus (This study)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FSR!$B$9:$B$47</c:f>
              <c:numCache>
                <c:formatCode>#,##0.00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numCache>
            </c:numRef>
          </c:xVal>
          <c:yVal>
            <c:numRef>
              <c:f>FSR!$I$9:$I$47</c:f>
              <c:numCache>
                <c:formatCode>0.00</c:formatCode>
                <c:ptCount val="39"/>
                <c:pt idx="0">
                  <c:v>2.2774512769669097E-3</c:v>
                </c:pt>
                <c:pt idx="1">
                  <c:v>0.38952504911638863</c:v>
                </c:pt>
                <c:pt idx="2">
                  <c:v>0.59212347827423539</c:v>
                </c:pt>
                <c:pt idx="3">
                  <c:v>0.69115714078164492</c:v>
                </c:pt>
                <c:pt idx="4">
                  <c:v>0.7488381356574404</c:v>
                </c:pt>
                <c:pt idx="5">
                  <c:v>0.78627955635067615</c:v>
                </c:pt>
                <c:pt idx="6">
                  <c:v>0.81235389274364467</c:v>
                </c:pt>
                <c:pt idx="7">
                  <c:v>0.83140725094585721</c:v>
                </c:pt>
                <c:pt idx="8">
                  <c:v>0.84581090197321684</c:v>
                </c:pt>
                <c:pt idx="9">
                  <c:v>0.85696486409837747</c:v>
                </c:pt>
                <c:pt idx="10">
                  <c:v>0.86574649647593704</c:v>
                </c:pt>
                <c:pt idx="11">
                  <c:v>0.87273141826723943</c:v>
                </c:pt>
                <c:pt idx="12">
                  <c:v>0.87831083855805858</c:v>
                </c:pt>
                <c:pt idx="13">
                  <c:v>0.8827577262438826</c:v>
                </c:pt>
                <c:pt idx="14">
                  <c:v>0.88626596510776123</c:v>
                </c:pt>
                <c:pt idx="15">
                  <c:v>0.88897441673610766</c:v>
                </c:pt>
                <c:pt idx="16">
                  <c:v>0.8909821233214138</c:v>
                </c:pt>
                <c:pt idx="17">
                  <c:v>0.89235806021956821</c:v>
                </c:pt>
                <c:pt idx="18">
                  <c:v>0.8931473678258357</c:v>
                </c:pt>
                <c:pt idx="19">
                  <c:v>0.89337517247291087</c:v>
                </c:pt>
                <c:pt idx="20">
                  <c:v>0.89304862281436059</c:v>
                </c:pt>
                <c:pt idx="21">
                  <c:v>0.89215745720450002</c:v>
                </c:pt>
                <c:pt idx="22">
                  <c:v>0.89067318757730796</c:v>
                </c:pt>
                <c:pt idx="23">
                  <c:v>0.88854677650111258</c:v>
                </c:pt>
                <c:pt idx="24">
                  <c:v>0.88570444460161801</c:v>
                </c:pt>
                <c:pt idx="25">
                  <c:v>0.88204091205004076</c:v>
                </c:pt>
                <c:pt idx="26">
                  <c:v>0.87740884982770939</c:v>
                </c:pt>
                <c:pt idx="27">
                  <c:v>0.87160240963513724</c:v>
                </c:pt>
                <c:pt idx="28">
                  <c:v>0.86433104769257585</c:v>
                </c:pt>
                <c:pt idx="29">
                  <c:v>0.85517667450720702</c:v>
                </c:pt>
                <c:pt idx="30">
                  <c:v>0.84352067594692737</c:v>
                </c:pt>
                <c:pt idx="31">
                  <c:v>0.82841324607231359</c:v>
                </c:pt>
                <c:pt idx="32">
                  <c:v>0.80832434677506526</c:v>
                </c:pt>
                <c:pt idx="33">
                  <c:v>0.78063014530846631</c:v>
                </c:pt>
                <c:pt idx="34">
                  <c:v>0.74044074737138998</c:v>
                </c:pt>
                <c:pt idx="35">
                  <c:v>0.67753818006024813</c:v>
                </c:pt>
                <c:pt idx="36">
                  <c:v>0.56677476974969176</c:v>
                </c:pt>
                <c:pt idx="37">
                  <c:v>0.33119715495225732</c:v>
                </c:pt>
                <c:pt idx="3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822792"/>
        <c:axId val="486822008"/>
      </c:scatterChart>
      <c:valAx>
        <c:axId val="486822792"/>
        <c:scaling>
          <c:orientation val="minMax"/>
          <c:max val="45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Air temperature </a:t>
                </a:r>
                <a:r>
                  <a:rPr lang="en-US" sz="1000" b="0" i="0" u="none" strike="noStrike" baseline="0">
                    <a:effectLst/>
                  </a:rPr>
                  <a:t>(𝑇𝑎) </a:t>
                </a:r>
                <a:r>
                  <a:rPr lang="en-US"/>
                  <a:t>[°C]</a:t>
                </a:r>
              </a:p>
            </c:rich>
          </c:tx>
          <c:layout/>
          <c:overlay val="0"/>
        </c:title>
        <c:numFmt formatCode="#,##0.00" sourceLinked="1"/>
        <c:majorTickMark val="in"/>
        <c:minorTickMark val="out"/>
        <c:tickLblPos val="nextTo"/>
        <c:spPr>
          <a:ln/>
        </c:spPr>
        <c:crossAx val="486822008"/>
        <c:crossesAt val="0"/>
        <c:crossBetween val="midCat"/>
      </c:valAx>
      <c:valAx>
        <c:axId val="48682200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Survival rate [1/day]</a:t>
                </a:r>
              </a:p>
            </c:rich>
          </c:tx>
          <c:layout>
            <c:manualLayout>
              <c:xMode val="edge"/>
              <c:yMode val="edge"/>
              <c:x val="1.082621714539204E-2"/>
              <c:y val="0.24968570993078454"/>
            </c:manualLayout>
          </c:layout>
          <c:overlay val="0"/>
        </c:title>
        <c:numFmt formatCode="0.00" sourceLinked="1"/>
        <c:majorTickMark val="in"/>
        <c:minorTickMark val="out"/>
        <c:tickLblPos val="nextTo"/>
        <c:spPr>
          <a:ln/>
        </c:spPr>
        <c:crossAx val="486822792"/>
        <c:crossesAt val="-5"/>
        <c:crossBetween val="midCat"/>
      </c:valAx>
    </c:plotArea>
    <c:legend>
      <c:legendPos val="b"/>
      <c:layout>
        <c:manualLayout>
          <c:xMode val="edge"/>
          <c:yMode val="edge"/>
          <c:x val="5.0167823751969216E-2"/>
          <c:y val="0.7729400809108814"/>
          <c:w val="0.92821252820023326"/>
          <c:h val="0.2270599536598035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0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14942</xdr:colOff>
      <xdr:row>2</xdr:row>
      <xdr:rowOff>14942</xdr:rowOff>
    </xdr:from>
    <xdr:to>
      <xdr:col>25</xdr:col>
      <xdr:colOff>716328</xdr:colOff>
      <xdr:row>22</xdr:row>
      <xdr:rowOff>155947</xdr:rowOff>
    </xdr:to>
    <xdr:graphicFrame macro="">
      <xdr:nvGraphicFramePr>
        <xdr:cNvPr id="6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7470</xdr:colOff>
      <xdr:row>23</xdr:row>
      <xdr:rowOff>162752</xdr:rowOff>
    </xdr:from>
    <xdr:to>
      <xdr:col>26</xdr:col>
      <xdr:colOff>35752</xdr:colOff>
      <xdr:row>48</xdr:row>
      <xdr:rowOff>42398</xdr:rowOff>
    </xdr:to>
    <xdr:graphicFrame macro="">
      <xdr:nvGraphicFramePr>
        <xdr:cNvPr id="7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ex%20B.%20An.%20albimanus%20females%20life-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ºC"/>
      <sheetName val="27ºC"/>
      <sheetName val="30ºC"/>
      <sheetName val="33ºC"/>
    </sheetNames>
    <sheetDataSet>
      <sheetData sheetId="0">
        <row r="5">
          <cell r="H5">
            <v>11.5</v>
          </cell>
        </row>
      </sheetData>
      <sheetData sheetId="1">
        <row r="5">
          <cell r="H5">
            <v>9.2368421052631557</v>
          </cell>
        </row>
      </sheetData>
      <sheetData sheetId="2">
        <row r="5">
          <cell r="H5">
            <v>7.3769230769230782</v>
          </cell>
        </row>
      </sheetData>
      <sheetData sheetId="3">
        <row r="5">
          <cell r="H5">
            <v>4.086666666666666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C66"/>
  <sheetViews>
    <sheetView tabSelected="1" topLeftCell="A9" zoomScaleNormal="100" workbookViewId="0">
      <pane xSplit="2" topLeftCell="Q1" activePane="topRight" state="frozen"/>
      <selection pane="topRight" activeCell="AA22" sqref="AA22"/>
    </sheetView>
  </sheetViews>
  <sheetFormatPr baseColWidth="10" defaultColWidth="11.453125" defaultRowHeight="14.5" x14ac:dyDescent="0.35"/>
  <cols>
    <col min="1" max="1" width="5" style="1" customWidth="1"/>
    <col min="2" max="2" width="12.1796875" style="1" customWidth="1"/>
    <col min="3" max="3" width="14.7265625" style="1" customWidth="1"/>
    <col min="4" max="4" width="18.453125" style="1" customWidth="1"/>
    <col min="5" max="5" width="19" style="1" customWidth="1"/>
    <col min="6" max="6" width="14.1796875" style="1" customWidth="1"/>
    <col min="7" max="7" width="13.81640625" style="1" customWidth="1"/>
    <col min="8" max="8" width="16.26953125" style="1" customWidth="1"/>
    <col min="9" max="9" width="13.81640625" style="1" customWidth="1"/>
    <col min="10" max="10" width="13.453125" style="1" customWidth="1"/>
    <col min="11" max="11" width="25.81640625" style="1" customWidth="1"/>
    <col min="12" max="12" width="17.453125" style="1" customWidth="1"/>
    <col min="13" max="13" width="19.7265625" style="1" customWidth="1"/>
    <col min="14" max="15" width="16.54296875" style="1" customWidth="1"/>
    <col min="16" max="16" width="19.81640625" style="1" customWidth="1"/>
    <col min="17" max="16384" width="11.453125" style="1"/>
  </cols>
  <sheetData>
    <row r="2" spans="2:29" ht="28.5" customHeight="1" x14ac:dyDescent="0.35">
      <c r="B2" s="12"/>
      <c r="C2" s="31" t="s">
        <v>18</v>
      </c>
      <c r="D2" s="31"/>
      <c r="E2" s="31"/>
      <c r="F2" s="31"/>
      <c r="G2" s="31"/>
      <c r="H2" s="30" t="s">
        <v>4</v>
      </c>
      <c r="I2" s="30"/>
      <c r="J2" s="30" t="s">
        <v>17</v>
      </c>
      <c r="K2" s="30"/>
      <c r="L2" s="30"/>
      <c r="M2" s="30"/>
      <c r="N2" s="13" t="s">
        <v>16</v>
      </c>
      <c r="O2" s="13" t="s">
        <v>15</v>
      </c>
      <c r="P2" s="13" t="s">
        <v>3</v>
      </c>
      <c r="Q2" s="7"/>
      <c r="R2" s="7"/>
      <c r="S2" s="7"/>
      <c r="T2" s="7"/>
      <c r="U2" s="7"/>
      <c r="V2" s="2"/>
      <c r="W2" s="2"/>
      <c r="X2" s="2"/>
      <c r="Y2" s="2"/>
      <c r="Z2" s="2"/>
      <c r="AA2" s="2"/>
      <c r="AB2" s="2"/>
      <c r="AC2" s="2"/>
    </row>
    <row r="3" spans="2:29" ht="58.5" customHeight="1" x14ac:dyDescent="0.35">
      <c r="B3" s="12" t="s">
        <v>2</v>
      </c>
      <c r="C3" s="14" t="s">
        <v>14</v>
      </c>
      <c r="D3" s="14" t="s">
        <v>13</v>
      </c>
      <c r="E3" s="12" t="s">
        <v>12</v>
      </c>
      <c r="F3" s="14" t="s">
        <v>11</v>
      </c>
      <c r="G3" s="14" t="s">
        <v>10</v>
      </c>
      <c r="H3" s="14" t="s">
        <v>19</v>
      </c>
      <c r="I3" s="14" t="s">
        <v>20</v>
      </c>
      <c r="J3" s="14" t="s">
        <v>21</v>
      </c>
      <c r="K3" s="14" t="s">
        <v>22</v>
      </c>
      <c r="L3" s="14" t="s">
        <v>23</v>
      </c>
      <c r="M3" s="14" t="s">
        <v>24</v>
      </c>
      <c r="N3" s="12" t="s">
        <v>25</v>
      </c>
      <c r="O3" s="12" t="s">
        <v>26</v>
      </c>
      <c r="P3" s="15" t="s">
        <v>9</v>
      </c>
    </row>
    <row r="4" spans="2:29" x14ac:dyDescent="0.35">
      <c r="B4" s="16">
        <v>-5</v>
      </c>
      <c r="C4" s="5"/>
      <c r="D4" s="5"/>
      <c r="E4" s="5">
        <f t="shared" ref="E4:E50" si="0">(-0.0016*(B4)^2)+(0.054*(B4))+0.45</f>
        <v>0.14000000000000001</v>
      </c>
      <c r="F4" s="5"/>
      <c r="G4" s="5"/>
      <c r="H4" s="5"/>
      <c r="I4" s="5"/>
      <c r="J4" s="5">
        <v>0</v>
      </c>
      <c r="K4" s="5"/>
      <c r="L4" s="5"/>
      <c r="M4" s="5">
        <f t="shared" ref="M4:M52" si="1">(-0.000828*(B4^2)) + (0.0367*B4) + 0.522</f>
        <v>0.31779999999999997</v>
      </c>
      <c r="N4" s="3">
        <v>0</v>
      </c>
      <c r="O4" s="3"/>
      <c r="P4" s="3"/>
    </row>
    <row r="5" spans="2:29" x14ac:dyDescent="0.35">
      <c r="B5" s="16">
        <v>-4</v>
      </c>
      <c r="C5" s="5"/>
      <c r="D5" s="5"/>
      <c r="E5" s="5">
        <f t="shared" si="0"/>
        <v>0.2084</v>
      </c>
      <c r="F5" s="5"/>
      <c r="G5" s="5"/>
      <c r="H5" s="5"/>
      <c r="I5" s="5"/>
      <c r="J5" s="5"/>
      <c r="K5" s="5"/>
      <c r="L5" s="5">
        <f t="shared" ref="L5:L52" si="2">((-2.123*(10^-7)*(B5^5))+(1.951*(10^-5)*(B5^4))-(6.394*(10^-4)*(B5^3))+(8.217*(10^-3)*(B5^2))-(1.865*(10^-2)*(B5))+(7.238*(10^-1)))</f>
        <v>0.9760055552000001</v>
      </c>
      <c r="M5" s="5">
        <f t="shared" si="1"/>
        <v>0.361952</v>
      </c>
      <c r="N5" s="3"/>
      <c r="O5" s="3"/>
      <c r="P5" s="3"/>
    </row>
    <row r="6" spans="2:29" x14ac:dyDescent="0.35">
      <c r="B6" s="16">
        <v>-3</v>
      </c>
      <c r="C6" s="5"/>
      <c r="D6" s="5"/>
      <c r="E6" s="5">
        <f t="shared" si="0"/>
        <v>0.27360000000000001</v>
      </c>
      <c r="F6" s="5"/>
      <c r="G6" s="5"/>
      <c r="H6" s="5"/>
      <c r="I6" s="5"/>
      <c r="J6" s="5"/>
      <c r="K6" s="5"/>
      <c r="L6" s="5">
        <f t="shared" si="2"/>
        <v>0.87259869890000008</v>
      </c>
      <c r="M6" s="5">
        <f t="shared" si="1"/>
        <v>0.40444800000000003</v>
      </c>
      <c r="N6" s="3"/>
      <c r="O6" s="3"/>
      <c r="P6" s="3"/>
    </row>
    <row r="7" spans="2:29" x14ac:dyDescent="0.35">
      <c r="B7" s="16">
        <v>-2</v>
      </c>
      <c r="C7" s="5"/>
      <c r="D7" s="5"/>
      <c r="E7" s="5">
        <f t="shared" si="0"/>
        <v>0.33560000000000001</v>
      </c>
      <c r="F7" s="5"/>
      <c r="G7" s="5"/>
      <c r="H7" s="5"/>
      <c r="I7" s="5"/>
      <c r="J7" s="5"/>
      <c r="K7" s="5"/>
      <c r="L7" s="5">
        <f t="shared" si="2"/>
        <v>0.79940215360000011</v>
      </c>
      <c r="M7" s="5">
        <f t="shared" si="1"/>
        <v>0.44528800000000002</v>
      </c>
      <c r="N7" s="3"/>
      <c r="O7" s="3"/>
      <c r="P7" s="3"/>
    </row>
    <row r="8" spans="2:29" x14ac:dyDescent="0.35">
      <c r="B8" s="16">
        <v>-1</v>
      </c>
      <c r="C8" s="5"/>
      <c r="D8" s="5"/>
      <c r="E8" s="5">
        <f t="shared" si="0"/>
        <v>0.39440000000000003</v>
      </c>
      <c r="F8" s="5"/>
      <c r="G8" s="5"/>
      <c r="H8" s="5"/>
      <c r="I8" s="5"/>
      <c r="J8" s="5"/>
      <c r="K8" s="5"/>
      <c r="L8" s="5">
        <f t="shared" si="2"/>
        <v>0.75132612230000007</v>
      </c>
      <c r="M8" s="5">
        <f t="shared" si="1"/>
        <v>0.48447200000000001</v>
      </c>
      <c r="N8" s="3"/>
      <c r="O8" s="3">
        <v>0</v>
      </c>
      <c r="P8" s="3"/>
    </row>
    <row r="9" spans="2:29" x14ac:dyDescent="0.35">
      <c r="B9" s="16">
        <v>0</v>
      </c>
      <c r="C9" s="5"/>
      <c r="D9" s="5"/>
      <c r="E9" s="5">
        <f t="shared" si="0"/>
        <v>0.45</v>
      </c>
      <c r="F9" s="5"/>
      <c r="G9" s="5"/>
      <c r="H9" s="5">
        <v>0</v>
      </c>
      <c r="I9" s="5">
        <f t="shared" ref="I9:I13" si="3">EXP(-((1)/($I$56+($I$57*B9)+($I$58*(B9^2)))))</f>
        <v>2.2774512769669097E-3</v>
      </c>
      <c r="J9" s="5"/>
      <c r="K9" s="5"/>
      <c r="L9" s="5">
        <f t="shared" si="2"/>
        <v>0.72380000000000011</v>
      </c>
      <c r="M9" s="5">
        <f t="shared" si="1"/>
        <v>0.52200000000000002</v>
      </c>
      <c r="N9" s="3"/>
      <c r="O9" s="3"/>
      <c r="P9" s="3"/>
    </row>
    <row r="10" spans="2:29" x14ac:dyDescent="0.35">
      <c r="B10" s="16">
        <v>1</v>
      </c>
      <c r="C10" s="5"/>
      <c r="D10" s="5"/>
      <c r="E10" s="5">
        <f t="shared" si="0"/>
        <v>0.50239999999999996</v>
      </c>
      <c r="F10" s="5"/>
      <c r="G10" s="5"/>
      <c r="H10" s="5"/>
      <c r="I10" s="5">
        <f t="shared" si="3"/>
        <v>0.38952504911638863</v>
      </c>
      <c r="J10" s="5"/>
      <c r="K10" s="5"/>
      <c r="L10" s="5">
        <f t="shared" si="2"/>
        <v>0.7127468977000001</v>
      </c>
      <c r="M10" s="5">
        <f t="shared" si="1"/>
        <v>0.55787200000000003</v>
      </c>
      <c r="N10" s="3"/>
      <c r="O10" s="3"/>
      <c r="P10" s="3"/>
    </row>
    <row r="11" spans="2:29" x14ac:dyDescent="0.35">
      <c r="B11" s="16">
        <v>2</v>
      </c>
      <c r="C11" s="5"/>
      <c r="D11" s="5"/>
      <c r="E11" s="5">
        <f t="shared" si="0"/>
        <v>0.55159999999999998</v>
      </c>
      <c r="F11" s="5"/>
      <c r="G11" s="5"/>
      <c r="H11" s="5"/>
      <c r="I11" s="5">
        <f t="shared" si="3"/>
        <v>0.59212347827423539</v>
      </c>
      <c r="J11" s="5"/>
      <c r="K11" s="5"/>
      <c r="L11" s="5">
        <f t="shared" si="2"/>
        <v>0.71455816640000014</v>
      </c>
      <c r="M11" s="5">
        <f t="shared" si="1"/>
        <v>0.59208800000000006</v>
      </c>
      <c r="N11" s="3"/>
      <c r="O11" s="3"/>
      <c r="P11" s="3"/>
    </row>
    <row r="12" spans="2:29" x14ac:dyDescent="0.35">
      <c r="B12" s="16">
        <v>3</v>
      </c>
      <c r="C12" s="5"/>
      <c r="D12" s="5"/>
      <c r="E12" s="5">
        <f t="shared" si="0"/>
        <v>0.59760000000000002</v>
      </c>
      <c r="F12" s="5"/>
      <c r="G12" s="5">
        <f t="shared" ref="G12:G13" si="4">EXP(-1*(1/(-4.31564+(2.19646*B12)-(0.058276*B12))))</f>
        <v>0.62099185312553984</v>
      </c>
      <c r="H12" s="5"/>
      <c r="I12" s="5">
        <f t="shared" si="3"/>
        <v>0.69115714078164492</v>
      </c>
      <c r="J12" s="5"/>
      <c r="K12" s="5"/>
      <c r="L12" s="5">
        <f t="shared" si="2"/>
        <v>0.72606792110000007</v>
      </c>
      <c r="M12" s="5">
        <f t="shared" si="1"/>
        <v>0.62464799999999998</v>
      </c>
      <c r="N12" s="3"/>
      <c r="O12" s="3"/>
      <c r="P12" s="3"/>
    </row>
    <row r="13" spans="2:29" x14ac:dyDescent="0.35">
      <c r="B13" s="16">
        <v>4</v>
      </c>
      <c r="C13" s="5"/>
      <c r="D13" s="5"/>
      <c r="E13" s="5">
        <f t="shared" si="0"/>
        <v>0.64039999999999997</v>
      </c>
      <c r="F13" s="5">
        <f t="shared" ref="F13:F49" si="5">EXP(-((1)/(-4.4+(1.31*B13)-(0.03*(B13^2)))))</f>
        <v>6.2176524022116264E-2</v>
      </c>
      <c r="G13" s="5">
        <f t="shared" si="4"/>
        <v>0.78977222200647013</v>
      </c>
      <c r="H13" s="5"/>
      <c r="I13" s="5">
        <f t="shared" si="3"/>
        <v>0.7488381356574404</v>
      </c>
      <c r="J13" s="5"/>
      <c r="K13" s="5"/>
      <c r="L13" s="5">
        <f t="shared" si="2"/>
        <v>0.74452756480000015</v>
      </c>
      <c r="M13" s="5">
        <f t="shared" si="1"/>
        <v>0.65555200000000002</v>
      </c>
      <c r="N13" s="3"/>
      <c r="O13" s="3"/>
      <c r="P13" s="3"/>
    </row>
    <row r="14" spans="2:29" x14ac:dyDescent="0.35">
      <c r="B14" s="16">
        <v>5</v>
      </c>
      <c r="C14" s="5"/>
      <c r="D14" s="5">
        <v>0</v>
      </c>
      <c r="E14" s="5">
        <f t="shared" si="0"/>
        <v>0.68</v>
      </c>
      <c r="F14" s="5">
        <f t="shared" si="5"/>
        <v>0.48954165955695322</v>
      </c>
      <c r="G14" s="5">
        <f t="shared" ref="G14:G44" si="6">EXP(-1*(1/(-4.31564+(2.19646*B14)-(0.058276*B14))))</f>
        <v>0.85482726837912559</v>
      </c>
      <c r="H14" s="5"/>
      <c r="I14" s="5">
        <f>EXP(-((1)/($I$56+($I$57*B14)+($I$58*(B14^2)))))</f>
        <v>0.78627955635067615</v>
      </c>
      <c r="J14" s="17">
        <f>(0.767+0.821+0.663)/3</f>
        <v>0.75033333333333341</v>
      </c>
      <c r="K14" s="17"/>
      <c r="L14" s="5">
        <f t="shared" si="2"/>
        <v>0.76758031250000003</v>
      </c>
      <c r="M14" s="5">
        <f t="shared" si="1"/>
        <v>0.68480000000000008</v>
      </c>
      <c r="N14" s="3"/>
      <c r="O14" s="3"/>
      <c r="P14" s="3"/>
    </row>
    <row r="15" spans="2:29" x14ac:dyDescent="0.35">
      <c r="B15" s="16">
        <v>6</v>
      </c>
      <c r="C15" s="5"/>
      <c r="D15" s="5"/>
      <c r="E15" s="5">
        <f t="shared" si="0"/>
        <v>0.71640000000000004</v>
      </c>
      <c r="F15" s="5">
        <f t="shared" si="5"/>
        <v>0.65693640105726014</v>
      </c>
      <c r="G15" s="5">
        <f t="shared" si="6"/>
        <v>0.88917518837036269</v>
      </c>
      <c r="H15" s="5"/>
      <c r="I15" s="5">
        <f t="shared" ref="I15:I46" si="7">EXP(-((1)/($I$56+($I$57*B15)+($I$58*(B15^2)))))</f>
        <v>0.81235389274364467</v>
      </c>
      <c r="J15" s="5"/>
      <c r="K15" s="5"/>
      <c r="L15" s="5">
        <f t="shared" si="2"/>
        <v>0.79323571520000014</v>
      </c>
      <c r="M15" s="5">
        <f t="shared" si="1"/>
        <v>0.71239200000000003</v>
      </c>
      <c r="N15" s="18"/>
      <c r="O15" s="18"/>
      <c r="P15" s="18"/>
    </row>
    <row r="16" spans="2:29" x14ac:dyDescent="0.35">
      <c r="B16" s="16">
        <v>7</v>
      </c>
      <c r="C16" s="5"/>
      <c r="D16" s="5"/>
      <c r="E16" s="5">
        <f t="shared" si="0"/>
        <v>0.74960000000000004</v>
      </c>
      <c r="F16" s="5">
        <f t="shared" si="5"/>
        <v>0.73857671491879806</v>
      </c>
      <c r="G16" s="5">
        <f t="shared" si="6"/>
        <v>0.91039001250431573</v>
      </c>
      <c r="H16" s="5"/>
      <c r="I16" s="5">
        <f t="shared" si="7"/>
        <v>0.83140725094585721</v>
      </c>
      <c r="J16" s="5"/>
      <c r="K16" s="5"/>
      <c r="L16" s="5">
        <f t="shared" si="2"/>
        <v>0.81984418390000013</v>
      </c>
      <c r="M16" s="5">
        <f t="shared" si="1"/>
        <v>0.7383280000000001</v>
      </c>
      <c r="N16" s="18"/>
      <c r="O16" s="18"/>
      <c r="P16" s="18"/>
    </row>
    <row r="17" spans="2:16" x14ac:dyDescent="0.35">
      <c r="B17" s="16">
        <v>8</v>
      </c>
      <c r="C17" s="5"/>
      <c r="D17" s="5"/>
      <c r="E17" s="5">
        <f t="shared" si="0"/>
        <v>0.77960000000000007</v>
      </c>
      <c r="F17" s="5">
        <f t="shared" si="5"/>
        <v>0.7863253700642957</v>
      </c>
      <c r="G17" s="5">
        <f t="shared" si="6"/>
        <v>0.92479137274621859</v>
      </c>
      <c r="H17" s="5"/>
      <c r="I17" s="5">
        <f t="shared" si="7"/>
        <v>0.84581090197321684</v>
      </c>
      <c r="J17" s="5"/>
      <c r="K17" s="5"/>
      <c r="L17" s="5">
        <f t="shared" si="2"/>
        <v>0.8460715136000001</v>
      </c>
      <c r="M17" s="5">
        <f t="shared" si="1"/>
        <v>0.76260800000000006</v>
      </c>
      <c r="N17" s="3"/>
      <c r="O17" s="3"/>
      <c r="P17" s="3"/>
    </row>
    <row r="18" spans="2:16" x14ac:dyDescent="0.35">
      <c r="B18" s="16">
        <v>9</v>
      </c>
      <c r="C18" s="5">
        <v>0.82</v>
      </c>
      <c r="D18" s="5"/>
      <c r="E18" s="5">
        <f t="shared" si="0"/>
        <v>0.80640000000000001</v>
      </c>
      <c r="F18" s="5">
        <f t="shared" si="5"/>
        <v>0.8174112839793034</v>
      </c>
      <c r="G18" s="5">
        <f t="shared" si="6"/>
        <v>0.93520629442957781</v>
      </c>
      <c r="H18" s="5"/>
      <c r="I18" s="5">
        <f t="shared" si="7"/>
        <v>0.85696486409837747</v>
      </c>
      <c r="J18" s="5"/>
      <c r="K18" s="5"/>
      <c r="L18" s="5">
        <f t="shared" si="2"/>
        <v>0.87087340729999996</v>
      </c>
      <c r="M18" s="5">
        <f t="shared" si="1"/>
        <v>0.78523200000000004</v>
      </c>
      <c r="N18" s="18"/>
      <c r="O18" s="18"/>
      <c r="P18" s="18"/>
    </row>
    <row r="19" spans="2:16" x14ac:dyDescent="0.35">
      <c r="B19" s="16">
        <v>10</v>
      </c>
      <c r="C19" s="5"/>
      <c r="D19" s="5"/>
      <c r="E19" s="5">
        <f t="shared" si="0"/>
        <v>0.83000000000000007</v>
      </c>
      <c r="F19" s="5">
        <f t="shared" si="5"/>
        <v>0.83908891859542301</v>
      </c>
      <c r="G19" s="5">
        <f t="shared" si="6"/>
        <v>0.94308831055131037</v>
      </c>
      <c r="H19" s="5"/>
      <c r="I19" s="5">
        <f t="shared" si="7"/>
        <v>0.86574649647593704</v>
      </c>
      <c r="J19" s="17">
        <f>(0.914+0.904+0.893+0.882)/4</f>
        <v>0.8982500000000001</v>
      </c>
      <c r="K19" s="17"/>
      <c r="L19" s="5">
        <f t="shared" si="2"/>
        <v>0.89346999999999999</v>
      </c>
      <c r="M19" s="5">
        <f t="shared" si="1"/>
        <v>0.80620000000000003</v>
      </c>
      <c r="N19" s="18"/>
      <c r="O19" s="18"/>
      <c r="P19" s="18"/>
    </row>
    <row r="20" spans="2:16" x14ac:dyDescent="0.35">
      <c r="B20" s="16">
        <v>11</v>
      </c>
      <c r="C20" s="5"/>
      <c r="D20" s="5"/>
      <c r="E20" s="5">
        <f t="shared" si="0"/>
        <v>0.85040000000000004</v>
      </c>
      <c r="F20" s="5">
        <f t="shared" si="5"/>
        <v>0.8549264715656808</v>
      </c>
      <c r="G20" s="5">
        <f t="shared" si="6"/>
        <v>0.94926104571116798</v>
      </c>
      <c r="H20" s="5"/>
      <c r="I20" s="5">
        <f t="shared" si="7"/>
        <v>0.87273141826723943</v>
      </c>
      <c r="J20" s="5"/>
      <c r="K20" s="5"/>
      <c r="L20" s="5">
        <f t="shared" si="2"/>
        <v>0.91332038270000004</v>
      </c>
      <c r="M20" s="5">
        <f t="shared" si="1"/>
        <v>0.82551200000000002</v>
      </c>
      <c r="N20" s="18"/>
      <c r="O20" s="18"/>
      <c r="P20" s="18"/>
    </row>
    <row r="21" spans="2:16" x14ac:dyDescent="0.35">
      <c r="B21" s="16">
        <v>12</v>
      </c>
      <c r="C21" s="5"/>
      <c r="D21" s="5"/>
      <c r="E21" s="5">
        <f t="shared" si="0"/>
        <v>0.86759999999999993</v>
      </c>
      <c r="F21" s="5">
        <f t="shared" si="5"/>
        <v>0.86687789975018159</v>
      </c>
      <c r="G21" s="5">
        <f t="shared" si="6"/>
        <v>0.95422601961020148</v>
      </c>
      <c r="H21" s="5"/>
      <c r="I21" s="5">
        <f t="shared" si="7"/>
        <v>0.87831083855805858</v>
      </c>
      <c r="J21" s="5"/>
      <c r="K21" s="5"/>
      <c r="L21" s="5">
        <f t="shared" si="2"/>
        <v>0.93009712640000008</v>
      </c>
      <c r="M21" s="5">
        <f t="shared" si="1"/>
        <v>0.84316800000000003</v>
      </c>
      <c r="N21" s="3"/>
      <c r="O21" s="3"/>
      <c r="P21" s="3"/>
    </row>
    <row r="22" spans="2:16" x14ac:dyDescent="0.35">
      <c r="B22" s="16">
        <v>13</v>
      </c>
      <c r="C22" s="5"/>
      <c r="D22" s="5"/>
      <c r="E22" s="5">
        <f t="shared" si="0"/>
        <v>0.88159999999999994</v>
      </c>
      <c r="F22" s="5">
        <f t="shared" si="5"/>
        <v>0.87609991855309277</v>
      </c>
      <c r="G22" s="5">
        <f t="shared" si="6"/>
        <v>0.95830606010922281</v>
      </c>
      <c r="H22" s="5"/>
      <c r="I22" s="5">
        <f t="shared" si="7"/>
        <v>0.8827577262438826</v>
      </c>
      <c r="J22" s="5"/>
      <c r="K22" s="5"/>
      <c r="L22" s="5">
        <f t="shared" si="2"/>
        <v>0.94366080610000003</v>
      </c>
      <c r="M22" s="5">
        <f t="shared" si="1"/>
        <v>0.85916800000000004</v>
      </c>
      <c r="N22" s="18"/>
      <c r="O22" s="18"/>
      <c r="P22" s="18"/>
    </row>
    <row r="23" spans="2:16" x14ac:dyDescent="0.35">
      <c r="B23" s="16">
        <v>14</v>
      </c>
      <c r="C23" s="5"/>
      <c r="D23" s="5"/>
      <c r="E23" s="5">
        <f t="shared" si="0"/>
        <v>0.89240000000000008</v>
      </c>
      <c r="F23" s="5">
        <f t="shared" si="5"/>
        <v>0.88331846674801917</v>
      </c>
      <c r="G23" s="5">
        <f t="shared" si="6"/>
        <v>0.96171836859724236</v>
      </c>
      <c r="H23" s="5"/>
      <c r="I23" s="5">
        <f t="shared" si="7"/>
        <v>0.88626596510776123</v>
      </c>
      <c r="J23" s="5"/>
      <c r="K23" s="5"/>
      <c r="L23" s="5">
        <f t="shared" si="2"/>
        <v>0.95403452480000017</v>
      </c>
      <c r="M23" s="5">
        <f t="shared" si="1"/>
        <v>0.87351200000000007</v>
      </c>
      <c r="N23" s="18"/>
      <c r="O23" s="18"/>
      <c r="P23" s="18"/>
    </row>
    <row r="24" spans="2:16" x14ac:dyDescent="0.35">
      <c r="B24" s="16">
        <v>15</v>
      </c>
      <c r="C24" s="5"/>
      <c r="D24" s="5"/>
      <c r="E24" s="5">
        <f t="shared" si="0"/>
        <v>0.89999999999999991</v>
      </c>
      <c r="F24" s="5">
        <f t="shared" si="5"/>
        <v>0.88900976540277565</v>
      </c>
      <c r="G24" s="5">
        <f t="shared" si="6"/>
        <v>0.96461444879594638</v>
      </c>
      <c r="H24" s="5"/>
      <c r="I24" s="5">
        <f t="shared" si="7"/>
        <v>0.88897441673610766</v>
      </c>
      <c r="J24" s="17">
        <f>(0.976+0.963+0.928)/3</f>
        <v>0.95566666666666666</v>
      </c>
      <c r="K24" s="17"/>
      <c r="L24" s="5">
        <f t="shared" si="2"/>
        <v>0.96137843750000029</v>
      </c>
      <c r="M24" s="5">
        <f t="shared" si="1"/>
        <v>0.8862000000000001</v>
      </c>
      <c r="N24" s="3"/>
      <c r="O24" s="3"/>
      <c r="P24" s="3"/>
    </row>
    <row r="25" spans="2:16" x14ac:dyDescent="0.35">
      <c r="B25" s="16">
        <v>16</v>
      </c>
      <c r="C25" s="5"/>
      <c r="D25" s="5"/>
      <c r="E25" s="5">
        <f t="shared" si="0"/>
        <v>0.90439999999999998</v>
      </c>
      <c r="F25" s="5">
        <f t="shared" si="5"/>
        <v>0.89349672244254374</v>
      </c>
      <c r="G25" s="5">
        <f t="shared" si="6"/>
        <v>0.96710319785966914</v>
      </c>
      <c r="H25" s="5"/>
      <c r="I25" s="5">
        <f t="shared" si="7"/>
        <v>0.8909821233214138</v>
      </c>
      <c r="J25" s="5"/>
      <c r="K25" s="5"/>
      <c r="L25" s="5">
        <f t="shared" si="2"/>
        <v>0.96596427520000006</v>
      </c>
      <c r="M25" s="5">
        <f t="shared" si="1"/>
        <v>0.89723200000000003</v>
      </c>
      <c r="N25" s="18"/>
      <c r="O25" s="18"/>
      <c r="P25" s="18"/>
    </row>
    <row r="26" spans="2:16" x14ac:dyDescent="0.35">
      <c r="B26" s="16">
        <v>17</v>
      </c>
      <c r="C26" s="5"/>
      <c r="D26" s="5"/>
      <c r="E26" s="5">
        <f t="shared" si="0"/>
        <v>0.90559999999999996</v>
      </c>
      <c r="F26" s="5">
        <f t="shared" si="5"/>
        <v>0.89700337698659349</v>
      </c>
      <c r="G26" s="5">
        <f t="shared" si="6"/>
        <v>0.9692648988129956</v>
      </c>
      <c r="H26" s="5"/>
      <c r="I26" s="5">
        <f t="shared" si="7"/>
        <v>0.89235806021956821</v>
      </c>
      <c r="J26" s="5"/>
      <c r="K26" s="5"/>
      <c r="L26" s="5">
        <f t="shared" si="2"/>
        <v>0.96814986890000032</v>
      </c>
      <c r="M26" s="5">
        <f t="shared" si="1"/>
        <v>0.90660800000000008</v>
      </c>
      <c r="N26" s="3"/>
      <c r="O26" s="3"/>
      <c r="P26" s="3"/>
    </row>
    <row r="27" spans="2:16" x14ac:dyDescent="0.35">
      <c r="B27" s="16">
        <v>18</v>
      </c>
      <c r="C27" s="5"/>
      <c r="D27" s="5"/>
      <c r="E27" s="5">
        <f t="shared" si="0"/>
        <v>0.90359999999999996</v>
      </c>
      <c r="F27" s="5">
        <f t="shared" si="5"/>
        <v>0.89968709777906031</v>
      </c>
      <c r="G27" s="5">
        <f t="shared" si="6"/>
        <v>0.97116003895229697</v>
      </c>
      <c r="H27" s="5"/>
      <c r="I27" s="5">
        <f t="shared" si="7"/>
        <v>0.8931473678258357</v>
      </c>
      <c r="J27" s="5"/>
      <c r="K27" s="5"/>
      <c r="L27" s="5">
        <f t="shared" si="2"/>
        <v>0.96835367359999935</v>
      </c>
      <c r="M27" s="5">
        <f t="shared" si="1"/>
        <v>0.91432800000000003</v>
      </c>
      <c r="N27" s="18"/>
      <c r="O27" s="18"/>
      <c r="P27" s="18"/>
    </row>
    <row r="28" spans="2:16" x14ac:dyDescent="0.35">
      <c r="B28" s="16">
        <v>19</v>
      </c>
      <c r="C28" s="5"/>
      <c r="D28" s="5"/>
      <c r="E28" s="5">
        <f t="shared" si="0"/>
        <v>0.89840000000000009</v>
      </c>
      <c r="F28" s="5">
        <f t="shared" si="5"/>
        <v>0.90165828808766046</v>
      </c>
      <c r="G28" s="5">
        <f t="shared" si="6"/>
        <v>0.97283505657868574</v>
      </c>
      <c r="H28" s="5"/>
      <c r="I28" s="5">
        <f t="shared" si="7"/>
        <v>0.89337517247291087</v>
      </c>
      <c r="J28" s="5"/>
      <c r="K28" s="5"/>
      <c r="L28" s="5">
        <f t="shared" si="2"/>
        <v>0.96702929230000079</v>
      </c>
      <c r="M28" s="5">
        <f t="shared" si="1"/>
        <v>0.9203920000000001</v>
      </c>
      <c r="N28" s="3"/>
      <c r="O28" s="3"/>
      <c r="P28" s="3"/>
    </row>
    <row r="29" spans="2:16" x14ac:dyDescent="0.35">
      <c r="B29" s="16">
        <v>20</v>
      </c>
      <c r="C29" s="5">
        <v>0.9</v>
      </c>
      <c r="D29" s="5"/>
      <c r="E29" s="5">
        <f t="shared" si="0"/>
        <v>0.89000000000000012</v>
      </c>
      <c r="F29" s="5">
        <f t="shared" si="5"/>
        <v>0.90299269407203009</v>
      </c>
      <c r="G29" s="5">
        <f t="shared" si="6"/>
        <v>0.97432619575922275</v>
      </c>
      <c r="H29" s="5"/>
      <c r="I29" s="5">
        <f t="shared" si="7"/>
        <v>0.89304862281436059</v>
      </c>
      <c r="J29" s="17">
        <f>(0.971+0.96)/2</f>
        <v>0.96550000000000002</v>
      </c>
      <c r="K29" s="17"/>
      <c r="L29" s="5">
        <f t="shared" si="2"/>
        <v>0.96463999999999983</v>
      </c>
      <c r="M29" s="5">
        <f t="shared" si="1"/>
        <v>0.92480000000000007</v>
      </c>
      <c r="N29" s="18"/>
      <c r="O29" s="18"/>
      <c r="P29" s="18"/>
    </row>
    <row r="30" spans="2:16" x14ac:dyDescent="0.35">
      <c r="B30" s="16">
        <v>21</v>
      </c>
      <c r="C30" s="5"/>
      <c r="D30" s="5"/>
      <c r="E30" s="5">
        <f t="shared" si="0"/>
        <v>0.87839999999999985</v>
      </c>
      <c r="F30" s="5">
        <f t="shared" si="5"/>
        <v>0.90373909235495287</v>
      </c>
      <c r="G30" s="5">
        <f t="shared" si="6"/>
        <v>0.97566215797708711</v>
      </c>
      <c r="H30" s="5"/>
      <c r="I30" s="5">
        <f t="shared" si="7"/>
        <v>0.89215745720450002</v>
      </c>
      <c r="J30" s="5"/>
      <c r="K30" s="5"/>
      <c r="L30" s="5">
        <f t="shared" si="2"/>
        <v>0.96163326769999968</v>
      </c>
      <c r="M30" s="5">
        <f t="shared" si="1"/>
        <v>0.92755200000000015</v>
      </c>
      <c r="N30" s="3"/>
      <c r="O30" s="3"/>
      <c r="P30" s="3"/>
    </row>
    <row r="31" spans="2:16" x14ac:dyDescent="0.35">
      <c r="B31" s="16">
        <v>22</v>
      </c>
      <c r="C31" s="5"/>
      <c r="D31" s="5"/>
      <c r="E31" s="5">
        <f t="shared" si="0"/>
        <v>0.86359999999999992</v>
      </c>
      <c r="F31" s="5">
        <f t="shared" si="5"/>
        <v>0.90392390229528241</v>
      </c>
      <c r="G31" s="5">
        <f t="shared" si="6"/>
        <v>0.97686596707538709</v>
      </c>
      <c r="H31" s="5"/>
      <c r="I31" s="5">
        <f t="shared" si="7"/>
        <v>0.89067318757730796</v>
      </c>
      <c r="J31" s="5"/>
      <c r="K31" s="5"/>
      <c r="L31" s="5">
        <f t="shared" si="2"/>
        <v>0.95841528639999951</v>
      </c>
      <c r="M31" s="5">
        <f t="shared" si="1"/>
        <v>0.92864800000000014</v>
      </c>
      <c r="N31" s="18"/>
      <c r="O31" s="18"/>
      <c r="P31" s="18"/>
    </row>
    <row r="32" spans="2:16" x14ac:dyDescent="0.35">
      <c r="B32" s="16">
        <v>23</v>
      </c>
      <c r="C32" s="5"/>
      <c r="D32" s="5"/>
      <c r="E32" s="5">
        <f t="shared" si="0"/>
        <v>0.84559999999999991</v>
      </c>
      <c r="F32" s="5">
        <f t="shared" si="5"/>
        <v>0.9035535706937301</v>
      </c>
      <c r="G32" s="5">
        <f t="shared" si="6"/>
        <v>0.97795630695763303</v>
      </c>
      <c r="H32" s="5"/>
      <c r="I32" s="5">
        <f t="shared" si="7"/>
        <v>0.88854677650111258</v>
      </c>
      <c r="J32" s="5"/>
      <c r="K32" s="5"/>
      <c r="L32" s="5">
        <f t="shared" si="2"/>
        <v>0.95532549109999976</v>
      </c>
      <c r="M32" s="5">
        <f t="shared" si="1"/>
        <v>0.92808800000000014</v>
      </c>
      <c r="N32" s="18"/>
      <c r="O32" s="18"/>
      <c r="P32" s="18"/>
    </row>
    <row r="33" spans="2:17" x14ac:dyDescent="0.35">
      <c r="B33" s="16">
        <v>24</v>
      </c>
      <c r="C33" s="5"/>
      <c r="D33" s="5"/>
      <c r="E33" s="5">
        <f t="shared" si="0"/>
        <v>0.82440000000000002</v>
      </c>
      <c r="F33" s="5">
        <f t="shared" si="5"/>
        <v>0.90261514141872312</v>
      </c>
      <c r="G33" s="5">
        <f t="shared" si="6"/>
        <v>0.97894849811422235</v>
      </c>
      <c r="H33" s="5">
        <f>1-(1/'[1]24ºC'!H5)</f>
        <v>0.91304347826086962</v>
      </c>
      <c r="I33" s="5">
        <f t="shared" si="7"/>
        <v>0.88570444460161801</v>
      </c>
      <c r="J33" s="5"/>
      <c r="K33" s="5"/>
      <c r="L33" s="5">
        <f t="shared" si="2"/>
        <v>0.95261108479999901</v>
      </c>
      <c r="M33" s="5">
        <f t="shared" si="1"/>
        <v>0.92587200000000003</v>
      </c>
      <c r="N33" s="3"/>
      <c r="O33" s="3"/>
      <c r="P33" s="3"/>
    </row>
    <row r="34" spans="2:17" x14ac:dyDescent="0.35">
      <c r="B34" s="16">
        <v>25</v>
      </c>
      <c r="C34" s="5"/>
      <c r="D34" s="5"/>
      <c r="E34" s="5">
        <f t="shared" si="0"/>
        <v>0.8</v>
      </c>
      <c r="F34" s="5">
        <f t="shared" si="5"/>
        <v>0.90107510572129057</v>
      </c>
      <c r="G34" s="5">
        <f t="shared" si="6"/>
        <v>0.97985522184001606</v>
      </c>
      <c r="H34" s="5"/>
      <c r="I34" s="5">
        <f t="shared" si="7"/>
        <v>0.88204091205004076</v>
      </c>
      <c r="J34" s="17">
        <f>(0.963+0.955)/2</f>
        <v>0.95899999999999996</v>
      </c>
      <c r="K34" s="17"/>
      <c r="L34" s="5">
        <f t="shared" si="2"/>
        <v>0.95040156249999974</v>
      </c>
      <c r="M34" s="5">
        <f t="shared" si="1"/>
        <v>0.92200000000000015</v>
      </c>
      <c r="N34" s="3"/>
      <c r="O34" s="3"/>
      <c r="P34" s="3"/>
    </row>
    <row r="35" spans="2:17" x14ac:dyDescent="0.35">
      <c r="B35" s="16">
        <v>26</v>
      </c>
      <c r="C35" s="5"/>
      <c r="D35" s="5"/>
      <c r="E35" s="5">
        <f t="shared" si="0"/>
        <v>0.77239999999999975</v>
      </c>
      <c r="F35" s="5">
        <f t="shared" si="5"/>
        <v>0.89887633883677798</v>
      </c>
      <c r="G35" s="5">
        <f t="shared" si="6"/>
        <v>0.98068706505565029</v>
      </c>
      <c r="H35" s="5"/>
      <c r="I35" s="5">
        <f t="shared" si="7"/>
        <v>0.87740884982770939</v>
      </c>
      <c r="J35" s="5"/>
      <c r="K35" s="5"/>
      <c r="L35" s="5">
        <f t="shared" si="2"/>
        <v>0.94868323519999986</v>
      </c>
      <c r="M35" s="5">
        <f t="shared" si="1"/>
        <v>0.91647200000000006</v>
      </c>
      <c r="N35" s="3"/>
      <c r="O35" s="3"/>
      <c r="P35" s="3"/>
    </row>
    <row r="36" spans="2:17" x14ac:dyDescent="0.35">
      <c r="B36" s="16">
        <v>27</v>
      </c>
      <c r="C36" s="5"/>
      <c r="D36" s="5"/>
      <c r="E36" s="5">
        <f t="shared" si="0"/>
        <v>0.74159999999999981</v>
      </c>
      <c r="F36" s="5">
        <f t="shared" si="5"/>
        <v>0.89593258401727072</v>
      </c>
      <c r="G36" s="5">
        <f t="shared" si="6"/>
        <v>0.98145293552019364</v>
      </c>
      <c r="H36" s="5">
        <f>1-(1/'[1]27ºC'!H5)</f>
        <v>0.89173789173789175</v>
      </c>
      <c r="I36" s="5">
        <f t="shared" si="7"/>
        <v>0.87160240963513724</v>
      </c>
      <c r="J36" s="5"/>
      <c r="K36" s="5"/>
      <c r="L36" s="5">
        <f t="shared" si="2"/>
        <v>0.94727375390000124</v>
      </c>
      <c r="M36" s="5">
        <f t="shared" si="1"/>
        <v>0.90928800000000021</v>
      </c>
      <c r="N36" s="3"/>
      <c r="O36" s="3"/>
      <c r="P36" s="3"/>
    </row>
    <row r="37" spans="2:17" x14ac:dyDescent="0.35">
      <c r="B37" s="16">
        <v>28</v>
      </c>
      <c r="C37" s="5"/>
      <c r="D37" s="5"/>
      <c r="E37" s="5">
        <f t="shared" si="0"/>
        <v>0.70760000000000001</v>
      </c>
      <c r="F37" s="5">
        <f t="shared" si="5"/>
        <v>0.8921194425686515</v>
      </c>
      <c r="G37" s="5">
        <f t="shared" si="6"/>
        <v>0.98216038203398903</v>
      </c>
      <c r="H37" s="5"/>
      <c r="I37" s="5">
        <f t="shared" si="7"/>
        <v>0.86433104769257585</v>
      </c>
      <c r="J37" s="5"/>
      <c r="K37" s="5"/>
      <c r="L37" s="5">
        <f t="shared" si="2"/>
        <v>0.94579663360000155</v>
      </c>
      <c r="M37" s="5">
        <f t="shared" si="1"/>
        <v>0.90044800000000014</v>
      </c>
      <c r="N37" s="3"/>
      <c r="O37" s="3"/>
      <c r="P37" s="3"/>
    </row>
    <row r="38" spans="2:17" x14ac:dyDescent="0.35">
      <c r="B38" s="16">
        <v>29</v>
      </c>
      <c r="C38" s="5"/>
      <c r="D38" s="5"/>
      <c r="E38" s="5">
        <f t="shared" si="0"/>
        <v>0.67039999999999988</v>
      </c>
      <c r="F38" s="5">
        <f t="shared" si="5"/>
        <v>0.88725999277607259</v>
      </c>
      <c r="G38" s="5">
        <f t="shared" si="6"/>
        <v>0.98281584406299927</v>
      </c>
      <c r="H38" s="5"/>
      <c r="I38" s="5">
        <f t="shared" si="7"/>
        <v>0.85517667450720702</v>
      </c>
      <c r="J38" s="5"/>
      <c r="K38" s="5"/>
      <c r="L38" s="5">
        <f t="shared" si="2"/>
        <v>0.94365577729999928</v>
      </c>
      <c r="M38" s="5">
        <f t="shared" si="1"/>
        <v>0.88995200000000008</v>
      </c>
      <c r="N38" s="3"/>
      <c r="O38" s="3"/>
      <c r="P38" s="3"/>
    </row>
    <row r="39" spans="2:17" x14ac:dyDescent="0.35">
      <c r="B39" s="16">
        <v>30</v>
      </c>
      <c r="C39" s="5"/>
      <c r="D39" s="5"/>
      <c r="E39" s="5">
        <f t="shared" si="0"/>
        <v>0.62999999999999967</v>
      </c>
      <c r="F39" s="5">
        <f t="shared" si="5"/>
        <v>0.88110165085556535</v>
      </c>
      <c r="G39" s="5">
        <f t="shared" si="6"/>
        <v>0.98342484829067256</v>
      </c>
      <c r="H39" s="5">
        <f>1-(1/'[1]30ºC'!H5)</f>
        <v>0.8644421272158499</v>
      </c>
      <c r="I39" s="5">
        <f t="shared" si="7"/>
        <v>0.84352067594692737</v>
      </c>
      <c r="J39" s="17">
        <f>(0.925+0.941)/2</f>
        <v>0.93300000000000005</v>
      </c>
      <c r="K39" s="17"/>
      <c r="L39" s="5">
        <f t="shared" si="2"/>
        <v>0.94001000000000201</v>
      </c>
      <c r="M39" s="5">
        <f t="shared" si="1"/>
        <v>0.87780000000000025</v>
      </c>
      <c r="N39" s="3"/>
      <c r="O39" s="3"/>
      <c r="P39" s="3"/>
    </row>
    <row r="40" spans="2:17" x14ac:dyDescent="0.35">
      <c r="B40" s="16">
        <v>31</v>
      </c>
      <c r="C40" s="5"/>
      <c r="D40" s="5"/>
      <c r="E40" s="5">
        <f t="shared" si="0"/>
        <v>0.58639999999999981</v>
      </c>
      <c r="F40" s="5">
        <f t="shared" si="5"/>
        <v>0.87327797962418219</v>
      </c>
      <c r="G40" s="5">
        <f t="shared" si="6"/>
        <v>0.9839921648108475</v>
      </c>
      <c r="H40" s="5"/>
      <c r="I40" s="5">
        <f t="shared" si="7"/>
        <v>0.82841324607231359</v>
      </c>
      <c r="J40" s="5"/>
      <c r="K40" s="5"/>
      <c r="L40" s="5">
        <f t="shared" si="2"/>
        <v>0.93374755269999843</v>
      </c>
      <c r="M40" s="5">
        <f t="shared" si="1"/>
        <v>0.8639920000000002</v>
      </c>
      <c r="N40" s="3"/>
      <c r="O40" s="3"/>
      <c r="P40" s="3"/>
    </row>
    <row r="41" spans="2:17" x14ac:dyDescent="0.35">
      <c r="B41" s="16">
        <v>32</v>
      </c>
      <c r="C41" s="5"/>
      <c r="D41" s="5"/>
      <c r="E41" s="5">
        <f t="shared" si="0"/>
        <v>0.53959999999999986</v>
      </c>
      <c r="F41" s="5">
        <f t="shared" si="5"/>
        <v>0.86324319691120688</v>
      </c>
      <c r="G41" s="5">
        <f t="shared" si="6"/>
        <v>0.98452193230986118</v>
      </c>
      <c r="H41" s="5"/>
      <c r="I41" s="5">
        <f t="shared" si="7"/>
        <v>0.80832434677506526</v>
      </c>
      <c r="J41" s="5"/>
      <c r="K41" s="5"/>
      <c r="L41" s="5">
        <f t="shared" si="2"/>
        <v>0.92346064640000003</v>
      </c>
      <c r="M41" s="5">
        <f t="shared" si="1"/>
        <v>0.84852800000000017</v>
      </c>
      <c r="N41" s="3"/>
      <c r="O41" s="3"/>
      <c r="P41" s="3"/>
    </row>
    <row r="42" spans="2:17" x14ac:dyDescent="0.35">
      <c r="B42" s="16">
        <v>33</v>
      </c>
      <c r="C42" s="5"/>
      <c r="D42" s="5"/>
      <c r="E42" s="5">
        <f t="shared" si="0"/>
        <v>0.48959999999999987</v>
      </c>
      <c r="F42" s="5">
        <f t="shared" si="5"/>
        <v>0.85015409105149753</v>
      </c>
      <c r="G42" s="5">
        <f>EXP(-1*(1/(-4.31564+(2.19646*B42)-(0.058276*B42))))</f>
        <v>0.98501775919073453</v>
      </c>
      <c r="H42" s="5">
        <f>1-(1/'[1]33ºC'!H5)</f>
        <v>0.75530179445350731</v>
      </c>
      <c r="I42" s="5">
        <f t="shared" si="7"/>
        <v>0.78063014530846631</v>
      </c>
      <c r="J42" s="5"/>
      <c r="K42" s="5"/>
      <c r="L42" s="5">
        <f t="shared" si="2"/>
        <v>0.90741997610000202</v>
      </c>
      <c r="M42" s="5">
        <f t="shared" si="1"/>
        <v>0.83140800000000015</v>
      </c>
      <c r="N42" s="3">
        <v>0</v>
      </c>
      <c r="O42" s="3"/>
      <c r="P42" s="3"/>
    </row>
    <row r="43" spans="2:17" x14ac:dyDescent="0.35">
      <c r="B43" s="16">
        <v>34</v>
      </c>
      <c r="C43" s="5"/>
      <c r="D43" s="5"/>
      <c r="E43" s="5">
        <f t="shared" si="0"/>
        <v>0.43639999999999995</v>
      </c>
      <c r="F43" s="5">
        <f t="shared" si="5"/>
        <v>0.83264309738315401</v>
      </c>
      <c r="G43" s="5">
        <f t="shared" si="6"/>
        <v>0.98548280586604331</v>
      </c>
      <c r="H43" s="5"/>
      <c r="I43" s="5">
        <f t="shared" si="7"/>
        <v>0.74044074737138998</v>
      </c>
      <c r="J43" s="5"/>
      <c r="K43" s="5"/>
      <c r="L43" s="5">
        <f t="shared" si="2"/>
        <v>0.88354924480000241</v>
      </c>
      <c r="M43" s="5">
        <f t="shared" si="1"/>
        <v>0.81263200000000013</v>
      </c>
      <c r="N43" s="3"/>
      <c r="O43" s="3"/>
      <c r="P43" s="3"/>
      <c r="Q43" s="6"/>
    </row>
    <row r="44" spans="2:17" x14ac:dyDescent="0.35">
      <c r="B44" s="16">
        <v>35</v>
      </c>
      <c r="C44" s="5"/>
      <c r="D44" s="5"/>
      <c r="E44" s="5">
        <f t="shared" si="0"/>
        <v>0.37999999999999973</v>
      </c>
      <c r="F44" s="5">
        <f t="shared" si="5"/>
        <v>0.80834530227769352</v>
      </c>
      <c r="G44" s="5">
        <f t="shared" si="6"/>
        <v>0.98591985218747291</v>
      </c>
      <c r="H44" s="5"/>
      <c r="I44" s="5">
        <f t="shared" si="7"/>
        <v>0.67753818006024813</v>
      </c>
      <c r="J44" s="17">
        <f>(0.81+0.896+0.864)/3</f>
        <v>0.85666666666666658</v>
      </c>
      <c r="K44" s="17"/>
      <c r="L44" s="5">
        <f t="shared" si="2"/>
        <v>0.84939968750000416</v>
      </c>
      <c r="M44" s="5">
        <f t="shared" si="1"/>
        <v>0.79220000000000024</v>
      </c>
      <c r="N44" s="3"/>
      <c r="O44" s="3"/>
      <c r="P44" s="3"/>
    </row>
    <row r="45" spans="2:17" x14ac:dyDescent="0.35">
      <c r="B45" s="16">
        <v>36</v>
      </c>
      <c r="C45" s="5"/>
      <c r="D45" s="5"/>
      <c r="E45" s="5">
        <f t="shared" si="0"/>
        <v>0.32040000000000007</v>
      </c>
      <c r="F45" s="5">
        <f t="shared" si="5"/>
        <v>0.77280234724518926</v>
      </c>
      <c r="G45" s="5"/>
      <c r="H45" s="5"/>
      <c r="I45" s="5">
        <f t="shared" si="7"/>
        <v>0.56677476974969176</v>
      </c>
      <c r="J45" s="5"/>
      <c r="K45" s="5"/>
      <c r="L45" s="5">
        <f t="shared" si="2"/>
        <v>0.80212459519999479</v>
      </c>
      <c r="M45" s="5">
        <f t="shared" si="1"/>
        <v>0.77011200000000013</v>
      </c>
      <c r="N45" s="3"/>
      <c r="O45" s="3">
        <v>0</v>
      </c>
      <c r="P45" s="3"/>
    </row>
    <row r="46" spans="2:17" x14ac:dyDescent="0.35">
      <c r="B46" s="16">
        <v>37</v>
      </c>
      <c r="C46" s="5"/>
      <c r="D46" s="5"/>
      <c r="E46" s="5">
        <f t="shared" si="0"/>
        <v>0.25760000000000011</v>
      </c>
      <c r="F46" s="5">
        <f t="shared" si="5"/>
        <v>0.71653131057378927</v>
      </c>
      <c r="G46" s="5"/>
      <c r="H46" s="5"/>
      <c r="I46" s="5">
        <f t="shared" si="7"/>
        <v>0.33119715495225732</v>
      </c>
      <c r="J46" s="5"/>
      <c r="K46" s="5"/>
      <c r="L46" s="5">
        <f t="shared" si="2"/>
        <v>0.73845383890000404</v>
      </c>
      <c r="M46" s="5">
        <f t="shared" si="1"/>
        <v>0.74636800000000014</v>
      </c>
      <c r="N46" s="3"/>
      <c r="O46" s="3"/>
      <c r="P46" s="3">
        <v>0</v>
      </c>
    </row>
    <row r="47" spans="2:17" x14ac:dyDescent="0.35">
      <c r="B47" s="16">
        <v>38</v>
      </c>
      <c r="C47" s="5"/>
      <c r="D47" s="5"/>
      <c r="E47" s="5">
        <f t="shared" si="0"/>
        <v>0.19160000000000005</v>
      </c>
      <c r="F47" s="5">
        <f t="shared" si="5"/>
        <v>0.61542826159562047</v>
      </c>
      <c r="G47" s="5"/>
      <c r="H47" s="5">
        <v>0</v>
      </c>
      <c r="I47" s="5">
        <f>EXP(-((1)/($I$56+($I$57*B47)+($I$58*(B47^2)))))</f>
        <v>0</v>
      </c>
      <c r="J47" s="5"/>
      <c r="K47" s="5"/>
      <c r="L47" s="5">
        <f t="shared" si="2"/>
        <v>0.65466839360000484</v>
      </c>
      <c r="M47" s="5">
        <f t="shared" si="1"/>
        <v>0.72096800000000005</v>
      </c>
      <c r="N47" s="3"/>
      <c r="O47" s="3"/>
      <c r="P47" s="3"/>
    </row>
    <row r="48" spans="2:17" x14ac:dyDescent="0.35">
      <c r="B48" s="16">
        <v>39</v>
      </c>
      <c r="C48" s="5"/>
      <c r="D48" s="5"/>
      <c r="E48" s="5">
        <f t="shared" si="0"/>
        <v>0.12239999999999968</v>
      </c>
      <c r="F48" s="5">
        <f t="shared" si="5"/>
        <v>0.38930342505725124</v>
      </c>
      <c r="G48" s="5"/>
      <c r="H48" s="5"/>
      <c r="I48" s="5"/>
      <c r="J48" s="5"/>
      <c r="K48" s="5"/>
      <c r="L48" s="5">
        <f t="shared" si="2"/>
        <v>0.54657486229999719</v>
      </c>
      <c r="M48" s="5">
        <f t="shared" si="1"/>
        <v>0.69391200000000031</v>
      </c>
      <c r="N48" s="3"/>
      <c r="O48" s="3"/>
      <c r="P48" s="3"/>
    </row>
    <row r="49" spans="2:16" x14ac:dyDescent="0.35">
      <c r="B49" s="16">
        <v>40</v>
      </c>
      <c r="C49" s="5">
        <v>0.04</v>
      </c>
      <c r="D49" s="5"/>
      <c r="E49" s="5">
        <f t="shared" si="0"/>
        <v>5.00000000000001E-2</v>
      </c>
      <c r="F49" s="5">
        <f t="shared" si="5"/>
        <v>0</v>
      </c>
      <c r="G49" s="5"/>
      <c r="H49" s="5"/>
      <c r="I49" s="5"/>
      <c r="J49" s="17">
        <f>(0.436+0.42+0.409+0.39)/4</f>
        <v>0.41374999999999995</v>
      </c>
      <c r="K49" s="17">
        <v>0</v>
      </c>
      <c r="L49" s="5">
        <f t="shared" si="2"/>
        <v>0.4094799999999984</v>
      </c>
      <c r="M49" s="5">
        <f t="shared" si="1"/>
        <v>0.66520000000000024</v>
      </c>
      <c r="N49" s="3"/>
      <c r="O49" s="3"/>
      <c r="P49" s="3"/>
    </row>
    <row r="50" spans="2:16" x14ac:dyDescent="0.35">
      <c r="B50" s="16">
        <v>41</v>
      </c>
      <c r="C50" s="5"/>
      <c r="D50" s="5"/>
      <c r="E50" s="5">
        <f t="shared" si="0"/>
        <v>-2.5600000000000012E-2</v>
      </c>
      <c r="F50" s="5"/>
      <c r="G50" s="5"/>
      <c r="H50" s="5"/>
      <c r="I50" s="5"/>
      <c r="J50" s="5"/>
      <c r="K50" s="5"/>
      <c r="L50" s="5">
        <f t="shared" si="2"/>
        <v>0.23816523769999776</v>
      </c>
      <c r="M50" s="5">
        <f t="shared" si="1"/>
        <v>0.63483200000000028</v>
      </c>
      <c r="N50" s="3"/>
      <c r="O50" s="3"/>
      <c r="P50" s="3"/>
    </row>
    <row r="51" spans="2:16" x14ac:dyDescent="0.35">
      <c r="B51" s="16">
        <v>42</v>
      </c>
      <c r="C51" s="5"/>
      <c r="D51" s="5"/>
      <c r="E51" s="5"/>
      <c r="F51" s="5"/>
      <c r="G51" s="5"/>
      <c r="H51" s="5"/>
      <c r="I51" s="5"/>
      <c r="J51" s="5"/>
      <c r="K51" s="5"/>
      <c r="L51" s="5">
        <f t="shared" si="2"/>
        <v>2.686120639999956E-2</v>
      </c>
      <c r="M51" s="5">
        <f t="shared" si="1"/>
        <v>0.60280800000000023</v>
      </c>
      <c r="N51" s="3"/>
      <c r="O51" s="3"/>
      <c r="P51" s="3"/>
    </row>
    <row r="52" spans="2:16" x14ac:dyDescent="0.35">
      <c r="B52" s="16">
        <v>43</v>
      </c>
      <c r="C52" s="5"/>
      <c r="D52" s="5"/>
      <c r="E52" s="5"/>
      <c r="F52" s="5"/>
      <c r="G52" s="5"/>
      <c r="H52" s="5"/>
      <c r="I52" s="5"/>
      <c r="J52" s="5"/>
      <c r="K52" s="5"/>
      <c r="L52" s="5">
        <f t="shared" si="2"/>
        <v>-0.23077773890000663</v>
      </c>
      <c r="M52" s="5">
        <f t="shared" si="1"/>
        <v>0.56912800000000008</v>
      </c>
      <c r="N52" s="3"/>
      <c r="O52" s="3"/>
      <c r="P52" s="3"/>
    </row>
    <row r="53" spans="2:16" x14ac:dyDescent="0.35">
      <c r="B53" s="16">
        <v>44</v>
      </c>
      <c r="C53" s="3"/>
      <c r="D53" s="3"/>
      <c r="E53" s="3"/>
      <c r="F53" s="3"/>
      <c r="G53" s="5"/>
      <c r="H53" s="19"/>
      <c r="I53" s="20"/>
      <c r="J53" s="3"/>
      <c r="K53" s="3"/>
      <c r="L53" s="5"/>
      <c r="M53" s="5">
        <f t="shared" ref="M53:M54" si="8">(-0.000828*(B53^2)) + (0.0367*B53) + 0.522</f>
        <v>0.53379200000000027</v>
      </c>
      <c r="N53" s="3"/>
      <c r="O53" s="3"/>
      <c r="P53" s="3"/>
    </row>
    <row r="54" spans="2:16" x14ac:dyDescent="0.35">
      <c r="B54" s="16">
        <v>45</v>
      </c>
      <c r="C54" s="3"/>
      <c r="D54" s="3"/>
      <c r="E54" s="3"/>
      <c r="F54" s="3"/>
      <c r="G54" s="5"/>
      <c r="H54" s="3"/>
      <c r="I54" s="5"/>
      <c r="J54" s="3">
        <v>0</v>
      </c>
      <c r="K54" s="3"/>
      <c r="L54" s="5"/>
      <c r="M54" s="5">
        <f t="shared" si="8"/>
        <v>0.49680000000000035</v>
      </c>
      <c r="N54" s="3"/>
      <c r="O54" s="3"/>
      <c r="P54" s="3"/>
    </row>
    <row r="55" spans="2:16" x14ac:dyDescent="0.35">
      <c r="B55" s="8"/>
      <c r="C55" s="9"/>
      <c r="D55" s="9"/>
      <c r="E55" s="9"/>
      <c r="F55" s="9"/>
      <c r="G55" s="9"/>
      <c r="H55" s="11"/>
      <c r="I55" s="11"/>
      <c r="J55" s="9"/>
      <c r="K55" s="10"/>
      <c r="L55" s="9"/>
      <c r="M55" s="9"/>
      <c r="N55" s="11"/>
      <c r="O55" s="11"/>
      <c r="P55" s="11"/>
    </row>
    <row r="56" spans="2:16" ht="15.5" x14ac:dyDescent="0.35">
      <c r="H56" s="25" t="s">
        <v>6</v>
      </c>
      <c r="I56" s="23">
        <v>0.16434668524820001</v>
      </c>
      <c r="N56" s="4"/>
      <c r="O56" s="4"/>
    </row>
    <row r="57" spans="2:16" ht="15.5" x14ac:dyDescent="0.35">
      <c r="H57" s="26" t="s">
        <v>7</v>
      </c>
      <c r="I57" s="27">
        <v>0.92063419463649998</v>
      </c>
      <c r="N57" s="4"/>
      <c r="O57" s="4"/>
    </row>
    <row r="58" spans="2:16" ht="15.5" x14ac:dyDescent="0.35">
      <c r="H58" s="25" t="s">
        <v>8</v>
      </c>
      <c r="I58" s="28">
        <v>-2.4341028819639999E-2</v>
      </c>
    </row>
    <row r="59" spans="2:16" ht="15.5" x14ac:dyDescent="0.35">
      <c r="H59" s="29"/>
      <c r="I59" s="29"/>
    </row>
    <row r="60" spans="2:16" ht="15.5" x14ac:dyDescent="0.35">
      <c r="H60" s="25" t="s">
        <v>5</v>
      </c>
      <c r="I60" s="23">
        <v>0.99587271094749996</v>
      </c>
    </row>
    <row r="61" spans="2:16" ht="15.5" x14ac:dyDescent="0.35">
      <c r="H61" s="25" t="s">
        <v>0</v>
      </c>
      <c r="I61" s="24">
        <v>1.6311046335480001E-3</v>
      </c>
    </row>
    <row r="62" spans="2:16" ht="15.5" x14ac:dyDescent="0.35">
      <c r="H62" s="25" t="s">
        <v>1</v>
      </c>
      <c r="I62" s="23">
        <v>2.331740861494E-2</v>
      </c>
    </row>
    <row r="64" spans="2:16" ht="18.5" x14ac:dyDescent="0.45">
      <c r="H64" s="21"/>
      <c r="I64" s="22"/>
    </row>
    <row r="65" spans="8:9" ht="18.5" x14ac:dyDescent="0.45">
      <c r="H65" s="21"/>
      <c r="I65" s="22"/>
    </row>
    <row r="66" spans="8:9" ht="18.5" x14ac:dyDescent="0.45">
      <c r="H66" s="21"/>
      <c r="I66" s="22"/>
    </row>
  </sheetData>
  <mergeCells count="3">
    <mergeCell ref="H2:I2"/>
    <mergeCell ref="C2:G2"/>
    <mergeCell ref="J2:M2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FSR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2017-11-06T04:37:12Z</dcterms:created>
  <dcterms:modified xsi:type="dcterms:W3CDTF">2017-11-07T03:55:38Z</dcterms:modified>
</cp:coreProperties>
</file>