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ropbox\¡¡¡THESIS!!!\Bernal-García, Sebastian_MasterThesis\Annex B\"/>
    </mc:Choice>
  </mc:AlternateContent>
  <bookViews>
    <workbookView xWindow="0" yWindow="0" windowWidth="19200" windowHeight="7310"/>
  </bookViews>
  <sheets>
    <sheet name="PDR" sheetId="1" r:id="rId1"/>
  </sheets>
  <externalReferences>
    <externalReference r:id="rId2"/>
  </externalReferences>
  <definedNames>
    <definedName name="Pal_Workbook_GUID" hidden="1">"55RIH2AJ8VV34KLKBJY42CGN"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G8" i="1"/>
  <c r="I8" i="1"/>
  <c r="J8" i="1"/>
  <c r="K8" i="1" s="1"/>
  <c r="E9" i="1"/>
  <c r="E10" i="1"/>
  <c r="G10" i="1"/>
  <c r="I10" i="1"/>
  <c r="J10" i="1"/>
  <c r="K10" i="1" s="1"/>
  <c r="E11" i="1"/>
  <c r="C12" i="1"/>
  <c r="D12" i="1" s="1"/>
  <c r="E12" i="1"/>
  <c r="G12" i="1"/>
  <c r="I12" i="1"/>
  <c r="J12" i="1"/>
  <c r="K12" i="1"/>
  <c r="E13" i="1"/>
  <c r="E14" i="1"/>
  <c r="J14" i="1"/>
  <c r="K14" i="1" s="1"/>
  <c r="C15" i="1"/>
  <c r="D15" i="1" s="1"/>
  <c r="E15" i="1"/>
  <c r="G15" i="1"/>
  <c r="I15" i="1"/>
  <c r="E16" i="1"/>
  <c r="J16" i="1"/>
  <c r="K16" i="1" s="1"/>
  <c r="E17" i="1"/>
  <c r="C18" i="1"/>
  <c r="D18" i="1" s="1"/>
  <c r="E18" i="1"/>
  <c r="G18" i="1"/>
  <c r="I18" i="1"/>
  <c r="J18" i="1"/>
  <c r="K18" i="1" s="1"/>
  <c r="E19" i="1"/>
  <c r="E20" i="1"/>
  <c r="G20" i="1"/>
  <c r="I20" i="1"/>
  <c r="J20" i="1"/>
  <c r="K20" i="1" s="1"/>
  <c r="C21" i="1"/>
  <c r="D21" i="1" s="1"/>
  <c r="E21" i="1"/>
  <c r="E22" i="1"/>
  <c r="G22" i="1"/>
  <c r="I22" i="1"/>
  <c r="J22" i="1"/>
  <c r="K22" i="1" s="1"/>
  <c r="E23" i="1"/>
  <c r="E24" i="1"/>
  <c r="E25" i="1"/>
</calcChain>
</file>

<file path=xl/sharedStrings.xml><?xml version="1.0" encoding="utf-8"?>
<sst xmlns="http://schemas.openxmlformats.org/spreadsheetml/2006/main" count="21" uniqueCount="15">
  <si>
    <t>RSS</t>
  </si>
  <si>
    <t>RMSE</t>
  </si>
  <si>
    <t>a</t>
  </si>
  <si>
    <t>Water Temperature</t>
  </si>
  <si>
    <r>
      <rPr>
        <b/>
        <i/>
        <sz val="11"/>
        <color rgb="FF000000"/>
        <rFont val="Calibri"/>
        <family val="2"/>
      </rPr>
      <t>An. albimanus</t>
    </r>
    <r>
      <rPr>
        <b/>
        <sz val="11"/>
        <color rgb="FF000000"/>
        <rFont val="Calibri"/>
        <family val="2"/>
      </rPr>
      <t xml:space="preserve"> (Shelton, 1973; Rúa-Uribe, 2006)</t>
    </r>
  </si>
  <si>
    <r>
      <t xml:space="preserve">An. albimanus </t>
    </r>
    <r>
      <rPr>
        <b/>
        <sz val="11"/>
        <color rgb="FF000000"/>
        <rFont val="Calibri"/>
        <family val="2"/>
      </rPr>
      <t>(This study)</t>
    </r>
  </si>
  <si>
    <r>
      <rPr>
        <b/>
        <i/>
        <sz val="11"/>
        <color rgb="FF000000"/>
        <rFont val="Calibri"/>
        <family val="2"/>
      </rPr>
      <t>An. Funestus</t>
    </r>
    <r>
      <rPr>
        <b/>
        <sz val="11"/>
        <color rgb="FF000000"/>
        <rFont val="Calibri"/>
        <family val="2"/>
      </rPr>
      <t xml:space="preserve"> (Lyons et al., 2013)</t>
    </r>
  </si>
  <si>
    <r>
      <rPr>
        <b/>
        <i/>
        <sz val="11"/>
        <color rgb="FF000000"/>
        <rFont val="Calibri"/>
        <family val="2"/>
      </rPr>
      <t>An. Arabiensis</t>
    </r>
    <r>
      <rPr>
        <b/>
        <sz val="11"/>
        <color rgb="FF000000"/>
        <rFont val="Calibri"/>
        <family val="2"/>
      </rPr>
      <t xml:space="preserve"> (Lyons et al., 2013)</t>
    </r>
  </si>
  <si>
    <r>
      <rPr>
        <b/>
        <i/>
        <sz val="11"/>
        <color rgb="FF000000"/>
        <rFont val="Calibri"/>
        <family val="2"/>
      </rPr>
      <t xml:space="preserve">An. Gambiae </t>
    </r>
    <r>
      <rPr>
        <b/>
        <sz val="11"/>
        <color rgb="FF000000"/>
        <rFont val="Calibri"/>
        <family val="2"/>
      </rPr>
      <t>(Bayoh, 2001)</t>
    </r>
  </si>
  <si>
    <t>Time</t>
  </si>
  <si>
    <t>Rate</t>
  </si>
  <si>
    <t>Tmax</t>
  </si>
  <si>
    <t>R2 Adj</t>
  </si>
  <si>
    <t>Briere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</si>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</sst>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00"/>
  </numFmts>
  <fonts count="5" x14ac:knownFonts="1"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4" fontId="0" fillId="0" borderId="0" xfId="0" applyNumberFormat="1"/>
    <xf numFmtId="1" fontId="0" fillId="0" borderId="0" xfId="0" applyNumberFormat="1"/>
    <xf numFmtId="0" fontId="0" fillId="0" borderId="2" xfId="0" applyFill="1" applyBorder="1"/>
    <xf numFmtId="0" fontId="0" fillId="0" borderId="1" xfId="0" applyBorder="1"/>
    <xf numFmtId="4" fontId="0" fillId="0" borderId="1" xfId="0" applyNumberFormat="1" applyBorder="1" applyAlignment="1">
      <alignment horizontal="center" vertical="center"/>
    </xf>
    <xf numFmtId="4" fontId="0" fillId="0" borderId="1" xfId="0" applyNumberFormat="1" applyBorder="1"/>
    <xf numFmtId="4" fontId="0" fillId="0" borderId="1" xfId="0" applyNumberFormat="1" applyFill="1" applyBorder="1"/>
    <xf numFmtId="4" fontId="0" fillId="0" borderId="1" xfId="0" applyNumberFormat="1" applyFont="1" applyBorder="1" applyAlignment="1">
      <alignment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4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13543099227355"/>
          <c:y val="4.1115288452057391E-2"/>
          <c:w val="0.8168196003195074"/>
          <c:h val="0.68592737154491101"/>
        </c:manualLayout>
      </c:layout>
      <c:scatterChart>
        <c:scatterStyle val="smoothMarker"/>
        <c:varyColors val="0"/>
        <c:ser>
          <c:idx val="1"/>
          <c:order val="0"/>
          <c:tx>
            <c:strRef>
              <c:f>PDR!$F$2</c:f>
              <c:strCache>
                <c:ptCount val="1"/>
                <c:pt idx="0">
                  <c:v>An. Funestus (Lyons et al., 2013)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PDR!$B$5:$B$26</c:f>
              <c:numCache>
                <c:formatCode>#,##0.00</c:formatCode>
                <c:ptCount val="22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</c:numCache>
            </c:numRef>
          </c:xVal>
          <c:yVal>
            <c:numRef>
              <c:f>PDR!$G$5:$G$25</c:f>
              <c:numCache>
                <c:formatCode>#,##0.00</c:formatCode>
                <c:ptCount val="21"/>
                <c:pt idx="0">
                  <c:v>0</c:v>
                </c:pt>
                <c:pt idx="3">
                  <c:v>0.22222222222222221</c:v>
                </c:pt>
                <c:pt idx="5">
                  <c:v>0.29411764705882354</c:v>
                </c:pt>
                <c:pt idx="7">
                  <c:v>0.43478260869565222</c:v>
                </c:pt>
                <c:pt idx="10">
                  <c:v>0.5</c:v>
                </c:pt>
                <c:pt idx="13">
                  <c:v>0.83333333333333337</c:v>
                </c:pt>
                <c:pt idx="15">
                  <c:v>0.30303030303030304</c:v>
                </c:pt>
                <c:pt idx="17">
                  <c:v>0.47619047619047616</c:v>
                </c:pt>
                <c:pt idx="20">
                  <c:v>0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PDR!$H$2</c:f>
              <c:strCache>
                <c:ptCount val="1"/>
                <c:pt idx="0">
                  <c:v>An. Arabiensis (Lyons et al., 2013)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PDR!$B$5:$B$25</c:f>
              <c:numCache>
                <c:formatCode>#,##0.00</c:formatCode>
                <c:ptCount val="2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</c:numCache>
            </c:numRef>
          </c:xVal>
          <c:yVal>
            <c:numRef>
              <c:f>PDR!$I$5:$I$25</c:f>
              <c:numCache>
                <c:formatCode>#,##0.00</c:formatCode>
                <c:ptCount val="21"/>
                <c:pt idx="0">
                  <c:v>0</c:v>
                </c:pt>
                <c:pt idx="3">
                  <c:v>0.29411764705882354</c:v>
                </c:pt>
                <c:pt idx="5">
                  <c:v>0.23255813953488372</c:v>
                </c:pt>
                <c:pt idx="7">
                  <c:v>0.7142857142857143</c:v>
                </c:pt>
                <c:pt idx="10">
                  <c:v>0.33333333333333331</c:v>
                </c:pt>
                <c:pt idx="13">
                  <c:v>1.1111111111111112</c:v>
                </c:pt>
                <c:pt idx="15">
                  <c:v>0.45454545454545453</c:v>
                </c:pt>
                <c:pt idx="17">
                  <c:v>0.90909090909090906</c:v>
                </c:pt>
                <c:pt idx="20">
                  <c:v>0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PDR!$J$2</c:f>
              <c:strCache>
                <c:ptCount val="1"/>
                <c:pt idx="0">
                  <c:v>An. Gambiae (Bayoh, 2001)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PDR!$B$5:$B$25</c:f>
              <c:numCache>
                <c:formatCode>#,##0.00</c:formatCode>
                <c:ptCount val="2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</c:numCache>
            </c:numRef>
          </c:xVal>
          <c:yVal>
            <c:numRef>
              <c:f>PDR!$K$5:$K$25</c:f>
              <c:numCache>
                <c:formatCode>#,##0.00</c:formatCode>
                <c:ptCount val="21"/>
                <c:pt idx="1">
                  <c:v>0</c:v>
                </c:pt>
                <c:pt idx="3">
                  <c:v>0.31152647975077874</c:v>
                </c:pt>
                <c:pt idx="5">
                  <c:v>0.44052863436123357</c:v>
                </c:pt>
                <c:pt idx="7">
                  <c:v>0.50251256281407031</c:v>
                </c:pt>
                <c:pt idx="9">
                  <c:v>0.56497175141242895</c:v>
                </c:pt>
                <c:pt idx="11">
                  <c:v>0.5649717514124295</c:v>
                </c:pt>
                <c:pt idx="13">
                  <c:v>0.94339622641509391</c:v>
                </c:pt>
                <c:pt idx="15">
                  <c:v>0.95238095238095177</c:v>
                </c:pt>
                <c:pt idx="17">
                  <c:v>1.1235955056179792</c:v>
                </c:pt>
                <c:pt idx="19">
                  <c:v>0</c:v>
                </c:pt>
              </c:numCache>
            </c:numRef>
          </c:yVal>
          <c:smooth val="1"/>
        </c:ser>
        <c:ser>
          <c:idx val="0"/>
          <c:order val="3"/>
          <c:tx>
            <c:strRef>
              <c:f>PDR!$C$2</c:f>
              <c:strCache>
                <c:ptCount val="1"/>
                <c:pt idx="0">
                  <c:v>An. albimanus (Shelton, 1973; Rúa-Uribe, 2006)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PDR!$B$5:$B$25</c:f>
              <c:numCache>
                <c:formatCode>#,##0.00</c:formatCode>
                <c:ptCount val="2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</c:numCache>
            </c:numRef>
          </c:xVal>
          <c:yVal>
            <c:numRef>
              <c:f>PDR!$D$5:$D$25</c:f>
              <c:numCache>
                <c:formatCode>#,##0.00</c:formatCode>
                <c:ptCount val="21"/>
                <c:pt idx="0">
                  <c:v>0</c:v>
                </c:pt>
                <c:pt idx="7">
                  <c:v>0.49261083743842382</c:v>
                </c:pt>
                <c:pt idx="10">
                  <c:v>0.95238095238095177</c:v>
                </c:pt>
                <c:pt idx="13">
                  <c:v>0.9803921568627455</c:v>
                </c:pt>
                <c:pt idx="16">
                  <c:v>1.0416666666666676</c:v>
                </c:pt>
                <c:pt idx="20" formatCode="General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PDR!$E$2</c:f>
              <c:strCache>
                <c:ptCount val="1"/>
                <c:pt idx="0">
                  <c:v>An. albimanus (This study)</c:v>
                </c:pt>
              </c:strCache>
            </c:strRef>
          </c:tx>
          <c:spPr>
            <a:ln w="25400" cap="rnd">
              <a:solidFill>
                <a:srgbClr val="00B050">
                  <a:alpha val="99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PDR!$B$5:$B$25</c:f>
              <c:numCache>
                <c:formatCode>#,##0.00</c:formatCode>
                <c:ptCount val="2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</c:numCache>
            </c:numRef>
          </c:xVal>
          <c:yVal>
            <c:numRef>
              <c:f>PDR!$E$5:$E$25</c:f>
              <c:numCache>
                <c:formatCode>#,##0.00</c:formatCode>
                <c:ptCount val="21"/>
                <c:pt idx="0">
                  <c:v>-1.3763650360033406E-2</c:v>
                </c:pt>
                <c:pt idx="1">
                  <c:v>6.039773349089568E-2</c:v>
                </c:pt>
                <c:pt idx="2">
                  <c:v>0.1397203531187044</c:v>
                </c:pt>
                <c:pt idx="3">
                  <c:v>0.22327026106269862</c:v>
                </c:pt>
                <c:pt idx="4">
                  <c:v>0.31004783259810598</c:v>
                </c:pt>
                <c:pt idx="5">
                  <c:v>0.39897654341660671</c:v>
                </c:pt>
                <c:pt idx="6">
                  <c:v>0.4888887687991037</c:v>
                </c:pt>
                <c:pt idx="7">
                  <c:v>0.57850751135219036</c:v>
                </c:pt>
                <c:pt idx="8">
                  <c:v>0.66642243847488714</c:v>
                </c:pt>
                <c:pt idx="9">
                  <c:v>0.75105776234530019</c:v>
                </c:pt>
                <c:pt idx="10">
                  <c:v>0.83062807643571424</c:v>
                </c:pt>
                <c:pt idx="11">
                  <c:v>0.90307578836790348</c:v>
                </c:pt>
                <c:pt idx="12">
                  <c:v>0.96597925583126742</c:v>
                </c:pt>
                <c:pt idx="13">
                  <c:v>1.0164119209445857</c:v>
                </c:pt>
                <c:pt idx="14">
                  <c:v>1.0507143264624212</c:v>
                </c:pt>
                <c:pt idx="15">
                  <c:v>1.0640987670836353</c:v>
                </c:pt>
                <c:pt idx="16">
                  <c:v>1.0498978404243215</c:v>
                </c:pt>
                <c:pt idx="17">
                  <c:v>0.99793974671197716</c:v>
                </c:pt>
                <c:pt idx="18">
                  <c:v>0.89026867781663088</c:v>
                </c:pt>
                <c:pt idx="19">
                  <c:v>0.68501163353345507</c:v>
                </c:pt>
                <c:pt idx="20">
                  <c:v>1.3893703916801486E-5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230144"/>
        <c:axId val="489223480"/>
      </c:scatterChart>
      <c:valAx>
        <c:axId val="489230144"/>
        <c:scaling>
          <c:orientation val="minMax"/>
          <c:max val="36"/>
          <c:min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Water temperature (𝑇𝑤) [°C]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1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9223480"/>
        <c:crosses val="autoZero"/>
        <c:crossBetween val="midCat"/>
        <c:majorUnit val="3"/>
      </c:valAx>
      <c:valAx>
        <c:axId val="489223480"/>
        <c:scaling>
          <c:orientation val="minMax"/>
          <c:max val="1.2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Development rate [1/day]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1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9230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682695097628324E-2"/>
          <c:y val="0.84505481188582565"/>
          <c:w val="0.90380959144143469"/>
          <c:h val="0.154945290004113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739215</xdr:colOff>
      <xdr:row>1</xdr:row>
      <xdr:rowOff>547649</xdr:rowOff>
    </xdr:from>
    <xdr:to>
      <xdr:col>17</xdr:col>
      <xdr:colOff>757891</xdr:colOff>
      <xdr:row>26</xdr:row>
      <xdr:rowOff>68356</xdr:rowOff>
    </xdr:to>
    <xdr:graphicFrame macro="">
      <xdr:nvGraphicFramePr>
        <xdr:cNvPr id="2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nex%20B.%20LD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DR"/>
    </sheetNames>
    <sheetDataSet>
      <sheetData sheetId="0">
        <row r="12">
          <cell r="C12">
            <v>13.5</v>
          </cell>
        </row>
        <row r="15">
          <cell r="C15">
            <v>10.62</v>
          </cell>
        </row>
        <row r="18">
          <cell r="C18">
            <v>9.15</v>
          </cell>
        </row>
        <row r="21">
          <cell r="C21">
            <v>8.74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tabSelected="1" zoomScaleNormal="100" workbookViewId="0">
      <selection activeCell="L13" sqref="L13"/>
    </sheetView>
  </sheetViews>
  <sheetFormatPr baseColWidth="10" defaultRowHeight="14.5" x14ac:dyDescent="0.35"/>
  <cols>
    <col min="1" max="1" width="5.26953125" customWidth="1"/>
    <col min="2" max="2" width="11.90625" customWidth="1"/>
    <col min="3" max="3" width="7.26953125" bestFit="1" customWidth="1"/>
    <col min="4" max="4" width="7.6328125" customWidth="1"/>
    <col min="5" max="5" width="11.90625" customWidth="1"/>
    <col min="6" max="6" width="8.453125" customWidth="1"/>
    <col min="7" max="7" width="7.81640625" customWidth="1"/>
    <col min="8" max="8" width="8.1796875" customWidth="1"/>
    <col min="9" max="9" width="8.26953125" customWidth="1"/>
    <col min="10" max="10" width="7.26953125" bestFit="1" customWidth="1"/>
    <col min="11" max="11" width="5.81640625" customWidth="1"/>
  </cols>
  <sheetData>
    <row r="2" spans="2:11" ht="43.5" customHeight="1" x14ac:dyDescent="0.35">
      <c r="B2" s="15" t="s">
        <v>3</v>
      </c>
      <c r="C2" s="10" t="s">
        <v>4</v>
      </c>
      <c r="D2" s="11"/>
      <c r="E2" s="12" t="s">
        <v>5</v>
      </c>
      <c r="F2" s="10" t="s">
        <v>6</v>
      </c>
      <c r="G2" s="11"/>
      <c r="H2" s="10" t="s">
        <v>7</v>
      </c>
      <c r="I2" s="11"/>
      <c r="J2" s="13" t="s">
        <v>8</v>
      </c>
      <c r="K2" s="13"/>
    </row>
    <row r="3" spans="2:11" x14ac:dyDescent="0.35">
      <c r="B3" s="15"/>
      <c r="C3" s="14" t="s">
        <v>9</v>
      </c>
      <c r="D3" s="14" t="s">
        <v>10</v>
      </c>
      <c r="E3" s="14" t="s">
        <v>13</v>
      </c>
      <c r="F3" s="14" t="s">
        <v>9</v>
      </c>
      <c r="G3" s="14" t="s">
        <v>10</v>
      </c>
      <c r="H3" s="14" t="s">
        <v>9</v>
      </c>
      <c r="I3" s="14" t="s">
        <v>10</v>
      </c>
      <c r="J3" s="14" t="s">
        <v>9</v>
      </c>
      <c r="K3" s="14" t="s">
        <v>10</v>
      </c>
    </row>
    <row r="4" spans="2:11" x14ac:dyDescent="0.35">
      <c r="B4" s="7">
        <v>14</v>
      </c>
      <c r="C4" s="6"/>
      <c r="D4" s="7"/>
      <c r="E4" s="6">
        <f>(($E$28*B4)*(B4-$E$29)*(($E$30-B4)^(1/2)))</f>
        <v>-8.188652787913997E-2</v>
      </c>
      <c r="F4" s="6"/>
      <c r="G4" s="6"/>
      <c r="H4" s="6"/>
      <c r="I4" s="6"/>
      <c r="J4" s="5"/>
      <c r="K4" s="5"/>
    </row>
    <row r="5" spans="2:11" x14ac:dyDescent="0.35">
      <c r="B5" s="7">
        <v>15</v>
      </c>
      <c r="C5" s="6">
        <v>0</v>
      </c>
      <c r="D5" s="7">
        <v>0</v>
      </c>
      <c r="E5" s="6">
        <f>(($E$28*B5)*(B5-$E$29)*(($E$30-B5)^(1/2)))</f>
        <v>-1.3763650360033406E-2</v>
      </c>
      <c r="F5" s="6">
        <v>0</v>
      </c>
      <c r="G5" s="6">
        <v>0</v>
      </c>
      <c r="H5" s="6">
        <v>0</v>
      </c>
      <c r="I5" s="6">
        <v>0</v>
      </c>
      <c r="J5" s="5"/>
      <c r="K5" s="5"/>
    </row>
    <row r="6" spans="2:11" x14ac:dyDescent="0.35">
      <c r="B6" s="7">
        <v>16</v>
      </c>
      <c r="C6" s="6"/>
      <c r="D6" s="7"/>
      <c r="E6" s="6">
        <f>(($E$28*B6)*(B6-$E$29)*(($E$30-B6)^(1/2)))</f>
        <v>6.039773349089568E-2</v>
      </c>
      <c r="F6" s="6"/>
      <c r="G6" s="6"/>
      <c r="H6" s="6"/>
      <c r="I6" s="6"/>
      <c r="J6" s="9">
        <v>0</v>
      </c>
      <c r="K6" s="9">
        <v>0</v>
      </c>
    </row>
    <row r="7" spans="2:11" x14ac:dyDescent="0.35">
      <c r="B7" s="7">
        <v>17</v>
      </c>
      <c r="C7" s="5"/>
      <c r="D7" s="5"/>
      <c r="E7" s="6">
        <f>(($E$28*B7)*(B7-$E$29)*(($E$30-B7)^(1/2)))</f>
        <v>0.1397203531187044</v>
      </c>
      <c r="F7" s="6"/>
      <c r="G7" s="6"/>
      <c r="H7" s="6"/>
      <c r="I7" s="6"/>
      <c r="J7" s="6"/>
      <c r="K7" s="9"/>
    </row>
    <row r="8" spans="2:11" x14ac:dyDescent="0.35">
      <c r="B8" s="7">
        <v>18</v>
      </c>
      <c r="C8" s="5"/>
      <c r="D8" s="5"/>
      <c r="E8" s="6">
        <f>(($E$28*B8)*(B8-$E$29)*(($E$30-B8)^(1/2)))</f>
        <v>0.22327026106269862</v>
      </c>
      <c r="F8" s="6">
        <v>4.5</v>
      </c>
      <c r="G8" s="6">
        <f>1/F8</f>
        <v>0.22222222222222221</v>
      </c>
      <c r="H8" s="6">
        <v>3.4</v>
      </c>
      <c r="I8" s="6">
        <f>1/H8</f>
        <v>0.29411764705882354</v>
      </c>
      <c r="J8" s="7">
        <f>22.17-18.96</f>
        <v>3.2100000000000009</v>
      </c>
      <c r="K8" s="9">
        <f>1/J8</f>
        <v>0.31152647975077874</v>
      </c>
    </row>
    <row r="9" spans="2:11" x14ac:dyDescent="0.35">
      <c r="B9" s="7">
        <v>19</v>
      </c>
      <c r="C9" s="5"/>
      <c r="D9" s="5"/>
      <c r="E9" s="6">
        <f>(($E$28*B9)*(B9-$E$29)*(($E$30-B9)^(1/2)))</f>
        <v>0.31004783259810598</v>
      </c>
      <c r="F9" s="6"/>
      <c r="G9" s="6"/>
      <c r="H9" s="6"/>
      <c r="I9" s="6"/>
      <c r="J9" s="6"/>
      <c r="K9" s="9"/>
    </row>
    <row r="10" spans="2:11" x14ac:dyDescent="0.35">
      <c r="B10" s="7">
        <v>20</v>
      </c>
      <c r="C10" s="5"/>
      <c r="D10" s="5"/>
      <c r="E10" s="6">
        <f>(($E$28*B10)*(B10-$E$29)*(($E$30-B10)^(1/2)))</f>
        <v>0.39897654341660671</v>
      </c>
      <c r="F10" s="6">
        <v>3.4</v>
      </c>
      <c r="G10" s="6">
        <f>1/F10</f>
        <v>0.29411764705882354</v>
      </c>
      <c r="H10" s="6">
        <v>4.3</v>
      </c>
      <c r="I10" s="6">
        <f>1/H10</f>
        <v>0.23255813953488372</v>
      </c>
      <c r="J10" s="7">
        <f>18.07-15.8</f>
        <v>2.2699999999999996</v>
      </c>
      <c r="K10" s="9">
        <f>1/J10</f>
        <v>0.44052863436123357</v>
      </c>
    </row>
    <row r="11" spans="2:11" x14ac:dyDescent="0.35">
      <c r="B11" s="7">
        <v>21</v>
      </c>
      <c r="C11" s="5"/>
      <c r="D11" s="5"/>
      <c r="E11" s="6">
        <f>(($E$28*B11)*(B11-$E$29)*(($E$30-B11)^(1/2)))</f>
        <v>0.4888887687991037</v>
      </c>
      <c r="F11" s="6"/>
      <c r="G11" s="6"/>
      <c r="H11" s="6"/>
      <c r="I11" s="6"/>
      <c r="J11" s="6"/>
      <c r="K11" s="9"/>
    </row>
    <row r="12" spans="2:11" x14ac:dyDescent="0.35">
      <c r="B12" s="7">
        <v>22</v>
      </c>
      <c r="C12" s="7">
        <f>15.53-[1]LDR!C12</f>
        <v>2.0299999999999994</v>
      </c>
      <c r="D12" s="7">
        <f>1/C12</f>
        <v>0.49261083743842382</v>
      </c>
      <c r="E12" s="6">
        <f>(($E$28*B12)*(B12-$E$29)*(($E$30-B12)^(1/2)))</f>
        <v>0.57850751135219036</v>
      </c>
      <c r="F12" s="6">
        <v>2.2999999999999998</v>
      </c>
      <c r="G12" s="6">
        <f>1/F12</f>
        <v>0.43478260869565222</v>
      </c>
      <c r="H12" s="6">
        <v>1.4</v>
      </c>
      <c r="I12" s="6">
        <f>1/H12</f>
        <v>0.7142857142857143</v>
      </c>
      <c r="J12" s="7">
        <f>15.63-13.64</f>
        <v>1.9900000000000002</v>
      </c>
      <c r="K12" s="9">
        <f>1/J12</f>
        <v>0.50251256281407031</v>
      </c>
    </row>
    <row r="13" spans="2:11" x14ac:dyDescent="0.35">
      <c r="B13" s="7">
        <v>23</v>
      </c>
      <c r="C13" s="7"/>
      <c r="D13" s="7"/>
      <c r="E13" s="6">
        <f>(($E$28*B13)*(B13-$E$29)*(($E$30-B13)^(1/2)))</f>
        <v>0.66642243847488714</v>
      </c>
      <c r="F13" s="6"/>
      <c r="G13" s="6"/>
      <c r="H13" s="6"/>
      <c r="I13" s="6"/>
      <c r="J13" s="6"/>
      <c r="K13" s="9"/>
    </row>
    <row r="14" spans="2:11" x14ac:dyDescent="0.35">
      <c r="B14" s="7">
        <v>24</v>
      </c>
      <c r="C14" s="7"/>
      <c r="D14" s="7"/>
      <c r="E14" s="6">
        <f>(($E$28*B14)*(B14-$E$29)*(($E$30-B14)^(1/2)))</f>
        <v>0.75105776234530019</v>
      </c>
      <c r="F14" s="6"/>
      <c r="G14" s="6"/>
      <c r="H14" s="6"/>
      <c r="I14" s="6"/>
      <c r="J14" s="7">
        <f>12.8-11.03</f>
        <v>1.7700000000000014</v>
      </c>
      <c r="K14" s="9">
        <f>1/J14</f>
        <v>0.56497175141242895</v>
      </c>
    </row>
    <row r="15" spans="2:11" x14ac:dyDescent="0.35">
      <c r="B15" s="7">
        <v>25</v>
      </c>
      <c r="C15" s="7">
        <f>11.67-[1]LDR!C15</f>
        <v>1.0500000000000007</v>
      </c>
      <c r="D15" s="7">
        <f>1/C15</f>
        <v>0.95238095238095177</v>
      </c>
      <c r="E15" s="6">
        <f>(($E$28*B15)*(B15-$E$29)*(($E$30-B15)^(1/2)))</f>
        <v>0.83062807643571424</v>
      </c>
      <c r="F15" s="6">
        <v>2</v>
      </c>
      <c r="G15" s="6">
        <f>1/F15</f>
        <v>0.5</v>
      </c>
      <c r="H15" s="6">
        <v>3</v>
      </c>
      <c r="I15" s="6">
        <f>1/H15</f>
        <v>0.33333333333333331</v>
      </c>
      <c r="J15" s="6"/>
      <c r="K15" s="9"/>
    </row>
    <row r="16" spans="2:11" x14ac:dyDescent="0.35">
      <c r="B16" s="7">
        <v>26</v>
      </c>
      <c r="C16" s="7"/>
      <c r="D16" s="7"/>
      <c r="E16" s="6">
        <f>(($E$28*B16)*(B16-$E$29)*(($E$30-B16)^(1/2)))</f>
        <v>0.90307578836790348</v>
      </c>
      <c r="F16" s="7"/>
      <c r="G16" s="6"/>
      <c r="H16" s="7"/>
      <c r="I16" s="6"/>
      <c r="J16" s="7">
        <f>11.42-9.65</f>
        <v>1.7699999999999996</v>
      </c>
      <c r="K16" s="9">
        <f>1/J16</f>
        <v>0.5649717514124295</v>
      </c>
    </row>
    <row r="17" spans="2:11" x14ac:dyDescent="0.35">
      <c r="B17" s="7">
        <v>27</v>
      </c>
      <c r="C17" s="7"/>
      <c r="D17" s="7"/>
      <c r="E17" s="6">
        <f>(($E$28*B17)*(B17-$E$29)*(($E$30-B17)^(1/2)))</f>
        <v>0.96597925583126742</v>
      </c>
      <c r="F17" s="7"/>
      <c r="G17" s="6"/>
      <c r="H17" s="7"/>
      <c r="I17" s="6"/>
      <c r="J17" s="7"/>
      <c r="K17" s="9"/>
    </row>
    <row r="18" spans="2:11" x14ac:dyDescent="0.35">
      <c r="B18" s="7">
        <v>28</v>
      </c>
      <c r="C18" s="7">
        <f>10.17-[1]LDR!C18</f>
        <v>1.0199999999999996</v>
      </c>
      <c r="D18" s="7">
        <f>1/C18</f>
        <v>0.9803921568627455</v>
      </c>
      <c r="E18" s="6">
        <f>(($E$28*B18)*(B18-$E$29)*(($E$30-B18)^(1/2)))</f>
        <v>1.0164119209445857</v>
      </c>
      <c r="F18" s="7">
        <v>1.2</v>
      </c>
      <c r="G18" s="6">
        <f>1/F18</f>
        <v>0.83333333333333337</v>
      </c>
      <c r="H18" s="7">
        <v>0.9</v>
      </c>
      <c r="I18" s="6">
        <f>1/H18</f>
        <v>1.1111111111111112</v>
      </c>
      <c r="J18" s="7">
        <f>9.65-8.59</f>
        <v>1.0600000000000005</v>
      </c>
      <c r="K18" s="9">
        <f>1/J18</f>
        <v>0.94339622641509391</v>
      </c>
    </row>
    <row r="19" spans="2:11" x14ac:dyDescent="0.35">
      <c r="B19" s="7">
        <v>29</v>
      </c>
      <c r="C19" s="7"/>
      <c r="D19" s="7"/>
      <c r="E19" s="6">
        <f>(($E$28*B19)*(B19-$E$29)*(($E$30-B19)^(1/2)))</f>
        <v>1.0507143264624212</v>
      </c>
      <c r="F19" s="7"/>
      <c r="G19" s="6"/>
      <c r="H19" s="7"/>
      <c r="I19" s="6"/>
      <c r="J19" s="7"/>
      <c r="K19" s="9"/>
    </row>
    <row r="20" spans="2:11" x14ac:dyDescent="0.35">
      <c r="B20" s="7">
        <v>30</v>
      </c>
      <c r="C20" s="7"/>
      <c r="D20" s="7"/>
      <c r="E20" s="6">
        <f>(($E$28*B20)*(B20-$E$29)*(($E$30-B20)^(1/2)))</f>
        <v>1.0640987670836353</v>
      </c>
      <c r="F20" s="7">
        <v>3.3</v>
      </c>
      <c r="G20" s="6">
        <f>1/F20</f>
        <v>0.30303030303030304</v>
      </c>
      <c r="H20" s="7">
        <v>2.2000000000000002</v>
      </c>
      <c r="I20" s="6">
        <f>1/H20</f>
        <v>0.45454545454545453</v>
      </c>
      <c r="J20" s="7">
        <f>9.81-8.76</f>
        <v>1.0500000000000007</v>
      </c>
      <c r="K20" s="9">
        <f>1/J20</f>
        <v>0.95238095238095177</v>
      </c>
    </row>
    <row r="21" spans="2:11" x14ac:dyDescent="0.35">
      <c r="B21" s="7">
        <v>31</v>
      </c>
      <c r="C21" s="7">
        <f>9.7-[1]LDR!C21</f>
        <v>0.95999999999999908</v>
      </c>
      <c r="D21" s="7">
        <f>1/C21</f>
        <v>1.0416666666666676</v>
      </c>
      <c r="E21" s="6">
        <f>(($E$28*B21)*(B21-$E$29)*(($E$30-B21)^(1/2)))</f>
        <v>1.0498978404243215</v>
      </c>
      <c r="F21" s="7"/>
      <c r="G21" s="6"/>
      <c r="H21" s="7"/>
      <c r="I21" s="6"/>
      <c r="J21" s="7"/>
      <c r="K21" s="9"/>
    </row>
    <row r="22" spans="2:11" x14ac:dyDescent="0.35">
      <c r="B22" s="7">
        <v>32</v>
      </c>
      <c r="E22" s="6">
        <f>(($E$28*B22)*(B22-$E$29)*(($E$30-B22)^(1/2)))</f>
        <v>0.99793974671197716</v>
      </c>
      <c r="F22" s="7">
        <v>2.1</v>
      </c>
      <c r="G22" s="6">
        <f>1/F22</f>
        <v>0.47619047619047616</v>
      </c>
      <c r="H22" s="7">
        <v>1.1000000000000001</v>
      </c>
      <c r="I22" s="6">
        <f>1/H22</f>
        <v>0.90909090909090906</v>
      </c>
      <c r="J22" s="7">
        <f>9.37-8.48</f>
        <v>0.88999999999999879</v>
      </c>
      <c r="K22" s="9">
        <f>1/J22</f>
        <v>1.1235955056179792</v>
      </c>
    </row>
    <row r="23" spans="2:11" x14ac:dyDescent="0.35">
      <c r="B23" s="7">
        <v>33</v>
      </c>
      <c r="E23" s="6">
        <f>(($E$28*B23)*(B23-$E$29)*(($E$30-B23)^(1/2)))</f>
        <v>0.89026867781663088</v>
      </c>
      <c r="F23" s="8"/>
      <c r="G23" s="6"/>
      <c r="H23" s="8"/>
      <c r="I23" s="6"/>
      <c r="J23" s="8"/>
      <c r="K23" s="9"/>
    </row>
    <row r="24" spans="2:11" x14ac:dyDescent="0.35">
      <c r="B24" s="7">
        <v>34</v>
      </c>
      <c r="C24" s="5"/>
      <c r="D24" s="5"/>
      <c r="E24" s="6">
        <f>(($E$28*B24)*(B24-$E$29)*(($E$30-B24)^(1/2)))</f>
        <v>0.68501163353345507</v>
      </c>
      <c r="F24" s="5"/>
      <c r="G24" s="5"/>
      <c r="H24" s="5"/>
      <c r="I24" s="5"/>
      <c r="J24" s="8">
        <v>0</v>
      </c>
      <c r="K24" s="8">
        <v>0</v>
      </c>
    </row>
    <row r="25" spans="2:11" x14ac:dyDescent="0.35">
      <c r="B25" s="7">
        <v>35</v>
      </c>
      <c r="C25" s="5">
        <v>0</v>
      </c>
      <c r="D25" s="5">
        <v>0</v>
      </c>
      <c r="E25" s="6">
        <f>(($E$28*B25)*(B25-$E$29)*(($E$30-B25)^(1/2)))</f>
        <v>1.3893703916801486E-5</v>
      </c>
      <c r="F25" s="7">
        <v>0</v>
      </c>
      <c r="G25" s="6">
        <v>0</v>
      </c>
      <c r="H25" s="7">
        <v>0</v>
      </c>
      <c r="I25" s="6">
        <v>0</v>
      </c>
      <c r="J25" s="5"/>
      <c r="K25" s="5"/>
    </row>
    <row r="26" spans="2:11" x14ac:dyDescent="0.35">
      <c r="B26" s="7">
        <v>36</v>
      </c>
      <c r="C26" s="5"/>
      <c r="D26" s="5"/>
      <c r="E26" s="6"/>
      <c r="F26" s="5"/>
      <c r="G26" s="5"/>
      <c r="H26" s="5"/>
      <c r="I26" s="5"/>
      <c r="J26" s="5"/>
      <c r="K26" s="5"/>
    </row>
    <row r="27" spans="2:11" x14ac:dyDescent="0.35">
      <c r="E27" s="4"/>
      <c r="H27" s="3"/>
      <c r="I27" s="2"/>
      <c r="J27" s="1"/>
    </row>
    <row r="28" spans="2:11" x14ac:dyDescent="0.35">
      <c r="D28" s="16" t="s">
        <v>2</v>
      </c>
      <c r="E28" s="20">
        <v>1.0711882825390001E-3</v>
      </c>
    </row>
    <row r="29" spans="2:11" x14ac:dyDescent="0.35">
      <c r="D29" s="16" t="s">
        <v>14</v>
      </c>
      <c r="E29" s="21">
        <v>15.191540916599999</v>
      </c>
    </row>
    <row r="30" spans="2:11" x14ac:dyDescent="0.35">
      <c r="D30" s="16" t="s">
        <v>11</v>
      </c>
      <c r="E30" s="22">
        <v>35.000000000349999</v>
      </c>
    </row>
    <row r="32" spans="2:11" x14ac:dyDescent="0.35">
      <c r="D32" s="17" t="s">
        <v>12</v>
      </c>
      <c r="E32" s="18">
        <v>0.95018959670100001</v>
      </c>
    </row>
    <row r="33" spans="4:5" x14ac:dyDescent="0.35">
      <c r="D33" s="17" t="s">
        <v>0</v>
      </c>
      <c r="E33" s="19">
        <v>2.369646919612E-2</v>
      </c>
    </row>
    <row r="34" spans="4:5" x14ac:dyDescent="0.35">
      <c r="D34" s="17" t="s">
        <v>1</v>
      </c>
      <c r="E34" s="19">
        <v>8.8875323152009994E-2</v>
      </c>
    </row>
  </sheetData>
  <mergeCells count="5">
    <mergeCell ref="B2:B3"/>
    <mergeCell ref="C2:D2"/>
    <mergeCell ref="F2:G2"/>
    <mergeCell ref="H2:I2"/>
    <mergeCell ref="J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PDR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2017-11-07T03:34:04Z</dcterms:created>
  <dcterms:modified xsi:type="dcterms:W3CDTF">2017-11-07T05:06:52Z</dcterms:modified>
</cp:coreProperties>
</file>