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Annex B\"/>
    </mc:Choice>
  </mc:AlternateContent>
  <bookViews>
    <workbookView xWindow="0" yWindow="0" windowWidth="19200" windowHeight="6730" tabRatio="704" activeTab="4"/>
  </bookViews>
  <sheets>
    <sheet name="Sampled numbers" sheetId="2" r:id="rId1"/>
    <sheet name="Age distribution" sheetId="6" r:id="rId2"/>
    <sheet name="Life-tables" sheetId="7" r:id="rId3"/>
    <sheet name="Instar mortalities" sheetId="8" r:id="rId4"/>
    <sheet name="Temperature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H11" i="8"/>
  <c r="G10" i="8"/>
  <c r="H7" i="8"/>
  <c r="J76" i="7"/>
  <c r="D86" i="7"/>
  <c r="D87" i="7"/>
  <c r="E87" i="7" s="1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J37" i="7" s="1"/>
  <c r="J7" i="7"/>
  <c r="J21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J56" i="7" s="1"/>
  <c r="H8" i="8"/>
  <c r="H9" i="8"/>
  <c r="H10" i="8"/>
  <c r="F7" i="8"/>
  <c r="G7" i="8" s="1"/>
  <c r="F8" i="8"/>
  <c r="G8" i="8" s="1"/>
  <c r="F9" i="8"/>
  <c r="G9" i="8" s="1"/>
  <c r="F10" i="8"/>
  <c r="F6" i="8"/>
  <c r="G6" i="8" s="1"/>
  <c r="D8" i="8"/>
  <c r="E86" i="7" l="1"/>
  <c r="H86" i="7"/>
  <c r="F86" i="7"/>
  <c r="G86" i="7"/>
  <c r="D9" i="8"/>
  <c r="D77" i="7"/>
  <c r="F76" i="7" s="1"/>
  <c r="D76" i="7"/>
  <c r="E37" i="7"/>
  <c r="E76" i="7" l="1"/>
  <c r="G76" i="7" s="1"/>
  <c r="D10" i="8"/>
  <c r="D85" i="7"/>
  <c r="E85" i="7" s="1"/>
  <c r="D84" i="7"/>
  <c r="D83" i="7"/>
  <c r="D82" i="7"/>
  <c r="D81" i="7"/>
  <c r="D80" i="7"/>
  <c r="D79" i="7"/>
  <c r="D78" i="7"/>
  <c r="F71" i="7"/>
  <c r="E71" i="7"/>
  <c r="G71" i="7" s="1"/>
  <c r="F70" i="7"/>
  <c r="E70" i="7"/>
  <c r="G70" i="7" s="1"/>
  <c r="F69" i="7"/>
  <c r="E69" i="7"/>
  <c r="G69" i="7" s="1"/>
  <c r="F68" i="7"/>
  <c r="E68" i="7"/>
  <c r="G68" i="7" s="1"/>
  <c r="F67" i="7"/>
  <c r="E67" i="7"/>
  <c r="G67" i="7" s="1"/>
  <c r="F66" i="7"/>
  <c r="E66" i="7"/>
  <c r="G66" i="7" s="1"/>
  <c r="F65" i="7"/>
  <c r="E65" i="7"/>
  <c r="G65" i="7" s="1"/>
  <c r="F64" i="7"/>
  <c r="E64" i="7"/>
  <c r="G64" i="7" s="1"/>
  <c r="F63" i="7"/>
  <c r="E63" i="7"/>
  <c r="G63" i="7" s="1"/>
  <c r="F62" i="7"/>
  <c r="E62" i="7"/>
  <c r="G62" i="7" s="1"/>
  <c r="F61" i="7"/>
  <c r="E61" i="7"/>
  <c r="G61" i="7" s="1"/>
  <c r="F60" i="7"/>
  <c r="E60" i="7"/>
  <c r="G60" i="7" s="1"/>
  <c r="F59" i="7"/>
  <c r="E59" i="7"/>
  <c r="G59" i="7" s="1"/>
  <c r="F58" i="7"/>
  <c r="E58" i="7"/>
  <c r="G58" i="7" s="1"/>
  <c r="F57" i="7"/>
  <c r="E57" i="7"/>
  <c r="G57" i="7" s="1"/>
  <c r="F56" i="7"/>
  <c r="E56" i="7"/>
  <c r="G56" i="7" s="1"/>
  <c r="F51" i="7"/>
  <c r="E51" i="7"/>
  <c r="G51" i="7" s="1"/>
  <c r="F50" i="7"/>
  <c r="E50" i="7"/>
  <c r="G50" i="7" s="1"/>
  <c r="F49" i="7"/>
  <c r="E49" i="7"/>
  <c r="G49" i="7" s="1"/>
  <c r="F48" i="7"/>
  <c r="E48" i="7"/>
  <c r="G48" i="7" s="1"/>
  <c r="F47" i="7"/>
  <c r="E47" i="7"/>
  <c r="G47" i="7" s="1"/>
  <c r="F46" i="7"/>
  <c r="E46" i="7"/>
  <c r="G46" i="7" s="1"/>
  <c r="F45" i="7"/>
  <c r="E45" i="7"/>
  <c r="G45" i="7" s="1"/>
  <c r="F44" i="7"/>
  <c r="E44" i="7"/>
  <c r="G44" i="7" s="1"/>
  <c r="F43" i="7"/>
  <c r="E43" i="7"/>
  <c r="G43" i="7" s="1"/>
  <c r="F42" i="7"/>
  <c r="E42" i="7"/>
  <c r="G42" i="7" s="1"/>
  <c r="F41" i="7"/>
  <c r="E41" i="7"/>
  <c r="G41" i="7" s="1"/>
  <c r="F40" i="7"/>
  <c r="E40" i="7"/>
  <c r="G40" i="7" s="1"/>
  <c r="F39" i="7"/>
  <c r="E39" i="7"/>
  <c r="G39" i="7" s="1"/>
  <c r="F38" i="7"/>
  <c r="E38" i="7"/>
  <c r="G38" i="7" s="1"/>
  <c r="F37" i="7"/>
  <c r="G37" i="7"/>
  <c r="G10" i="6"/>
  <c r="G9" i="6"/>
  <c r="G8" i="6"/>
  <c r="G7" i="6"/>
  <c r="G6" i="6"/>
  <c r="E10" i="6"/>
  <c r="E9" i="6"/>
  <c r="E8" i="6"/>
  <c r="E7" i="6"/>
  <c r="E6" i="6"/>
  <c r="K23" i="2"/>
  <c r="J23" i="2"/>
  <c r="K22" i="2"/>
  <c r="J22" i="2"/>
  <c r="K21" i="2"/>
  <c r="J21" i="2"/>
  <c r="K20" i="2"/>
  <c r="J20" i="2"/>
  <c r="D20" i="2"/>
  <c r="J19" i="2"/>
  <c r="K19" i="2"/>
  <c r="I19" i="2"/>
  <c r="C10" i="6" s="1"/>
  <c r="F10" i="6" s="1"/>
  <c r="E22" i="2"/>
  <c r="D22" i="2"/>
  <c r="E20" i="2"/>
  <c r="F20" i="2"/>
  <c r="G20" i="2"/>
  <c r="H20" i="2"/>
  <c r="I20" i="2"/>
  <c r="E21" i="2"/>
  <c r="F21" i="2"/>
  <c r="G21" i="2"/>
  <c r="H21" i="2"/>
  <c r="I21" i="2"/>
  <c r="D21" i="2"/>
  <c r="I22" i="2"/>
  <c r="G22" i="2"/>
  <c r="F22" i="2"/>
  <c r="F23" i="2" s="1"/>
  <c r="E23" i="2"/>
  <c r="C6" i="6"/>
  <c r="F6" i="6" s="1"/>
  <c r="E19" i="2"/>
  <c r="C7" i="6" s="1"/>
  <c r="F7" i="6" s="1"/>
  <c r="F19" i="2"/>
  <c r="C8" i="6" s="1"/>
  <c r="F8" i="6" s="1"/>
  <c r="G19" i="2"/>
  <c r="C9" i="6" s="1"/>
  <c r="F9" i="6" s="1"/>
  <c r="D19" i="2"/>
  <c r="H8" i="2"/>
  <c r="H9" i="2"/>
  <c r="H10" i="2"/>
  <c r="H11" i="2"/>
  <c r="H12" i="2"/>
  <c r="H13" i="2"/>
  <c r="H14" i="2"/>
  <c r="H15" i="2"/>
  <c r="H16" i="2"/>
  <c r="H17" i="2"/>
  <c r="H18" i="2"/>
  <c r="H7" i="2"/>
  <c r="H78" i="7" l="1"/>
  <c r="H81" i="7"/>
  <c r="H84" i="7"/>
  <c r="H77" i="7"/>
  <c r="H79" i="7"/>
  <c r="H82" i="7"/>
  <c r="F84" i="7"/>
  <c r="H85" i="7"/>
  <c r="H80" i="7"/>
  <c r="H83" i="7"/>
  <c r="H76" i="7"/>
  <c r="F80" i="7"/>
  <c r="E83" i="7"/>
  <c r="G83" i="7" s="1"/>
  <c r="E77" i="7"/>
  <c r="G77" i="7" s="1"/>
  <c r="D11" i="8"/>
  <c r="F79" i="7"/>
  <c r="E79" i="7"/>
  <c r="G79" i="7" s="1"/>
  <c r="F83" i="7"/>
  <c r="F78" i="7"/>
  <c r="E81" i="7"/>
  <c r="G81" i="7" s="1"/>
  <c r="F82" i="7"/>
  <c r="G85" i="7"/>
  <c r="E78" i="7"/>
  <c r="G78" i="7" s="1"/>
  <c r="E82" i="7"/>
  <c r="G82" i="7" s="1"/>
  <c r="F77" i="7"/>
  <c r="E80" i="7"/>
  <c r="G80" i="7" s="1"/>
  <c r="F81" i="7"/>
  <c r="E84" i="7"/>
  <c r="G84" i="7" s="1"/>
  <c r="F85" i="7"/>
  <c r="J24" i="2"/>
  <c r="K24" i="2"/>
  <c r="H22" i="2"/>
  <c r="I23" i="2"/>
  <c r="I24" i="2"/>
  <c r="G24" i="2"/>
  <c r="H24" i="2"/>
  <c r="H19" i="2"/>
  <c r="D24" i="2"/>
  <c r="F24" i="2"/>
  <c r="E24" i="2"/>
  <c r="G23" i="2"/>
  <c r="D23" i="2"/>
  <c r="H23" i="2"/>
  <c r="C34" i="5" l="1"/>
  <c r="D34" i="5"/>
  <c r="E34" i="5"/>
  <c r="C35" i="5"/>
  <c r="C37" i="5" s="1"/>
  <c r="D35" i="5"/>
  <c r="E35" i="5"/>
  <c r="C36" i="5"/>
  <c r="D36" i="5"/>
  <c r="D37" i="5" s="1"/>
  <c r="E36" i="5"/>
  <c r="E37" i="5"/>
  <c r="B34" i="5"/>
  <c r="B36" i="5"/>
  <c r="B35" i="5"/>
  <c r="B37" i="5" l="1"/>
</calcChain>
</file>

<file path=xl/sharedStrings.xml><?xml version="1.0" encoding="utf-8"?>
<sst xmlns="http://schemas.openxmlformats.org/spreadsheetml/2006/main" count="127" uniqueCount="55">
  <si>
    <t>DESVEST</t>
  </si>
  <si>
    <t>n black</t>
  </si>
  <si>
    <t>EEM</t>
  </si>
  <si>
    <t>Air Temperature</t>
  </si>
  <si>
    <t>Water Temperature</t>
  </si>
  <si>
    <t>Day</t>
  </si>
  <si>
    <t>MEAN</t>
  </si>
  <si>
    <t>TOTAL</t>
  </si>
  <si>
    <t>Total Larvae</t>
  </si>
  <si>
    <t>Instar I</t>
  </si>
  <si>
    <t>Instar II</t>
  </si>
  <si>
    <t>Instar III</t>
  </si>
  <si>
    <t>Instar IV</t>
  </si>
  <si>
    <t>Day of July of 2015</t>
  </si>
  <si>
    <t>No. of Pupae</t>
  </si>
  <si>
    <t>Emergence</t>
  </si>
  <si>
    <t>Day number</t>
  </si>
  <si>
    <t>No. of Larvae</t>
  </si>
  <si>
    <t>No. of Males</t>
  </si>
  <si>
    <t>No. of Females</t>
  </si>
  <si>
    <t>Stage</t>
  </si>
  <si>
    <t>Number</t>
  </si>
  <si>
    <t>Mid-point in the life of the stage</t>
  </si>
  <si>
    <t>Error</t>
  </si>
  <si>
    <t>Pupae</t>
  </si>
  <si>
    <t>Duration [days]</t>
  </si>
  <si>
    <t>Mean</t>
  </si>
  <si>
    <t>Standard Desviation</t>
  </si>
  <si>
    <t>CI+</t>
  </si>
  <si>
    <t>CI-</t>
  </si>
  <si>
    <t>Number/days</t>
  </si>
  <si>
    <t>-</t>
  </si>
  <si>
    <t>Adult</t>
  </si>
  <si>
    <t>Age at the beginning of the stage [days]</t>
  </si>
  <si>
    <t>No. entering stage</t>
  </si>
  <si>
    <t>Deaths in stage</t>
  </si>
  <si>
    <t>Relative proportion dying in stage</t>
  </si>
  <si>
    <t>Accumulated Mortality [%]</t>
  </si>
  <si>
    <r>
      <t xml:space="preserve">Sampled </t>
    </r>
    <r>
      <rPr>
        <i/>
        <sz val="12"/>
        <color theme="1"/>
        <rFont val="Arial"/>
        <family val="2"/>
      </rPr>
      <t>An. albimanus</t>
    </r>
    <r>
      <rPr>
        <sz val="12"/>
        <color theme="1"/>
        <rFont val="Arial"/>
        <family val="2"/>
      </rPr>
      <t xml:space="preserve"> immatures in one natural breeding site in Nuquí, Chocó, Colombia.</t>
    </r>
  </si>
  <si>
    <r>
      <t xml:space="preserve">Age distribution of </t>
    </r>
    <r>
      <rPr>
        <i/>
        <sz val="10"/>
        <rFont val="Arial"/>
        <family val="2"/>
      </rPr>
      <t>An. albimanus</t>
    </r>
    <r>
      <rPr>
        <sz val="10"/>
        <rFont val="Arial"/>
        <family val="2"/>
      </rPr>
      <t xml:space="preserve"> immatures in one natural breeding site in Nuquí, Chocó, Colombia.</t>
    </r>
  </si>
  <si>
    <t>Nuquí, Colombia, June of 2002 (Rúa-Uribe &amp; Zuluaga, 2003)</t>
  </si>
  <si>
    <t>Nuquí, Colombia, June of 2003 (Rúa-Uribe &amp; Zuluaga, 2003)</t>
  </si>
  <si>
    <t>María Chiquita, Panama, January  to June of 1989 (González, 2005) Tank 1</t>
  </si>
  <si>
    <t>María Chiquita, Panama, January  to June of 1989 (González, 2005) Tank 2</t>
  </si>
  <si>
    <t>Nuquí, Colombia, July of 2015 (This study)</t>
  </si>
  <si>
    <r>
      <t xml:space="preserve">Life-tables of </t>
    </r>
    <r>
      <rPr>
        <i/>
        <sz val="10"/>
        <rFont val="Arial"/>
        <family val="2"/>
      </rPr>
      <t>An. albimanus</t>
    </r>
    <r>
      <rPr>
        <sz val="10"/>
        <rFont val="Arial"/>
        <family val="2"/>
      </rPr>
      <t xml:space="preserve"> immatures</t>
    </r>
  </si>
  <si>
    <t>Average daily mortality</t>
  </si>
  <si>
    <t>Number living</t>
  </si>
  <si>
    <t>Age [days]</t>
  </si>
  <si>
    <t>Fraction surviving</t>
  </si>
  <si>
    <t>Period survival</t>
  </si>
  <si>
    <t>Frequency of deaths</t>
  </si>
  <si>
    <t>Period mortality</t>
  </si>
  <si>
    <t>Expectation of life [days]</t>
  </si>
  <si>
    <r>
      <t xml:space="preserve">Instar mortalities of </t>
    </r>
    <r>
      <rPr>
        <i/>
        <sz val="10"/>
        <rFont val="Arial"/>
        <family val="2"/>
      </rPr>
      <t>An. albimanus</t>
    </r>
    <r>
      <rPr>
        <sz val="10"/>
        <rFont val="Arial"/>
        <family val="2"/>
      </rPr>
      <t xml:space="preserve"> in one natural breeding site in Nuquí, Chocó, Colombia.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</si>
</sst>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1" xfId="0" applyBorder="1"/>
    <xf numFmtId="17" fontId="0" fillId="0" borderId="1" xfId="0" applyNumberFormat="1" applyBorder="1"/>
    <xf numFmtId="164" fontId="4" fillId="0" borderId="1" xfId="1" applyNumberFormat="1" applyFont="1" applyBorder="1"/>
    <xf numFmtId="0" fontId="1" fillId="0" borderId="1" xfId="1" applyBorder="1"/>
    <xf numFmtId="0" fontId="1" fillId="2" borderId="1" xfId="1" applyFill="1" applyBorder="1"/>
    <xf numFmtId="2" fontId="1" fillId="0" borderId="1" xfId="1" applyNumberFormat="1" applyBorder="1"/>
    <xf numFmtId="0" fontId="4" fillId="0" borderId="0" xfId="2"/>
    <xf numFmtId="0" fontId="4" fillId="0" borderId="1" xfId="2" applyBorder="1" applyAlignment="1">
      <alignment horizontal="center" vertical="center"/>
    </xf>
    <xf numFmtId="0" fontId="4" fillId="0" borderId="0" xfId="3" applyFill="1" applyAlignment="1">
      <alignment horizontal="center"/>
    </xf>
    <xf numFmtId="2" fontId="4" fillId="0" borderId="0" xfId="3" applyNumberFormat="1" applyFill="1"/>
    <xf numFmtId="0" fontId="4" fillId="0" borderId="0" xfId="3"/>
    <xf numFmtId="0" fontId="4" fillId="0" borderId="0" xfId="2" applyBorder="1"/>
    <xf numFmtId="0" fontId="4" fillId="0" borderId="0" xfId="2" applyBorder="1" applyAlignment="1">
      <alignment horizontal="center" vertical="center"/>
    </xf>
    <xf numFmtId="2" fontId="4" fillId="0" borderId="0" xfId="2" applyNumberFormat="1" applyBorder="1"/>
    <xf numFmtId="1" fontId="4" fillId="0" borderId="1" xfId="2" applyNumberForma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0" xfId="3" applyFill="1" applyAlignment="1">
      <alignment horizontal="center" vertical="center"/>
    </xf>
    <xf numFmtId="2" fontId="4" fillId="0" borderId="1" xfId="2" applyNumberForma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3" applyFill="1" applyBorder="1" applyAlignment="1">
      <alignment horizontal="center" vertical="center"/>
    </xf>
    <xf numFmtId="1" fontId="4" fillId="0" borderId="0" xfId="2" applyNumberFormat="1" applyBorder="1" applyAlignment="1">
      <alignment horizontal="center" vertical="center"/>
    </xf>
    <xf numFmtId="2" fontId="4" fillId="0" borderId="0" xfId="2" applyNumberForma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166" fontId="0" fillId="0" borderId="0" xfId="5" applyNumberFormat="1" applyFont="1"/>
    <xf numFmtId="43" fontId="4" fillId="0" borderId="0" xfId="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8" fillId="0" borderId="0" xfId="0" applyFont="1"/>
    <xf numFmtId="0" fontId="4" fillId="0" borderId="0" xfId="2" applyFont="1"/>
    <xf numFmtId="0" fontId="7" fillId="0" borderId="0" xfId="0" applyFont="1" applyAlignment="1"/>
    <xf numFmtId="2" fontId="8" fillId="0" borderId="0" xfId="0" applyNumberFormat="1" applyFont="1"/>
    <xf numFmtId="1" fontId="8" fillId="0" borderId="0" xfId="0" applyNumberFormat="1" applyFont="1"/>
    <xf numFmtId="165" fontId="8" fillId="0" borderId="0" xfId="0" applyNumberFormat="1" applyFont="1" applyFill="1"/>
    <xf numFmtId="2" fontId="8" fillId="0" borderId="0" xfId="0" applyNumberFormat="1" applyFont="1" applyFill="1"/>
    <xf numFmtId="0" fontId="8" fillId="0" borderId="0" xfId="0" applyFont="1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/>
    <xf numFmtId="0" fontId="8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/>
    <xf numFmtId="2" fontId="8" fillId="0" borderId="7" xfId="0" applyNumberFormat="1" applyFont="1" applyBorder="1"/>
    <xf numFmtId="2" fontId="8" fillId="0" borderId="7" xfId="0" applyNumberFormat="1" applyFont="1" applyFill="1" applyBorder="1"/>
    <xf numFmtId="0" fontId="8" fillId="0" borderId="7" xfId="0" applyFont="1" applyBorder="1"/>
    <xf numFmtId="1" fontId="8" fillId="0" borderId="7" xfId="0" applyNumberFormat="1" applyFont="1" applyBorder="1"/>
    <xf numFmtId="165" fontId="8" fillId="0" borderId="7" xfId="0" applyNumberFormat="1" applyFont="1" applyFill="1" applyBorder="1"/>
    <xf numFmtId="0" fontId="5" fillId="0" borderId="7" xfId="2" applyFont="1" applyBorder="1" applyAlignment="1">
      <alignment horizontal="center" vertical="center"/>
    </xf>
    <xf numFmtId="0" fontId="0" fillId="0" borderId="7" xfId="0" applyBorder="1"/>
    <xf numFmtId="0" fontId="4" fillId="0" borderId="7" xfId="2" applyBorder="1" applyAlignment="1">
      <alignment horizontal="center" vertical="center"/>
    </xf>
    <xf numFmtId="1" fontId="4" fillId="0" borderId="7" xfId="3" applyNumberFormat="1" applyFill="1" applyBorder="1" applyAlignment="1">
      <alignment horizontal="center"/>
    </xf>
    <xf numFmtId="1" fontId="4" fillId="0" borderId="7" xfId="2" applyNumberFormat="1" applyBorder="1" applyAlignment="1">
      <alignment horizontal="center" vertical="center"/>
    </xf>
    <xf numFmtId="2" fontId="4" fillId="0" borderId="7" xfId="2" applyNumberFormat="1" applyBorder="1" applyAlignment="1">
      <alignment horizontal="center" vertical="center"/>
    </xf>
    <xf numFmtId="43" fontId="4" fillId="0" borderId="7" xfId="4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6">
    <cellStyle name="Millares" xfId="4" builtinId="3"/>
    <cellStyle name="Normal" xfId="0" builtinId="0"/>
    <cellStyle name="Normal 2" xfId="1"/>
    <cellStyle name="Normal 2 2" xfId="3"/>
    <cellStyle name="Normal 3" xfId="2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4.3763676148796497E-2"/>
          <c:w val="0.81862729658792655"/>
          <c:h val="0.757534761108909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xVal>
            <c:numRef>
              <c:f>'Age distribution'!$E$5:$E$10</c:f>
              <c:numCache>
                <c:formatCode>General</c:formatCode>
                <c:ptCount val="6"/>
                <c:pt idx="0">
                  <c:v>0</c:v>
                </c:pt>
                <c:pt idx="1">
                  <c:v>0.85</c:v>
                </c:pt>
                <c:pt idx="2" formatCode="0.00">
                  <c:v>2.7</c:v>
                </c:pt>
                <c:pt idx="3" formatCode="0.00">
                  <c:v>4.75</c:v>
                </c:pt>
                <c:pt idx="4" formatCode="0.00">
                  <c:v>7.15</c:v>
                </c:pt>
                <c:pt idx="5" formatCode="0.00">
                  <c:v>9.5500000000000007</c:v>
                </c:pt>
              </c:numCache>
            </c:numRef>
          </c:xVal>
          <c:yVal>
            <c:numRef>
              <c:f>'Age distribution'!$F$5:$F$10</c:f>
              <c:numCache>
                <c:formatCode>0</c:formatCode>
                <c:ptCount val="6"/>
                <c:pt idx="0">
                  <c:v>303.66541639620363</c:v>
                </c:pt>
                <c:pt idx="1">
                  <c:v>255.29411764705884</c:v>
                </c:pt>
                <c:pt idx="2">
                  <c:v>232</c:v>
                </c:pt>
                <c:pt idx="3">
                  <c:v>218.57142857142856</c:v>
                </c:pt>
                <c:pt idx="4">
                  <c:v>180</c:v>
                </c:pt>
                <c:pt idx="5">
                  <c:v>18.571428571428569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06872"/>
        <c:axId val="223304128"/>
      </c:scatterChart>
      <c:valAx>
        <c:axId val="22330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in days</a:t>
                </a:r>
              </a:p>
            </c:rich>
          </c:tx>
          <c:layout>
            <c:manualLayout>
              <c:xMode val="edge"/>
              <c:yMode val="edge"/>
              <c:x val="0.4714431321084863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304128"/>
        <c:crosses val="autoZero"/>
        <c:crossBetween val="midCat"/>
        <c:majorUnit val="1"/>
        <c:minorUnit val="0.5"/>
      </c:valAx>
      <c:valAx>
        <c:axId val="223304128"/>
        <c:scaling>
          <c:orientation val="minMax"/>
          <c:max val="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Numbers /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30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4.3763676148796497E-2"/>
          <c:w val="0.81862729658792655"/>
          <c:h val="0.757534761108909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xVal>
            <c:numRef>
              <c:f>'Age distribution'!$E$5:$E$10</c:f>
              <c:numCache>
                <c:formatCode>General</c:formatCode>
                <c:ptCount val="6"/>
                <c:pt idx="0">
                  <c:v>0</c:v>
                </c:pt>
                <c:pt idx="1">
                  <c:v>0.85</c:v>
                </c:pt>
                <c:pt idx="2" formatCode="0.00">
                  <c:v>2.7</c:v>
                </c:pt>
                <c:pt idx="3" formatCode="0.00">
                  <c:v>4.75</c:v>
                </c:pt>
                <c:pt idx="4" formatCode="0.00">
                  <c:v>7.15</c:v>
                </c:pt>
                <c:pt idx="5" formatCode="0.00">
                  <c:v>9.5500000000000007</c:v>
                </c:pt>
              </c:numCache>
            </c:numRef>
          </c:xVal>
          <c:yVal>
            <c:numRef>
              <c:f>'Age distribution'!$F$5:$F$10</c:f>
              <c:numCache>
                <c:formatCode>0</c:formatCode>
                <c:ptCount val="6"/>
                <c:pt idx="0">
                  <c:v>303.66541639620363</c:v>
                </c:pt>
                <c:pt idx="1">
                  <c:v>255.29411764705884</c:v>
                </c:pt>
                <c:pt idx="2">
                  <c:v>232</c:v>
                </c:pt>
                <c:pt idx="3">
                  <c:v>218.57142857142856</c:v>
                </c:pt>
                <c:pt idx="4">
                  <c:v>180</c:v>
                </c:pt>
                <c:pt idx="5">
                  <c:v>18.571428571428569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04912"/>
        <c:axId val="225016888"/>
      </c:scatterChart>
      <c:valAx>
        <c:axId val="2233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in days</a:t>
                </a:r>
              </a:p>
            </c:rich>
          </c:tx>
          <c:layout>
            <c:manualLayout>
              <c:xMode val="edge"/>
              <c:yMode val="edge"/>
              <c:x val="0.4714431321084863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5016888"/>
        <c:crosses val="autoZero"/>
        <c:crossBetween val="midCat"/>
        <c:majorUnit val="1"/>
        <c:minorUnit val="0.5"/>
      </c:valAx>
      <c:valAx>
        <c:axId val="225016888"/>
        <c:scaling>
          <c:orientation val="minMax"/>
          <c:max val="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Numbers /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3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19282</xdr:colOff>
      <xdr:row>3</xdr:row>
      <xdr:rowOff>442879</xdr:rowOff>
    </xdr:from>
    <xdr:to>
      <xdr:col>14</xdr:col>
      <xdr:colOff>19282</xdr:colOff>
      <xdr:row>22</xdr:row>
      <xdr:rowOff>46003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654050</xdr:colOff>
      <xdr:row>8</xdr:row>
      <xdr:rowOff>43962</xdr:rowOff>
    </xdr:from>
    <xdr:to>
      <xdr:col>9</xdr:col>
      <xdr:colOff>476250</xdr:colOff>
      <xdr:row>18</xdr:row>
      <xdr:rowOff>95251</xdr:rowOff>
    </xdr:to>
    <xdr:sp macro="" textlink="">
      <xdr:nvSpPr>
        <xdr:cNvPr id="3" name="Rectángulo 2"/>
        <xdr:cNvSpPr/>
      </xdr:nvSpPr>
      <xdr:spPr bwMode="auto">
        <a:xfrm>
          <a:off x="5030665" y="1362808"/>
          <a:ext cx="584200" cy="1672981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r>
            <a:rPr lang="es-CO" sz="1200"/>
            <a:t>Instar I</a:t>
          </a:r>
        </a:p>
      </xdr:txBody>
    </xdr:sp>
    <xdr:clientData/>
  </xdr:twoCellAnchor>
  <xdr:twoCellAnchor>
    <xdr:from>
      <xdr:col>9</xdr:col>
      <xdr:colOff>476250</xdr:colOff>
      <xdr:row>9</xdr:row>
      <xdr:rowOff>24424</xdr:rowOff>
    </xdr:from>
    <xdr:to>
      <xdr:col>10</xdr:col>
      <xdr:colOff>410308</xdr:colOff>
      <xdr:row>18</xdr:row>
      <xdr:rowOff>97693</xdr:rowOff>
    </xdr:to>
    <xdr:sp macro="" textlink="">
      <xdr:nvSpPr>
        <xdr:cNvPr id="4" name="Rectángulo 3"/>
        <xdr:cNvSpPr/>
      </xdr:nvSpPr>
      <xdr:spPr bwMode="auto">
        <a:xfrm>
          <a:off x="5614865" y="1509347"/>
          <a:ext cx="696058" cy="1528884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r>
            <a:rPr lang="es-CO" sz="1200"/>
            <a:t>Instar II</a:t>
          </a:r>
        </a:p>
      </xdr:txBody>
    </xdr:sp>
    <xdr:clientData/>
  </xdr:twoCellAnchor>
  <xdr:twoCellAnchor>
    <xdr:from>
      <xdr:col>10</xdr:col>
      <xdr:colOff>412750</xdr:colOff>
      <xdr:row>9</xdr:row>
      <xdr:rowOff>112346</xdr:rowOff>
    </xdr:from>
    <xdr:to>
      <xdr:col>11</xdr:col>
      <xdr:colOff>322385</xdr:colOff>
      <xdr:row>18</xdr:row>
      <xdr:rowOff>95250</xdr:rowOff>
    </xdr:to>
    <xdr:sp macro="" textlink="">
      <xdr:nvSpPr>
        <xdr:cNvPr id="5" name="Rectángulo 4"/>
        <xdr:cNvSpPr/>
      </xdr:nvSpPr>
      <xdr:spPr bwMode="auto">
        <a:xfrm>
          <a:off x="6313365" y="1597269"/>
          <a:ext cx="671635" cy="1438519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r>
            <a:rPr lang="es-CO" sz="1200"/>
            <a:t>Instar III</a:t>
          </a:r>
        </a:p>
      </xdr:txBody>
    </xdr:sp>
    <xdr:clientData/>
  </xdr:twoCellAnchor>
  <xdr:twoCellAnchor>
    <xdr:from>
      <xdr:col>11</xdr:col>
      <xdr:colOff>323851</xdr:colOff>
      <xdr:row>11</xdr:row>
      <xdr:rowOff>39078</xdr:rowOff>
    </xdr:from>
    <xdr:to>
      <xdr:col>12</xdr:col>
      <xdr:colOff>491435</xdr:colOff>
      <xdr:row>18</xdr:row>
      <xdr:rowOff>95252</xdr:rowOff>
    </xdr:to>
    <xdr:sp macro="" textlink="">
      <xdr:nvSpPr>
        <xdr:cNvPr id="6" name="Rectángulo 5"/>
        <xdr:cNvSpPr/>
      </xdr:nvSpPr>
      <xdr:spPr bwMode="auto">
        <a:xfrm>
          <a:off x="6986466" y="1851270"/>
          <a:ext cx="929584" cy="1184520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r>
            <a:rPr lang="es-CO" sz="1200"/>
            <a:t>Instar IV</a:t>
          </a:r>
        </a:p>
      </xdr:txBody>
    </xdr:sp>
    <xdr:clientData/>
  </xdr:twoCellAnchor>
  <xdr:twoCellAnchor>
    <xdr:from>
      <xdr:col>12</xdr:col>
      <xdr:colOff>492432</xdr:colOff>
      <xdr:row>17</xdr:row>
      <xdr:rowOff>134257</xdr:rowOff>
    </xdr:from>
    <xdr:to>
      <xdr:col>13</xdr:col>
      <xdr:colOff>447261</xdr:colOff>
      <xdr:row>18</xdr:row>
      <xdr:rowOff>97308</xdr:rowOff>
    </xdr:to>
    <xdr:sp macro="" textlink="">
      <xdr:nvSpPr>
        <xdr:cNvPr id="7" name="Rectángulo 6"/>
        <xdr:cNvSpPr/>
      </xdr:nvSpPr>
      <xdr:spPr bwMode="auto">
        <a:xfrm>
          <a:off x="8061632" y="2844800"/>
          <a:ext cx="716829" cy="122708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b" upright="1"/>
        <a:lstStyle/>
        <a:p>
          <a:pPr algn="ctr"/>
          <a:endParaRPr lang="es-CO" sz="1100"/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14</xdr:col>
      <xdr:colOff>0</xdr:colOff>
      <xdr:row>63</xdr:row>
      <xdr:rowOff>136524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24</xdr:row>
      <xdr:rowOff>0</xdr:rowOff>
    </xdr:from>
    <xdr:to>
      <xdr:col>14</xdr:col>
      <xdr:colOff>12589</xdr:colOff>
      <xdr:row>42</xdr:row>
      <xdr:rowOff>148088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5150" y="4191000"/>
          <a:ext cx="4584589" cy="300558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0.82488</cdr:x>
      <cdr:y>0.66775</cdr:y>
    </cdr:from>
    <cdr:to>
      <cdr:x>0.93956</cdr:x>
      <cdr:y>0.76867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771348" y="1976782"/>
          <a:ext cx="524301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74</xdr:row>
      <xdr:rowOff>9525</xdr:rowOff>
    </xdr:from>
    <xdr:ext cx="30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679575" y="139731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679575" y="139731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(𝑁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74</xdr:row>
      <xdr:rowOff>9525</xdr:rowOff>
    </xdr:from>
    <xdr:ext cx="262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2397125" y="139731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397125" y="139731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(𝑙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74</xdr:row>
      <xdr:rowOff>6350</xdr:rowOff>
    </xdr:from>
    <xdr:ext cx="30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3124200" y="139700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124200" y="139700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(𝑑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74</xdr:row>
      <xdr:rowOff>12700</xdr:rowOff>
    </xdr:from>
    <xdr:ext cx="2915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3822700" y="139763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3822700" y="139763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74</xdr:row>
      <xdr:rowOff>12700</xdr:rowOff>
    </xdr:from>
    <xdr:ext cx="291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4425950" y="139763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425950" y="139763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(𝑞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266700</xdr:colOff>
      <xdr:row>74</xdr:row>
      <xdr:rowOff>12700</xdr:rowOff>
    </xdr:from>
    <xdr:ext cx="284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5118100" y="139763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5118100" y="139763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257175</xdr:colOff>
      <xdr:row>54</xdr:row>
      <xdr:rowOff>9525</xdr:rowOff>
    </xdr:from>
    <xdr:ext cx="30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1558925" y="141763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1558925" y="141763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(𝑁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54</xdr:row>
      <xdr:rowOff>9525</xdr:rowOff>
    </xdr:from>
    <xdr:ext cx="262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2276475" y="141763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2276475" y="141763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(𝑙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54</xdr:row>
      <xdr:rowOff>6350</xdr:rowOff>
    </xdr:from>
    <xdr:ext cx="30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3003550" y="141732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3003550" y="141732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(𝑑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54</xdr:row>
      <xdr:rowOff>12700</xdr:rowOff>
    </xdr:from>
    <xdr:ext cx="2915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/>
            <xdr:cNvSpPr txBox="1"/>
          </xdr:nvSpPr>
          <xdr:spPr>
            <a:xfrm>
              <a:off x="3702050" y="141795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3702050" y="141795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54</xdr:row>
      <xdr:rowOff>12700</xdr:rowOff>
    </xdr:from>
    <xdr:ext cx="291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/>
            <xdr:cNvSpPr txBox="1"/>
          </xdr:nvSpPr>
          <xdr:spPr>
            <a:xfrm>
              <a:off x="4305300" y="141795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4305300" y="141795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(𝑞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266700</xdr:colOff>
      <xdr:row>54</xdr:row>
      <xdr:rowOff>12700</xdr:rowOff>
    </xdr:from>
    <xdr:ext cx="284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/>
            <xdr:cNvSpPr txBox="1"/>
          </xdr:nvSpPr>
          <xdr:spPr>
            <a:xfrm>
              <a:off x="4997450" y="141795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4997450" y="141795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257175</xdr:colOff>
      <xdr:row>35</xdr:row>
      <xdr:rowOff>9525</xdr:rowOff>
    </xdr:from>
    <xdr:ext cx="30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/>
            <xdr:cNvSpPr txBox="1"/>
          </xdr:nvSpPr>
          <xdr:spPr>
            <a:xfrm>
              <a:off x="1558925" y="1497012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558925" y="1497012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(𝑁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35</xdr:row>
      <xdr:rowOff>9525</xdr:rowOff>
    </xdr:from>
    <xdr:ext cx="262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/>
            <xdr:cNvSpPr txBox="1"/>
          </xdr:nvSpPr>
          <xdr:spPr>
            <a:xfrm>
              <a:off x="2276475" y="1497012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2276475" y="1497012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(𝑙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35</xdr:row>
      <xdr:rowOff>6350</xdr:rowOff>
    </xdr:from>
    <xdr:ext cx="30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/>
            <xdr:cNvSpPr txBox="1"/>
          </xdr:nvSpPr>
          <xdr:spPr>
            <a:xfrm>
              <a:off x="3003550" y="1496695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3003550" y="1496695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(𝑑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35</xdr:row>
      <xdr:rowOff>12700</xdr:rowOff>
    </xdr:from>
    <xdr:ext cx="2915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/>
            <xdr:cNvSpPr txBox="1"/>
          </xdr:nvSpPr>
          <xdr:spPr>
            <a:xfrm>
              <a:off x="3702050" y="1497330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3702050" y="1497330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35</xdr:row>
      <xdr:rowOff>12700</xdr:rowOff>
    </xdr:from>
    <xdr:ext cx="291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/>
            <xdr:cNvSpPr txBox="1"/>
          </xdr:nvSpPr>
          <xdr:spPr>
            <a:xfrm>
              <a:off x="4305300" y="1497330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4305300" y="1497330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(𝑞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266700</xdr:colOff>
      <xdr:row>35</xdr:row>
      <xdr:rowOff>12700</xdr:rowOff>
    </xdr:from>
    <xdr:ext cx="284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/>
            <xdr:cNvSpPr txBox="1"/>
          </xdr:nvSpPr>
          <xdr:spPr>
            <a:xfrm>
              <a:off x="4997450" y="1497330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4997450" y="1497330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257175</xdr:colOff>
      <xdr:row>19</xdr:row>
      <xdr:rowOff>9525</xdr:rowOff>
    </xdr:from>
    <xdr:ext cx="30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/>
            <xdr:cNvSpPr txBox="1"/>
          </xdr:nvSpPr>
          <xdr:spPr>
            <a:xfrm>
              <a:off x="1558925" y="71024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1558925" y="71024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(𝑁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19</xdr:row>
      <xdr:rowOff>9525</xdr:rowOff>
    </xdr:from>
    <xdr:ext cx="262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/>
            <xdr:cNvSpPr txBox="1"/>
          </xdr:nvSpPr>
          <xdr:spPr>
            <a:xfrm>
              <a:off x="2276475" y="71024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7" name="CuadroTexto 26"/>
            <xdr:cNvSpPr txBox="1"/>
          </xdr:nvSpPr>
          <xdr:spPr>
            <a:xfrm>
              <a:off x="2276475" y="71024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(𝑙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19</xdr:row>
      <xdr:rowOff>6350</xdr:rowOff>
    </xdr:from>
    <xdr:ext cx="30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/>
            <xdr:cNvSpPr txBox="1"/>
          </xdr:nvSpPr>
          <xdr:spPr>
            <a:xfrm>
              <a:off x="3003550" y="70993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8" name="CuadroTexto 27"/>
            <xdr:cNvSpPr txBox="1"/>
          </xdr:nvSpPr>
          <xdr:spPr>
            <a:xfrm>
              <a:off x="3003550" y="70993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(𝑑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19</xdr:row>
      <xdr:rowOff>12700</xdr:rowOff>
    </xdr:from>
    <xdr:ext cx="2915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/>
            <xdr:cNvSpPr txBox="1"/>
          </xdr:nvSpPr>
          <xdr:spPr>
            <a:xfrm>
              <a:off x="3702050" y="71056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9" name="CuadroTexto 28"/>
            <xdr:cNvSpPr txBox="1"/>
          </xdr:nvSpPr>
          <xdr:spPr>
            <a:xfrm>
              <a:off x="3702050" y="71056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19</xdr:row>
      <xdr:rowOff>12700</xdr:rowOff>
    </xdr:from>
    <xdr:ext cx="291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/>
            <xdr:cNvSpPr txBox="1"/>
          </xdr:nvSpPr>
          <xdr:spPr>
            <a:xfrm>
              <a:off x="4305300" y="71056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0" name="CuadroTexto 29"/>
            <xdr:cNvSpPr txBox="1"/>
          </xdr:nvSpPr>
          <xdr:spPr>
            <a:xfrm>
              <a:off x="4305300" y="71056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(𝑞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266700</xdr:colOff>
      <xdr:row>19</xdr:row>
      <xdr:rowOff>12700</xdr:rowOff>
    </xdr:from>
    <xdr:ext cx="284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/>
            <xdr:cNvSpPr txBox="1"/>
          </xdr:nvSpPr>
          <xdr:spPr>
            <a:xfrm>
              <a:off x="4997450" y="71056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1" name="CuadroTexto 30"/>
            <xdr:cNvSpPr txBox="1"/>
          </xdr:nvSpPr>
          <xdr:spPr>
            <a:xfrm>
              <a:off x="4997450" y="71056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257175</xdr:colOff>
      <xdr:row>5</xdr:row>
      <xdr:rowOff>9525</xdr:rowOff>
    </xdr:from>
    <xdr:ext cx="30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/>
            <xdr:cNvSpPr txBox="1"/>
          </xdr:nvSpPr>
          <xdr:spPr>
            <a:xfrm>
              <a:off x="1558925" y="73056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1558925" y="7305675"/>
              <a:ext cx="30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(𝑁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5</xdr:row>
      <xdr:rowOff>9525</xdr:rowOff>
    </xdr:from>
    <xdr:ext cx="262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/>
            <xdr:cNvSpPr txBox="1"/>
          </xdr:nvSpPr>
          <xdr:spPr>
            <a:xfrm>
              <a:off x="2276475" y="73056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3" name="CuadroTexto 32"/>
            <xdr:cNvSpPr txBox="1"/>
          </xdr:nvSpPr>
          <xdr:spPr>
            <a:xfrm>
              <a:off x="2276475" y="7305675"/>
              <a:ext cx="262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(𝑙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241300</xdr:colOff>
      <xdr:row>5</xdr:row>
      <xdr:rowOff>6350</xdr:rowOff>
    </xdr:from>
    <xdr:ext cx="30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/>
            <xdr:cNvSpPr txBox="1"/>
          </xdr:nvSpPr>
          <xdr:spPr>
            <a:xfrm>
              <a:off x="3003550" y="73025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4" name="CuadroTexto 33"/>
            <xdr:cNvSpPr txBox="1"/>
          </xdr:nvSpPr>
          <xdr:spPr>
            <a:xfrm>
              <a:off x="3003550" y="7302500"/>
              <a:ext cx="30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(𝑑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5</xdr:row>
      <xdr:rowOff>12700</xdr:rowOff>
    </xdr:from>
    <xdr:ext cx="2915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/>
            <xdr:cNvSpPr txBox="1"/>
          </xdr:nvSpPr>
          <xdr:spPr>
            <a:xfrm>
              <a:off x="3702050" y="73088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5" name="CuadroTexto 34"/>
            <xdr:cNvSpPr txBox="1"/>
          </xdr:nvSpPr>
          <xdr:spPr>
            <a:xfrm>
              <a:off x="3702050" y="7308850"/>
              <a:ext cx="291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(𝑝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5</xdr:row>
      <xdr:rowOff>12700</xdr:rowOff>
    </xdr:from>
    <xdr:ext cx="2916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/>
            <xdr:cNvSpPr txBox="1"/>
          </xdr:nvSpPr>
          <xdr:spPr>
            <a:xfrm>
              <a:off x="4305300" y="73088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6" name="CuadroTexto 35"/>
            <xdr:cNvSpPr txBox="1"/>
          </xdr:nvSpPr>
          <xdr:spPr>
            <a:xfrm>
              <a:off x="4305300" y="7308850"/>
              <a:ext cx="2916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(𝑞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266700</xdr:colOff>
      <xdr:row>5</xdr:row>
      <xdr:rowOff>12700</xdr:rowOff>
    </xdr:from>
    <xdr:ext cx="2842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/>
            <xdr:cNvSpPr txBox="1"/>
          </xdr:nvSpPr>
          <xdr:spPr>
            <a:xfrm>
              <a:off x="4997450" y="73088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7" name="CuadroTexto 36"/>
            <xdr:cNvSpPr txBox="1"/>
          </xdr:nvSpPr>
          <xdr:spPr>
            <a:xfrm>
              <a:off x="4997450" y="7308850"/>
              <a:ext cx="2842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396875</xdr:colOff>
      <xdr:row>3</xdr:row>
      <xdr:rowOff>492125</xdr:rowOff>
    </xdr:from>
    <xdr:ext cx="2480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2066925" y="1044575"/>
              <a:ext cx="248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066925" y="1044575"/>
              <a:ext cx="248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(𝑡_𝑖)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238125</xdr:colOff>
      <xdr:row>4</xdr:row>
      <xdr:rowOff>3175</xdr:rowOff>
    </xdr:from>
    <xdr:ext cx="322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3146425" y="1050925"/>
              <a:ext cx="322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146425" y="1050925"/>
              <a:ext cx="322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(〖𝑆𝑡〗_𝑖)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3</xdr:row>
      <xdr:rowOff>647700</xdr:rowOff>
    </xdr:from>
    <xdr:ext cx="1981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673100" y="1200150"/>
              <a:ext cx="198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73100" y="1200150"/>
              <a:ext cx="198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146050</xdr:colOff>
      <xdr:row>3</xdr:row>
      <xdr:rowOff>647700</xdr:rowOff>
    </xdr:from>
    <xdr:ext cx="2761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1244600" y="1200150"/>
              <a:ext cx="2761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244600" y="1200150"/>
              <a:ext cx="2761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(𝑑_𝑖)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247650</xdr:colOff>
      <xdr:row>3</xdr:row>
      <xdr:rowOff>647700</xdr:rowOff>
    </xdr:from>
    <xdr:ext cx="2837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3511550" y="1200150"/>
              <a:ext cx="2837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3511550" y="1200150"/>
              <a:ext cx="2837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(𝐷_𝑖)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0</xdr:rowOff>
    </xdr:from>
    <xdr:ext cx="5266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4457700" y="1047750"/>
              <a:ext cx="52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4457700" y="1047750"/>
              <a:ext cx="52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(〖𝐷_𝑖/𝑆𝑡〗_𝑖)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erature Dynamics (Nuquí)"/>
    </sheetNames>
    <sheetDataSet>
      <sheetData sheetId="0">
        <row r="4">
          <cell r="E4" t="str">
            <v>Daily Mean Water Temperature [°C ]</v>
          </cell>
        </row>
        <row r="5">
          <cell r="D5">
            <v>26.704000000000001</v>
          </cell>
          <cell r="E5">
            <v>28.181999999999999</v>
          </cell>
        </row>
        <row r="6">
          <cell r="D6">
            <v>26.956</v>
          </cell>
          <cell r="E6">
            <v>28.177</v>
          </cell>
        </row>
        <row r="7">
          <cell r="D7">
            <v>26.475999999999999</v>
          </cell>
          <cell r="E7">
            <v>27.844000000000001</v>
          </cell>
        </row>
        <row r="8">
          <cell r="D8">
            <v>25.260999999999999</v>
          </cell>
          <cell r="E8">
            <v>26.792999999999999</v>
          </cell>
        </row>
        <row r="9">
          <cell r="D9">
            <v>27.233000000000001</v>
          </cell>
          <cell r="E9">
            <v>27.844000000000001</v>
          </cell>
        </row>
        <row r="10">
          <cell r="D10">
            <v>25.327000000000002</v>
          </cell>
          <cell r="E10">
            <v>27.056000000000001</v>
          </cell>
        </row>
        <row r="11">
          <cell r="D11">
            <v>26.361000000000001</v>
          </cell>
          <cell r="E11">
            <v>27.635000000000002</v>
          </cell>
        </row>
        <row r="12">
          <cell r="D12">
            <v>28.332999999999998</v>
          </cell>
          <cell r="E12">
            <v>29.048999999999999</v>
          </cell>
        </row>
        <row r="13">
          <cell r="D13">
            <v>29.055</v>
          </cell>
          <cell r="E13">
            <v>29.698</v>
          </cell>
        </row>
        <row r="14">
          <cell r="D14">
            <v>27.158000000000001</v>
          </cell>
          <cell r="E14">
            <v>28.327000000000002</v>
          </cell>
        </row>
        <row r="15">
          <cell r="D15">
            <v>27.777000000000001</v>
          </cell>
          <cell r="E15">
            <v>28.202999999999999</v>
          </cell>
        </row>
        <row r="16">
          <cell r="D16">
            <v>25.265999999999998</v>
          </cell>
          <cell r="E16">
            <v>27.231000000000002</v>
          </cell>
        </row>
        <row r="17">
          <cell r="D17">
            <v>27.216000000000001</v>
          </cell>
          <cell r="E17">
            <v>27.991</v>
          </cell>
        </row>
        <row r="18">
          <cell r="D18">
            <v>26.91</v>
          </cell>
          <cell r="E18">
            <v>27.89</v>
          </cell>
        </row>
        <row r="19">
          <cell r="D19">
            <v>26.459</v>
          </cell>
          <cell r="E19">
            <v>27.753</v>
          </cell>
        </row>
        <row r="20">
          <cell r="D20">
            <v>27.684999999999999</v>
          </cell>
          <cell r="E20">
            <v>28.300999999999998</v>
          </cell>
        </row>
        <row r="21">
          <cell r="D21">
            <v>28.745999999999999</v>
          </cell>
          <cell r="E21">
            <v>29.068999999999999</v>
          </cell>
        </row>
        <row r="22">
          <cell r="D22">
            <v>28.343</v>
          </cell>
          <cell r="E22">
            <v>29.222000000000001</v>
          </cell>
        </row>
        <row r="23">
          <cell r="D23">
            <v>29.318999999999999</v>
          </cell>
          <cell r="E23">
            <v>29.556000000000001</v>
          </cell>
        </row>
        <row r="24">
          <cell r="D24">
            <v>25.35</v>
          </cell>
          <cell r="E24">
            <v>27.777999999999999</v>
          </cell>
        </row>
        <row r="25">
          <cell r="D25">
            <v>25.643999999999998</v>
          </cell>
          <cell r="E25">
            <v>27.202999999999999</v>
          </cell>
        </row>
        <row r="26">
          <cell r="D26">
            <v>24.69</v>
          </cell>
          <cell r="E26">
            <v>26.681000000000001</v>
          </cell>
        </row>
        <row r="27">
          <cell r="D27">
            <v>26.922999999999998</v>
          </cell>
          <cell r="E27">
            <v>27.995999999999999</v>
          </cell>
        </row>
        <row r="28">
          <cell r="D28">
            <v>26.148</v>
          </cell>
          <cell r="E28">
            <v>27.143999999999998</v>
          </cell>
        </row>
        <row r="29">
          <cell r="D29">
            <v>27.26</v>
          </cell>
          <cell r="E29">
            <v>28.114999999999998</v>
          </cell>
        </row>
        <row r="30">
          <cell r="D30">
            <v>26.170999999999999</v>
          </cell>
          <cell r="E30">
            <v>27.32</v>
          </cell>
        </row>
        <row r="31">
          <cell r="D31">
            <v>26.138000000000002</v>
          </cell>
          <cell r="E31">
            <v>27.367999999999999</v>
          </cell>
        </row>
        <row r="32">
          <cell r="D32">
            <v>25.971</v>
          </cell>
          <cell r="E32">
            <v>27.219000000000001</v>
          </cell>
        </row>
        <row r="33">
          <cell r="D33">
            <v>26.314</v>
          </cell>
          <cell r="E33">
            <v>27.87</v>
          </cell>
        </row>
        <row r="34">
          <cell r="D34">
            <v>26.561</v>
          </cell>
          <cell r="E34">
            <v>28.001999999999999</v>
          </cell>
        </row>
        <row r="35">
          <cell r="D35">
            <v>28.114000000000001</v>
          </cell>
          <cell r="E35">
            <v>28.538</v>
          </cell>
        </row>
        <row r="36">
          <cell r="D36">
            <v>27.164000000000001</v>
          </cell>
          <cell r="E36">
            <v>28.445</v>
          </cell>
        </row>
        <row r="37">
          <cell r="D37">
            <v>26.821999999999999</v>
          </cell>
          <cell r="E37">
            <v>28.01</v>
          </cell>
        </row>
        <row r="38">
          <cell r="D38">
            <v>25.666</v>
          </cell>
          <cell r="E38">
            <v>27.279</v>
          </cell>
        </row>
        <row r="39">
          <cell r="D39">
            <v>27.658000000000001</v>
          </cell>
          <cell r="E39">
            <v>28.283999999999999</v>
          </cell>
        </row>
        <row r="40">
          <cell r="D40">
            <v>25.706</v>
          </cell>
          <cell r="E40">
            <v>27.413</v>
          </cell>
        </row>
        <row r="41">
          <cell r="D41">
            <v>26.294</v>
          </cell>
          <cell r="E41">
            <v>27.376999999999999</v>
          </cell>
        </row>
        <row r="42">
          <cell r="D42">
            <v>26.242999999999999</v>
          </cell>
          <cell r="E42">
            <v>27.44</v>
          </cell>
        </row>
        <row r="43">
          <cell r="D43">
            <v>24.97</v>
          </cell>
          <cell r="E43">
            <v>26.632999999999999</v>
          </cell>
        </row>
        <row r="44">
          <cell r="D44">
            <v>27.31</v>
          </cell>
          <cell r="E44">
            <v>27.536000000000001</v>
          </cell>
        </row>
        <row r="45">
          <cell r="D45">
            <v>27.928999999999998</v>
          </cell>
          <cell r="E45">
            <v>28.225000000000001</v>
          </cell>
        </row>
        <row r="46">
          <cell r="D46">
            <v>27.103999999999999</v>
          </cell>
          <cell r="E46">
            <v>28.244</v>
          </cell>
        </row>
        <row r="47">
          <cell r="D47">
            <v>27.331</v>
          </cell>
          <cell r="E47">
            <v>28.193000000000001</v>
          </cell>
        </row>
        <row r="48">
          <cell r="D48">
            <v>27.015999999999998</v>
          </cell>
          <cell r="E48">
            <v>28.315000000000001</v>
          </cell>
        </row>
        <row r="49">
          <cell r="D49">
            <v>26.227</v>
          </cell>
          <cell r="E49">
            <v>27.515999999999998</v>
          </cell>
        </row>
        <row r="50">
          <cell r="D50">
            <v>27.452999999999999</v>
          </cell>
          <cell r="E50">
            <v>27.9</v>
          </cell>
        </row>
        <row r="51">
          <cell r="D51">
            <v>26.483000000000001</v>
          </cell>
          <cell r="E51">
            <v>27.635999999999999</v>
          </cell>
        </row>
        <row r="52">
          <cell r="D52">
            <v>27.059000000000001</v>
          </cell>
          <cell r="E52">
            <v>27.587</v>
          </cell>
        </row>
        <row r="53">
          <cell r="D53">
            <v>25.684999999999999</v>
          </cell>
          <cell r="E53">
            <v>26.949000000000002</v>
          </cell>
        </row>
        <row r="54">
          <cell r="D54">
            <v>26.678000000000001</v>
          </cell>
          <cell r="E54">
            <v>27.279</v>
          </cell>
        </row>
        <row r="55">
          <cell r="D55">
            <v>26.504999999999999</v>
          </cell>
          <cell r="E55">
            <v>27.265000000000001</v>
          </cell>
        </row>
        <row r="56">
          <cell r="D56">
            <v>27.103999999999999</v>
          </cell>
          <cell r="E56">
            <v>27.666</v>
          </cell>
        </row>
        <row r="57">
          <cell r="D57">
            <v>25.516999999999999</v>
          </cell>
          <cell r="E57">
            <v>27.187000000000001</v>
          </cell>
        </row>
        <row r="58">
          <cell r="D58">
            <v>23.917000000000002</v>
          </cell>
          <cell r="E58">
            <v>25.805</v>
          </cell>
        </row>
        <row r="59">
          <cell r="D59">
            <v>25.815999999999999</v>
          </cell>
          <cell r="E59">
            <v>26.635000000000002</v>
          </cell>
        </row>
        <row r="60">
          <cell r="D60">
            <v>27.175000000000001</v>
          </cell>
          <cell r="E60">
            <v>27.457999999999998</v>
          </cell>
        </row>
        <row r="61">
          <cell r="D61">
            <v>25.712</v>
          </cell>
          <cell r="E61">
            <v>26.678000000000001</v>
          </cell>
        </row>
        <row r="62">
          <cell r="D62">
            <v>26.931000000000001</v>
          </cell>
          <cell r="E62">
            <v>27.677</v>
          </cell>
        </row>
        <row r="63">
          <cell r="D63">
            <v>28.120999999999999</v>
          </cell>
          <cell r="E63">
            <v>28.265999999999998</v>
          </cell>
        </row>
        <row r="64">
          <cell r="D64">
            <v>26.218</v>
          </cell>
          <cell r="E64">
            <v>27.597999999999999</v>
          </cell>
        </row>
        <row r="65">
          <cell r="D65">
            <v>27.12</v>
          </cell>
          <cell r="E65">
            <v>27.797000000000001</v>
          </cell>
        </row>
        <row r="66">
          <cell r="D66">
            <v>24.956</v>
          </cell>
          <cell r="E66">
            <v>26.783999999999999</v>
          </cell>
        </row>
        <row r="67">
          <cell r="D67">
            <v>27.498000000000001</v>
          </cell>
          <cell r="E67">
            <v>27.8</v>
          </cell>
        </row>
        <row r="68">
          <cell r="D68">
            <v>27.655999999999999</v>
          </cell>
          <cell r="E68">
            <v>28.146999999999998</v>
          </cell>
        </row>
        <row r="69">
          <cell r="D69">
            <v>26.395</v>
          </cell>
          <cell r="E69">
            <v>27.795999999999999</v>
          </cell>
        </row>
        <row r="70">
          <cell r="D70">
            <v>25.77</v>
          </cell>
          <cell r="E70">
            <v>27.251999999999999</v>
          </cell>
        </row>
        <row r="71">
          <cell r="D71">
            <v>25.832999999999998</v>
          </cell>
          <cell r="E71">
            <v>27.013000000000002</v>
          </cell>
        </row>
        <row r="72">
          <cell r="D72">
            <v>26.21</v>
          </cell>
          <cell r="E72">
            <v>27.094000000000001</v>
          </cell>
        </row>
        <row r="73">
          <cell r="D73">
            <v>26.998000000000001</v>
          </cell>
          <cell r="E73">
            <v>27.446000000000002</v>
          </cell>
        </row>
        <row r="74">
          <cell r="D74">
            <v>27.045999999999999</v>
          </cell>
          <cell r="E74">
            <v>27.760999999999999</v>
          </cell>
        </row>
        <row r="75">
          <cell r="D75">
            <v>27.497</v>
          </cell>
          <cell r="E75">
            <v>27.946000000000002</v>
          </cell>
        </row>
        <row r="76">
          <cell r="D76">
            <v>27.869</v>
          </cell>
          <cell r="E76">
            <v>28.428999999999998</v>
          </cell>
        </row>
        <row r="77">
          <cell r="D77">
            <v>25.812000000000001</v>
          </cell>
          <cell r="E77">
            <v>28.303999999999998</v>
          </cell>
        </row>
        <row r="78">
          <cell r="D78">
            <v>26.591000000000001</v>
          </cell>
          <cell r="E78">
            <v>28.707999999999998</v>
          </cell>
        </row>
        <row r="79">
          <cell r="D79">
            <v>25.672000000000001</v>
          </cell>
          <cell r="E79">
            <v>28.716000000000001</v>
          </cell>
        </row>
        <row r="80">
          <cell r="D80">
            <v>26.908000000000001</v>
          </cell>
          <cell r="E80">
            <v>28.617000000000001</v>
          </cell>
        </row>
        <row r="81">
          <cell r="D81">
            <v>27.800999999999998</v>
          </cell>
          <cell r="E81">
            <v>28.312999999999999</v>
          </cell>
        </row>
        <row r="82">
          <cell r="D82">
            <v>25.396000000000001</v>
          </cell>
          <cell r="E82">
            <v>26.446999999999999</v>
          </cell>
        </row>
        <row r="83">
          <cell r="D83">
            <v>27.210999999999999</v>
          </cell>
          <cell r="E83">
            <v>27.178999999999998</v>
          </cell>
        </row>
        <row r="84">
          <cell r="D84">
            <v>27.007000000000001</v>
          </cell>
          <cell r="E84">
            <v>27.462</v>
          </cell>
        </row>
        <row r="85">
          <cell r="D85">
            <v>25.622</v>
          </cell>
          <cell r="E85">
            <v>26.835000000000001</v>
          </cell>
        </row>
        <row r="86">
          <cell r="D86">
            <v>26.390999999999998</v>
          </cell>
          <cell r="E86">
            <v>27.073</v>
          </cell>
        </row>
        <row r="87">
          <cell r="D87">
            <v>25.317</v>
          </cell>
          <cell r="E87">
            <v>26.423999999999999</v>
          </cell>
        </row>
        <row r="88">
          <cell r="D88">
            <v>26.634</v>
          </cell>
          <cell r="E88">
            <v>27.408000000000001</v>
          </cell>
        </row>
        <row r="89">
          <cell r="D89">
            <v>25.117999999999999</v>
          </cell>
          <cell r="E89">
            <v>26.247</v>
          </cell>
        </row>
        <row r="90">
          <cell r="D90">
            <v>25.533999999999999</v>
          </cell>
          <cell r="E90">
            <v>26.402000000000001</v>
          </cell>
        </row>
        <row r="91">
          <cell r="D91">
            <v>25.838000000000001</v>
          </cell>
          <cell r="E91">
            <v>26.65</v>
          </cell>
        </row>
        <row r="92">
          <cell r="D92">
            <v>26.398</v>
          </cell>
          <cell r="E92">
            <v>27.253</v>
          </cell>
        </row>
        <row r="93">
          <cell r="D93">
            <v>26.835000000000001</v>
          </cell>
          <cell r="E93">
            <v>27.564</v>
          </cell>
        </row>
        <row r="94">
          <cell r="D94">
            <v>25.448</v>
          </cell>
          <cell r="E94">
            <v>26.702999999999999</v>
          </cell>
        </row>
        <row r="95">
          <cell r="D95">
            <v>26.919</v>
          </cell>
          <cell r="E95">
            <v>27.664999999999999</v>
          </cell>
        </row>
        <row r="96">
          <cell r="D96">
            <v>25.103000000000002</v>
          </cell>
          <cell r="E96">
            <v>26.628</v>
          </cell>
        </row>
        <row r="97">
          <cell r="D97">
            <v>26.792000000000002</v>
          </cell>
          <cell r="E97">
            <v>27.309000000000001</v>
          </cell>
        </row>
        <row r="98">
          <cell r="D98">
            <v>26.184999999999999</v>
          </cell>
          <cell r="E98">
            <v>27.573</v>
          </cell>
        </row>
        <row r="99">
          <cell r="D99">
            <v>27.276</v>
          </cell>
          <cell r="E99">
            <v>27.707000000000001</v>
          </cell>
        </row>
        <row r="100">
          <cell r="D100">
            <v>26.898</v>
          </cell>
          <cell r="E100">
            <v>27.768000000000001</v>
          </cell>
        </row>
        <row r="101">
          <cell r="D101">
            <v>24.83</v>
          </cell>
          <cell r="E101">
            <v>26.581</v>
          </cell>
        </row>
        <row r="102">
          <cell r="D102">
            <v>26.129000000000001</v>
          </cell>
          <cell r="E102">
            <v>26.638999999999999</v>
          </cell>
        </row>
        <row r="103">
          <cell r="D103">
            <v>25.170999999999999</v>
          </cell>
          <cell r="E103">
            <v>26.452000000000002</v>
          </cell>
        </row>
        <row r="104">
          <cell r="D104">
            <v>25.837</v>
          </cell>
          <cell r="E104">
            <v>26.581</v>
          </cell>
        </row>
        <row r="105">
          <cell r="D105">
            <v>25.663</v>
          </cell>
          <cell r="E105">
            <v>27.213999999999999</v>
          </cell>
        </row>
        <row r="106">
          <cell r="D106">
            <v>25.945</v>
          </cell>
          <cell r="E106">
            <v>27.7</v>
          </cell>
        </row>
        <row r="107">
          <cell r="D107">
            <v>25.541</v>
          </cell>
          <cell r="E107">
            <v>27.795999999999999</v>
          </cell>
        </row>
        <row r="108">
          <cell r="D108">
            <v>26.324000000000002</v>
          </cell>
          <cell r="E108">
            <v>28.355</v>
          </cell>
        </row>
        <row r="109">
          <cell r="D109">
            <v>24.36</v>
          </cell>
          <cell r="E109">
            <v>27.271000000000001</v>
          </cell>
        </row>
        <row r="110">
          <cell r="D110">
            <v>25.241</v>
          </cell>
          <cell r="E110">
            <v>27.175000000000001</v>
          </cell>
        </row>
        <row r="111">
          <cell r="D111">
            <v>24.5</v>
          </cell>
          <cell r="E111">
            <v>27.177</v>
          </cell>
        </row>
        <row r="112">
          <cell r="D112">
            <v>25.712</v>
          </cell>
          <cell r="E112">
            <v>27.036000000000001</v>
          </cell>
        </row>
        <row r="113">
          <cell r="D113">
            <v>25.506</v>
          </cell>
          <cell r="E113">
            <v>26.725000000000001</v>
          </cell>
        </row>
        <row r="114">
          <cell r="D114">
            <v>25.69</v>
          </cell>
          <cell r="E114">
            <v>26.853999999999999</v>
          </cell>
        </row>
        <row r="115">
          <cell r="D115">
            <v>26.117000000000001</v>
          </cell>
          <cell r="E115">
            <v>27.007000000000001</v>
          </cell>
        </row>
        <row r="116">
          <cell r="D116">
            <v>25.387</v>
          </cell>
          <cell r="E116">
            <v>26.856000000000002</v>
          </cell>
        </row>
        <row r="117">
          <cell r="D117">
            <v>26.567</v>
          </cell>
          <cell r="E117">
            <v>27.026</v>
          </cell>
        </row>
        <row r="118">
          <cell r="D118">
            <v>25.207000000000001</v>
          </cell>
          <cell r="E118">
            <v>26.492000000000001</v>
          </cell>
        </row>
        <row r="119">
          <cell r="D119">
            <v>25.745999999999999</v>
          </cell>
          <cell r="E119">
            <v>26.408999999999999</v>
          </cell>
        </row>
        <row r="120">
          <cell r="D120">
            <v>26.381</v>
          </cell>
          <cell r="E120">
            <v>26.974</v>
          </cell>
        </row>
        <row r="121">
          <cell r="D121">
            <v>26.545000000000002</v>
          </cell>
          <cell r="E121">
            <v>26.969000000000001</v>
          </cell>
        </row>
        <row r="122">
          <cell r="D122">
            <v>26.524999999999999</v>
          </cell>
          <cell r="E122">
            <v>26.768000000000001</v>
          </cell>
        </row>
        <row r="123">
          <cell r="D123">
            <v>26.675000000000001</v>
          </cell>
          <cell r="E123">
            <v>26.861999999999998</v>
          </cell>
        </row>
        <row r="124">
          <cell r="D124">
            <v>25.431000000000001</v>
          </cell>
          <cell r="E124">
            <v>26.518000000000001</v>
          </cell>
        </row>
        <row r="125">
          <cell r="D125">
            <v>26.405999999999999</v>
          </cell>
          <cell r="E125">
            <v>26.497</v>
          </cell>
        </row>
        <row r="126">
          <cell r="D126">
            <v>24.776</v>
          </cell>
          <cell r="E126">
            <v>26.097000000000001</v>
          </cell>
        </row>
        <row r="127">
          <cell r="D127">
            <v>25.773</v>
          </cell>
          <cell r="E127">
            <v>26.277000000000001</v>
          </cell>
        </row>
        <row r="128">
          <cell r="D128">
            <v>26.088999999999999</v>
          </cell>
          <cell r="E128">
            <v>26.713999999999999</v>
          </cell>
        </row>
        <row r="129">
          <cell r="D129">
            <v>26.763999999999999</v>
          </cell>
          <cell r="E129">
            <v>27.209</v>
          </cell>
        </row>
        <row r="130">
          <cell r="D130">
            <v>25.623999999999999</v>
          </cell>
          <cell r="E130">
            <v>26.664000000000001</v>
          </cell>
        </row>
        <row r="131">
          <cell r="D131">
            <v>25.388000000000002</v>
          </cell>
          <cell r="E131">
            <v>26.471</v>
          </cell>
        </row>
        <row r="132">
          <cell r="D132">
            <v>26.007000000000001</v>
          </cell>
          <cell r="E132">
            <v>26.640999999999998</v>
          </cell>
        </row>
        <row r="133">
          <cell r="D133">
            <v>25.684000000000001</v>
          </cell>
          <cell r="E133">
            <v>26.765999999999998</v>
          </cell>
        </row>
        <row r="134">
          <cell r="D134">
            <v>26.225000000000001</v>
          </cell>
          <cell r="E134">
            <v>26.754000000000001</v>
          </cell>
        </row>
        <row r="135">
          <cell r="D135">
            <v>26.812999999999999</v>
          </cell>
          <cell r="E135">
            <v>27.431000000000001</v>
          </cell>
        </row>
        <row r="136">
          <cell r="D136">
            <v>26.225999999999999</v>
          </cell>
          <cell r="E136">
            <v>26.931000000000001</v>
          </cell>
        </row>
        <row r="137">
          <cell r="D137">
            <v>26.766999999999999</v>
          </cell>
          <cell r="E137">
            <v>27.152000000000001</v>
          </cell>
        </row>
        <row r="138">
          <cell r="D138">
            <v>27.175000000000001</v>
          </cell>
          <cell r="E138">
            <v>27.945</v>
          </cell>
        </row>
        <row r="139">
          <cell r="D139">
            <v>28.027000000000001</v>
          </cell>
          <cell r="E139">
            <v>28.271999999999998</v>
          </cell>
        </row>
        <row r="140">
          <cell r="D140">
            <v>27.126999999999999</v>
          </cell>
          <cell r="E140">
            <v>27.911000000000001</v>
          </cell>
        </row>
        <row r="141">
          <cell r="D141">
            <v>26.931000000000001</v>
          </cell>
          <cell r="E141">
            <v>27.431999999999999</v>
          </cell>
        </row>
        <row r="142">
          <cell r="D142">
            <v>26.704000000000001</v>
          </cell>
          <cell r="E142">
            <v>27.288</v>
          </cell>
        </row>
        <row r="143">
          <cell r="D143">
            <v>25.422999999999998</v>
          </cell>
          <cell r="E143">
            <v>26.760999999999999</v>
          </cell>
        </row>
        <row r="144">
          <cell r="D144">
            <v>27.138000000000002</v>
          </cell>
          <cell r="E144">
            <v>26.683</v>
          </cell>
        </row>
        <row r="145">
          <cell r="D145">
            <v>25.907</v>
          </cell>
          <cell r="E145">
            <v>25.846</v>
          </cell>
        </row>
        <row r="146">
          <cell r="D146">
            <v>26.173999999999999</v>
          </cell>
          <cell r="E146">
            <v>26.195</v>
          </cell>
        </row>
        <row r="147">
          <cell r="D147">
            <v>25.600999999999999</v>
          </cell>
          <cell r="E147">
            <v>25.631</v>
          </cell>
        </row>
        <row r="148">
          <cell r="D148">
            <v>26.169</v>
          </cell>
          <cell r="E148">
            <v>26.193000000000001</v>
          </cell>
        </row>
        <row r="149">
          <cell r="D149">
            <v>26.395</v>
          </cell>
          <cell r="E149">
            <v>26.405999999999999</v>
          </cell>
        </row>
        <row r="150">
          <cell r="D150">
            <v>26.408999999999999</v>
          </cell>
          <cell r="E150">
            <v>26.391999999999999</v>
          </cell>
        </row>
        <row r="151">
          <cell r="D151">
            <v>26.416</v>
          </cell>
          <cell r="E151">
            <v>26.297999999999998</v>
          </cell>
        </row>
        <row r="152">
          <cell r="D152">
            <v>26.413</v>
          </cell>
          <cell r="E152">
            <v>26.335000000000001</v>
          </cell>
        </row>
        <row r="153">
          <cell r="D153">
            <v>27.027000000000001</v>
          </cell>
          <cell r="E153">
            <v>26.943000000000001</v>
          </cell>
        </row>
        <row r="154">
          <cell r="D154">
            <v>26.082999999999998</v>
          </cell>
          <cell r="E154">
            <v>26.268999999999998</v>
          </cell>
        </row>
        <row r="155">
          <cell r="D155">
            <v>27.010999999999999</v>
          </cell>
          <cell r="E155">
            <v>26.76</v>
          </cell>
        </row>
        <row r="156">
          <cell r="D156">
            <v>27.943000000000001</v>
          </cell>
          <cell r="E156">
            <v>27.678000000000001</v>
          </cell>
        </row>
        <row r="157">
          <cell r="D157">
            <v>27.983000000000001</v>
          </cell>
          <cell r="E157">
            <v>27.73</v>
          </cell>
        </row>
        <row r="158">
          <cell r="D158">
            <v>27.484999999999999</v>
          </cell>
          <cell r="E158">
            <v>27.472999999999999</v>
          </cell>
        </row>
        <row r="159">
          <cell r="D159">
            <v>27.164999999999999</v>
          </cell>
          <cell r="E159">
            <v>26.846</v>
          </cell>
        </row>
        <row r="160">
          <cell r="D160">
            <v>27.355</v>
          </cell>
          <cell r="E160">
            <v>27.032</v>
          </cell>
        </row>
        <row r="161">
          <cell r="D161">
            <v>27.451000000000001</v>
          </cell>
          <cell r="E161">
            <v>27.427</v>
          </cell>
        </row>
        <row r="162">
          <cell r="D162">
            <v>26.748999999999999</v>
          </cell>
          <cell r="E162">
            <v>27.292000000000002</v>
          </cell>
        </row>
        <row r="163">
          <cell r="D163">
            <v>26.838000000000001</v>
          </cell>
          <cell r="E163">
            <v>27.658000000000001</v>
          </cell>
        </row>
        <row r="164">
          <cell r="D164">
            <v>27.49</v>
          </cell>
          <cell r="E164">
            <v>27.882000000000001</v>
          </cell>
        </row>
        <row r="165">
          <cell r="D165">
            <v>26.988</v>
          </cell>
          <cell r="E165">
            <v>27.45</v>
          </cell>
        </row>
        <row r="166">
          <cell r="D166">
            <v>27.425000000000001</v>
          </cell>
          <cell r="E166">
            <v>27.567</v>
          </cell>
        </row>
        <row r="167">
          <cell r="D167">
            <v>26.62</v>
          </cell>
          <cell r="E167">
            <v>27.378</v>
          </cell>
        </row>
        <row r="168">
          <cell r="D168">
            <v>26.294</v>
          </cell>
          <cell r="E168">
            <v>27.414999999999999</v>
          </cell>
        </row>
        <row r="169">
          <cell r="D169">
            <v>26.544</v>
          </cell>
          <cell r="E169">
            <v>27.661999999999999</v>
          </cell>
        </row>
        <row r="170">
          <cell r="D170">
            <v>26.837</v>
          </cell>
          <cell r="E170">
            <v>27.663</v>
          </cell>
        </row>
        <row r="171">
          <cell r="D171">
            <v>26.741</v>
          </cell>
          <cell r="E171">
            <v>27.466999999999999</v>
          </cell>
        </row>
        <row r="172">
          <cell r="D172">
            <v>26.98</v>
          </cell>
          <cell r="E172">
            <v>27.463999999999999</v>
          </cell>
        </row>
        <row r="173">
          <cell r="D173">
            <v>26.876000000000001</v>
          </cell>
          <cell r="E173">
            <v>27.419</v>
          </cell>
        </row>
        <row r="174">
          <cell r="D174">
            <v>27.753</v>
          </cell>
          <cell r="E174">
            <v>27.469000000000001</v>
          </cell>
        </row>
        <row r="175">
          <cell r="D175">
            <v>26.933</v>
          </cell>
          <cell r="E175">
            <v>27.669</v>
          </cell>
        </row>
        <row r="176">
          <cell r="D176">
            <v>25.587</v>
          </cell>
          <cell r="E176">
            <v>26.699000000000002</v>
          </cell>
        </row>
        <row r="177">
          <cell r="D177">
            <v>26.806999999999999</v>
          </cell>
          <cell r="E177">
            <v>27.443000000000001</v>
          </cell>
        </row>
        <row r="178">
          <cell r="D178">
            <v>27.456</v>
          </cell>
          <cell r="E178">
            <v>28.071000000000002</v>
          </cell>
        </row>
        <row r="179">
          <cell r="D179">
            <v>27.452000000000002</v>
          </cell>
          <cell r="E179">
            <v>27.902999999999999</v>
          </cell>
        </row>
        <row r="180">
          <cell r="D180">
            <v>26.593</v>
          </cell>
          <cell r="E180">
            <v>26.898</v>
          </cell>
        </row>
        <row r="181">
          <cell r="D181">
            <v>27.468</v>
          </cell>
          <cell r="E181">
            <v>27.196000000000002</v>
          </cell>
        </row>
        <row r="182">
          <cell r="D182">
            <v>27.065000000000001</v>
          </cell>
          <cell r="E182">
            <v>27.082000000000001</v>
          </cell>
        </row>
        <row r="183">
          <cell r="D183">
            <v>26.356000000000002</v>
          </cell>
          <cell r="E183">
            <v>26.785</v>
          </cell>
        </row>
        <row r="184">
          <cell r="D184">
            <v>26.923999999999999</v>
          </cell>
          <cell r="E184">
            <v>27.007000000000001</v>
          </cell>
        </row>
        <row r="185">
          <cell r="D185">
            <v>27.079000000000001</v>
          </cell>
          <cell r="E185">
            <v>28.006</v>
          </cell>
        </row>
        <row r="186">
          <cell r="D186">
            <v>27.824000000000002</v>
          </cell>
          <cell r="E186">
            <v>28.716000000000001</v>
          </cell>
        </row>
        <row r="187">
          <cell r="D187">
            <v>28.356999999999999</v>
          </cell>
          <cell r="E187">
            <v>28.518999999999998</v>
          </cell>
        </row>
        <row r="188">
          <cell r="D188">
            <v>26.35</v>
          </cell>
          <cell r="E188">
            <v>27.103999999999999</v>
          </cell>
        </row>
        <row r="189">
          <cell r="D189">
            <v>27.536999999999999</v>
          </cell>
          <cell r="E189">
            <v>28.545999999999999</v>
          </cell>
        </row>
        <row r="190">
          <cell r="D190">
            <v>27.835000000000001</v>
          </cell>
          <cell r="E190">
            <v>28.718</v>
          </cell>
        </row>
        <row r="191">
          <cell r="D191">
            <v>27.184000000000001</v>
          </cell>
          <cell r="E191">
            <v>28.311</v>
          </cell>
        </row>
        <row r="192">
          <cell r="D192">
            <v>25.905999999999999</v>
          </cell>
          <cell r="E192">
            <v>26.875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K24"/>
  <sheetViews>
    <sheetView workbookViewId="0">
      <selection activeCell="M19" sqref="M19"/>
    </sheetView>
  </sheetViews>
  <sheetFormatPr baseColWidth="10" defaultRowHeight="14.5" x14ac:dyDescent="0.35"/>
  <cols>
    <col min="1" max="1" width="6" customWidth="1"/>
    <col min="2" max="2" width="8.6328125" customWidth="1"/>
    <col min="3" max="3" width="11.08984375" customWidth="1"/>
    <col min="4" max="7" width="6.36328125" bestFit="1" customWidth="1"/>
    <col min="8" max="8" width="7.08984375" bestFit="1" customWidth="1"/>
    <col min="9" max="9" width="6.90625" customWidth="1"/>
    <col min="10" max="10" width="6.7265625" bestFit="1" customWidth="1"/>
    <col min="11" max="11" width="7.36328125" customWidth="1"/>
  </cols>
  <sheetData>
    <row r="2" spans="2:11" ht="15.5" x14ac:dyDescent="0.35">
      <c r="B2" s="1" t="s">
        <v>38</v>
      </c>
    </row>
    <row r="3" spans="2:11" ht="15.5" x14ac:dyDescent="0.35">
      <c r="B3" s="1"/>
    </row>
    <row r="4" spans="2:11" ht="15.5" x14ac:dyDescent="0.35">
      <c r="B4" s="64" t="s">
        <v>16</v>
      </c>
      <c r="C4" s="64" t="s">
        <v>13</v>
      </c>
      <c r="D4" s="64" t="s">
        <v>17</v>
      </c>
      <c r="E4" s="64"/>
      <c r="F4" s="64"/>
      <c r="G4" s="64"/>
      <c r="H4" s="64"/>
      <c r="I4" s="68" t="s">
        <v>14</v>
      </c>
      <c r="J4" s="66" t="s">
        <v>15</v>
      </c>
      <c r="K4" s="67"/>
    </row>
    <row r="5" spans="2:11" x14ac:dyDescent="0.35">
      <c r="B5" s="64"/>
      <c r="C5" s="64"/>
      <c r="D5" s="64" t="s">
        <v>9</v>
      </c>
      <c r="E5" s="64" t="s">
        <v>10</v>
      </c>
      <c r="F5" s="64" t="s">
        <v>11</v>
      </c>
      <c r="G5" s="64" t="s">
        <v>12</v>
      </c>
      <c r="H5" s="64" t="s">
        <v>8</v>
      </c>
      <c r="I5" s="69"/>
      <c r="J5" s="64" t="s">
        <v>18</v>
      </c>
      <c r="K5" s="64" t="s">
        <v>19</v>
      </c>
    </row>
    <row r="6" spans="2:11" x14ac:dyDescent="0.35">
      <c r="B6" s="64"/>
      <c r="C6" s="64"/>
      <c r="D6" s="64"/>
      <c r="E6" s="64"/>
      <c r="F6" s="64"/>
      <c r="G6" s="64"/>
      <c r="H6" s="64"/>
      <c r="I6" s="70"/>
      <c r="J6" s="64"/>
      <c r="K6" s="64"/>
    </row>
    <row r="7" spans="2:11" ht="15.5" x14ac:dyDescent="0.35">
      <c r="B7" s="30">
        <v>1</v>
      </c>
      <c r="C7" s="31">
        <v>16</v>
      </c>
      <c r="D7" s="32">
        <v>41</v>
      </c>
      <c r="E7" s="32">
        <v>30</v>
      </c>
      <c r="F7" s="32">
        <v>20</v>
      </c>
      <c r="G7" s="32">
        <v>14</v>
      </c>
      <c r="H7" s="32">
        <f>SUM(D7:G7)</f>
        <v>105</v>
      </c>
      <c r="I7" s="32">
        <v>0</v>
      </c>
      <c r="J7" s="32">
        <v>0</v>
      </c>
      <c r="K7" s="32">
        <v>0</v>
      </c>
    </row>
    <row r="8" spans="2:11" ht="15.5" x14ac:dyDescent="0.35">
      <c r="B8" s="30">
        <v>2</v>
      </c>
      <c r="C8" s="31">
        <v>17</v>
      </c>
      <c r="D8" s="32">
        <v>75</v>
      </c>
      <c r="E8" s="32">
        <v>75</v>
      </c>
      <c r="F8" s="32">
        <v>21</v>
      </c>
      <c r="G8" s="32">
        <v>52</v>
      </c>
      <c r="H8" s="32">
        <f t="shared" ref="H8:H18" si="0">SUM(D8:G8)</f>
        <v>223</v>
      </c>
      <c r="I8" s="32">
        <v>2</v>
      </c>
      <c r="J8" s="32">
        <v>0</v>
      </c>
      <c r="K8" s="32">
        <v>0</v>
      </c>
    </row>
    <row r="9" spans="2:11" ht="15.5" x14ac:dyDescent="0.35">
      <c r="B9" s="30">
        <v>3</v>
      </c>
      <c r="C9" s="31">
        <v>18</v>
      </c>
      <c r="D9" s="32">
        <v>89</v>
      </c>
      <c r="E9" s="32">
        <v>64</v>
      </c>
      <c r="F9" s="32">
        <v>12</v>
      </c>
      <c r="G9" s="32">
        <v>33</v>
      </c>
      <c r="H9" s="32">
        <f t="shared" si="0"/>
        <v>198</v>
      </c>
      <c r="I9" s="32">
        <v>1</v>
      </c>
      <c r="J9" s="32">
        <v>0</v>
      </c>
      <c r="K9" s="32">
        <v>1</v>
      </c>
    </row>
    <row r="10" spans="2:11" ht="15.5" x14ac:dyDescent="0.35">
      <c r="B10" s="30">
        <v>4</v>
      </c>
      <c r="C10" s="31">
        <v>19</v>
      </c>
      <c r="D10" s="32">
        <v>89</v>
      </c>
      <c r="E10" s="32">
        <v>75</v>
      </c>
      <c r="F10" s="32">
        <v>28</v>
      </c>
      <c r="G10" s="32">
        <v>28</v>
      </c>
      <c r="H10" s="32">
        <f t="shared" si="0"/>
        <v>220</v>
      </c>
      <c r="I10" s="32">
        <v>3</v>
      </c>
      <c r="J10" s="32">
        <v>1</v>
      </c>
      <c r="K10" s="32">
        <v>0</v>
      </c>
    </row>
    <row r="11" spans="2:11" ht="15.5" x14ac:dyDescent="0.35">
      <c r="B11" s="30">
        <v>5</v>
      </c>
      <c r="C11" s="31">
        <v>20</v>
      </c>
      <c r="D11" s="32">
        <v>20</v>
      </c>
      <c r="E11" s="32">
        <v>17</v>
      </c>
      <c r="F11" s="32">
        <v>14</v>
      </c>
      <c r="G11" s="32">
        <v>3</v>
      </c>
      <c r="H11" s="32">
        <f t="shared" si="0"/>
        <v>54</v>
      </c>
      <c r="I11" s="32">
        <v>0</v>
      </c>
      <c r="J11" s="32">
        <v>1</v>
      </c>
      <c r="K11" s="32">
        <v>0</v>
      </c>
    </row>
    <row r="12" spans="2:11" ht="15.5" x14ac:dyDescent="0.35">
      <c r="B12" s="30">
        <v>6</v>
      </c>
      <c r="C12" s="31">
        <v>21</v>
      </c>
      <c r="D12" s="32">
        <v>38</v>
      </c>
      <c r="E12" s="32">
        <v>30</v>
      </c>
      <c r="F12" s="32">
        <v>47</v>
      </c>
      <c r="G12" s="32">
        <v>17</v>
      </c>
      <c r="H12" s="32">
        <f t="shared" si="0"/>
        <v>132</v>
      </c>
      <c r="I12" s="32">
        <v>3</v>
      </c>
      <c r="J12" s="32">
        <v>2</v>
      </c>
      <c r="K12" s="32">
        <v>0</v>
      </c>
    </row>
    <row r="13" spans="2:11" ht="15.5" x14ac:dyDescent="0.35">
      <c r="B13" s="30">
        <v>7</v>
      </c>
      <c r="C13" s="31">
        <v>22</v>
      </c>
      <c r="D13" s="32">
        <v>15</v>
      </c>
      <c r="E13" s="32">
        <v>44</v>
      </c>
      <c r="F13" s="32">
        <v>60</v>
      </c>
      <c r="G13" s="32">
        <v>35</v>
      </c>
      <c r="H13" s="32">
        <f t="shared" si="0"/>
        <v>154</v>
      </c>
      <c r="I13" s="32">
        <v>5</v>
      </c>
      <c r="J13" s="32">
        <v>0</v>
      </c>
      <c r="K13" s="32">
        <v>1</v>
      </c>
    </row>
    <row r="14" spans="2:11" ht="15.5" x14ac:dyDescent="0.35">
      <c r="B14" s="30">
        <v>8</v>
      </c>
      <c r="C14" s="31">
        <v>23</v>
      </c>
      <c r="D14" s="32">
        <v>27</v>
      </c>
      <c r="E14" s="32">
        <v>33</v>
      </c>
      <c r="F14" s="32">
        <v>95</v>
      </c>
      <c r="G14" s="32">
        <v>77</v>
      </c>
      <c r="H14" s="32">
        <f t="shared" si="0"/>
        <v>232</v>
      </c>
      <c r="I14" s="32">
        <v>1</v>
      </c>
      <c r="J14" s="32">
        <v>3</v>
      </c>
      <c r="K14" s="32">
        <v>1</v>
      </c>
    </row>
    <row r="15" spans="2:11" ht="15.5" x14ac:dyDescent="0.35">
      <c r="B15" s="30">
        <v>9</v>
      </c>
      <c r="C15" s="31">
        <v>24</v>
      </c>
      <c r="D15" s="32">
        <v>28</v>
      </c>
      <c r="E15" s="32">
        <v>25</v>
      </c>
      <c r="F15" s="32">
        <v>58</v>
      </c>
      <c r="G15" s="32">
        <v>68</v>
      </c>
      <c r="H15" s="32">
        <f t="shared" si="0"/>
        <v>179</v>
      </c>
      <c r="I15" s="32">
        <v>10</v>
      </c>
      <c r="J15" s="32">
        <v>3</v>
      </c>
      <c r="K15" s="32">
        <v>0</v>
      </c>
    </row>
    <row r="16" spans="2:11" ht="15.5" x14ac:dyDescent="0.35">
      <c r="B16" s="30">
        <v>10</v>
      </c>
      <c r="C16" s="31">
        <v>25</v>
      </c>
      <c r="D16" s="32">
        <v>12</v>
      </c>
      <c r="E16" s="32">
        <v>71</v>
      </c>
      <c r="F16" s="32">
        <v>104</v>
      </c>
      <c r="G16" s="32">
        <v>159</v>
      </c>
      <c r="H16" s="32">
        <f t="shared" si="0"/>
        <v>346</v>
      </c>
      <c r="I16" s="32">
        <v>14</v>
      </c>
      <c r="J16" s="32">
        <v>2</v>
      </c>
      <c r="K16" s="32">
        <v>4</v>
      </c>
    </row>
    <row r="17" spans="2:11" ht="15.5" x14ac:dyDescent="0.35">
      <c r="B17" s="30">
        <v>11</v>
      </c>
      <c r="C17" s="31">
        <v>26</v>
      </c>
      <c r="D17" s="32">
        <v>0</v>
      </c>
      <c r="E17" s="32">
        <v>0</v>
      </c>
      <c r="F17" s="32">
        <v>0</v>
      </c>
      <c r="G17" s="32">
        <v>0</v>
      </c>
      <c r="H17" s="32">
        <f t="shared" si="0"/>
        <v>0</v>
      </c>
      <c r="I17" s="32">
        <v>0</v>
      </c>
      <c r="J17" s="32">
        <v>5</v>
      </c>
      <c r="K17" s="32">
        <v>3</v>
      </c>
    </row>
    <row r="18" spans="2:11" ht="15.5" x14ac:dyDescent="0.35">
      <c r="B18" s="30">
        <v>12</v>
      </c>
      <c r="C18" s="31">
        <v>27</v>
      </c>
      <c r="D18" s="32">
        <v>0</v>
      </c>
      <c r="E18" s="32">
        <v>0</v>
      </c>
      <c r="F18" s="32">
        <v>0</v>
      </c>
      <c r="G18" s="32">
        <v>0</v>
      </c>
      <c r="H18" s="32">
        <f t="shared" si="0"/>
        <v>0</v>
      </c>
      <c r="I18" s="32">
        <v>0</v>
      </c>
      <c r="J18" s="32">
        <v>4</v>
      </c>
      <c r="K18" s="32">
        <v>7</v>
      </c>
    </row>
    <row r="19" spans="2:11" ht="15.5" x14ac:dyDescent="0.35">
      <c r="B19" s="65" t="s">
        <v>7</v>
      </c>
      <c r="C19" s="65"/>
      <c r="D19" s="33">
        <f>SUM(D7:D18)</f>
        <v>434</v>
      </c>
      <c r="E19" s="33">
        <f t="shared" ref="E19:I19" si="1">SUM(E7:E18)</f>
        <v>464</v>
      </c>
      <c r="F19" s="33">
        <f t="shared" si="1"/>
        <v>459</v>
      </c>
      <c r="G19" s="33">
        <f t="shared" si="1"/>
        <v>486</v>
      </c>
      <c r="H19" s="33">
        <f t="shared" si="1"/>
        <v>1843</v>
      </c>
      <c r="I19" s="33">
        <f t="shared" si="1"/>
        <v>39</v>
      </c>
      <c r="J19" s="33">
        <f t="shared" ref="J19" si="2">SUM(J7:J18)</f>
        <v>21</v>
      </c>
      <c r="K19" s="33">
        <f t="shared" ref="K19" si="3">SUM(K7:K18)</f>
        <v>17</v>
      </c>
    </row>
    <row r="20" spans="2:11" ht="15.5" x14ac:dyDescent="0.35">
      <c r="B20" s="64" t="s">
        <v>26</v>
      </c>
      <c r="C20" s="64"/>
      <c r="D20" s="34">
        <f>AVERAGE(D7:D16)</f>
        <v>43.4</v>
      </c>
      <c r="E20" s="34">
        <f t="shared" ref="E20:I20" si="4">AVERAGE(E7:E16)</f>
        <v>46.4</v>
      </c>
      <c r="F20" s="34">
        <f t="shared" si="4"/>
        <v>45.9</v>
      </c>
      <c r="G20" s="34">
        <f t="shared" si="4"/>
        <v>48.6</v>
      </c>
      <c r="H20" s="34">
        <f t="shared" si="4"/>
        <v>184.3</v>
      </c>
      <c r="I20" s="34">
        <f t="shared" si="4"/>
        <v>3.9</v>
      </c>
      <c r="J20" s="34">
        <f>AVERAGE(J7:J18)</f>
        <v>1.75</v>
      </c>
      <c r="K20" s="34">
        <f>AVERAGE(K7:K18)</f>
        <v>1.4166666666666667</v>
      </c>
    </row>
    <row r="21" spans="2:11" ht="15.5" x14ac:dyDescent="0.35">
      <c r="B21" s="64" t="s">
        <v>27</v>
      </c>
      <c r="C21" s="64"/>
      <c r="D21" s="34">
        <f>STDEV(D7:D16)</f>
        <v>29.885708215726723</v>
      </c>
      <c r="E21" s="34">
        <f t="shared" ref="E21:I21" si="5">STDEV(E7:E16)</f>
        <v>22.598918361530298</v>
      </c>
      <c r="F21" s="34">
        <f t="shared" si="5"/>
        <v>33.184501067683861</v>
      </c>
      <c r="G21" s="34">
        <f t="shared" si="5"/>
        <v>45.350976958728367</v>
      </c>
      <c r="H21" s="34">
        <f t="shared" si="5"/>
        <v>80.505417347047015</v>
      </c>
      <c r="I21" s="34">
        <f t="shared" si="5"/>
        <v>4.6296148147911111</v>
      </c>
      <c r="J21" s="34">
        <f>STDEV(J7:J18)</f>
        <v>1.712255291076124</v>
      </c>
      <c r="K21" s="34">
        <f>STDEV(K7:K18)</f>
        <v>2.1933093855190746</v>
      </c>
    </row>
    <row r="22" spans="2:11" ht="15.5" x14ac:dyDescent="0.35">
      <c r="B22" s="64" t="s">
        <v>23</v>
      </c>
      <c r="C22" s="64"/>
      <c r="D22" s="34">
        <f>D21/SQRT(10)</f>
        <v>9.4506907448903199</v>
      </c>
      <c r="E22" s="34">
        <f>E21/SQRT(10)</f>
        <v>7.1464054678636248</v>
      </c>
      <c r="F22" s="34">
        <f t="shared" ref="F22:G22" si="6">F21/SQRT(10)</f>
        <v>10.49386063901704</v>
      </c>
      <c r="G22" s="34">
        <f t="shared" si="6"/>
        <v>14.341238130339761</v>
      </c>
      <c r="H22" s="34">
        <f>H21/SQRT(10)</f>
        <v>25.458048279909868</v>
      </c>
      <c r="I22" s="34">
        <f>I21/SQRT(10)</f>
        <v>1.4640127503998499</v>
      </c>
      <c r="J22" s="34">
        <f>J21/SQRT(10)</f>
        <v>0.54146266554751321</v>
      </c>
      <c r="K22" s="34">
        <f>K21/SQRT(10)</f>
        <v>0.69358532716646049</v>
      </c>
    </row>
    <row r="23" spans="2:11" ht="15.5" x14ac:dyDescent="0.35">
      <c r="B23" s="64" t="s">
        <v>28</v>
      </c>
      <c r="C23" s="64"/>
      <c r="D23" s="34">
        <f>D20+(1.645*D22)</f>
        <v>58.946386275344572</v>
      </c>
      <c r="E23" s="34">
        <f t="shared" ref="E23:G23" si="7">E20+(1.645*E22)</f>
        <v>58.155836994635663</v>
      </c>
      <c r="F23" s="34">
        <f t="shared" si="7"/>
        <v>63.162400751183029</v>
      </c>
      <c r="G23" s="34">
        <f t="shared" si="7"/>
        <v>72.191336724408913</v>
      </c>
      <c r="H23" s="34">
        <f>H20+(1.645*H22)</f>
        <v>226.17848942045174</v>
      </c>
      <c r="I23" s="34">
        <f>I20+(1.645*I22)</f>
        <v>6.3083009744077536</v>
      </c>
      <c r="J23" s="34">
        <f>J20+(1.645*J22)</f>
        <v>2.6407060848256592</v>
      </c>
      <c r="K23" s="34">
        <f>K20+(1.645*K22)</f>
        <v>2.5576145298554942</v>
      </c>
    </row>
    <row r="24" spans="2:11" ht="15.5" x14ac:dyDescent="0.35">
      <c r="B24" s="64" t="s">
        <v>29</v>
      </c>
      <c r="C24" s="64"/>
      <c r="D24" s="34">
        <f>D20-(1.645*D22)</f>
        <v>27.853613724655425</v>
      </c>
      <c r="E24" s="34">
        <f t="shared" ref="E24:G24" si="8">E20-(1.645*E22)</f>
        <v>34.644163005364334</v>
      </c>
      <c r="F24" s="34">
        <f t="shared" si="8"/>
        <v>28.637599248816969</v>
      </c>
      <c r="G24" s="34">
        <f t="shared" si="8"/>
        <v>25.008663275591093</v>
      </c>
      <c r="H24" s="34">
        <f>H20-(1.645*H22)</f>
        <v>142.42151057954828</v>
      </c>
      <c r="I24" s="34">
        <f>I20-(1.645*I22)</f>
        <v>1.4916990255922467</v>
      </c>
      <c r="J24" s="34">
        <f t="shared" ref="J24:K24" si="9">J20-(1.645*J22)</f>
        <v>0.85929391517434073</v>
      </c>
      <c r="K24" s="34">
        <f t="shared" si="9"/>
        <v>0.27571880347783928</v>
      </c>
    </row>
  </sheetData>
  <mergeCells count="18">
    <mergeCell ref="B23:C23"/>
    <mergeCell ref="B24:C24"/>
    <mergeCell ref="B20:C20"/>
    <mergeCell ref="B21:C21"/>
    <mergeCell ref="B22:C22"/>
    <mergeCell ref="J5:J6"/>
    <mergeCell ref="K5:K6"/>
    <mergeCell ref="B19:C19"/>
    <mergeCell ref="H5:H6"/>
    <mergeCell ref="D4:H4"/>
    <mergeCell ref="C4:C6"/>
    <mergeCell ref="B4:B6"/>
    <mergeCell ref="J4:K4"/>
    <mergeCell ref="I4:I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zoomScaleNormal="100" workbookViewId="0">
      <selection activeCell="F19" sqref="F19"/>
    </sheetView>
  </sheetViews>
  <sheetFormatPr baseColWidth="10" defaultRowHeight="12.5" x14ac:dyDescent="0.25"/>
  <cols>
    <col min="1" max="1" width="4.36328125" style="8" customWidth="1"/>
    <col min="2" max="2" width="7.6328125" style="8" bestFit="1" customWidth="1"/>
    <col min="3" max="3" width="7.1796875" style="8" bestFit="1" customWidth="1"/>
    <col min="4" max="4" width="8.7265625" style="8" customWidth="1"/>
    <col min="5" max="5" width="11.1796875" style="8" bestFit="1" customWidth="1"/>
    <col min="6" max="6" width="12.81640625" style="8" customWidth="1"/>
    <col min="7" max="7" width="5.36328125" style="8" bestFit="1" customWidth="1"/>
    <col min="8" max="8" width="5.36328125" style="8" customWidth="1"/>
    <col min="9" max="16384" width="10.90625" style="8"/>
  </cols>
  <sheetData>
    <row r="2" spans="2:8" ht="13" x14ac:dyDescent="0.3">
      <c r="B2" s="8" t="s">
        <v>39</v>
      </c>
    </row>
    <row r="4" spans="2:8" ht="39" x14ac:dyDescent="0.25">
      <c r="B4" s="20" t="s">
        <v>20</v>
      </c>
      <c r="C4" s="20" t="s">
        <v>21</v>
      </c>
      <c r="D4" s="21" t="s">
        <v>25</v>
      </c>
      <c r="E4" s="21" t="s">
        <v>22</v>
      </c>
      <c r="F4" s="21" t="s">
        <v>30</v>
      </c>
      <c r="G4" s="21" t="s">
        <v>23</v>
      </c>
    </row>
    <row r="5" spans="2:8" ht="13" x14ac:dyDescent="0.25">
      <c r="B5" s="20"/>
      <c r="C5" s="9"/>
      <c r="D5" s="9"/>
      <c r="E5" s="9">
        <v>0</v>
      </c>
      <c r="F5" s="16">
        <f>TREND(F6:F10,E6:E10,E5)</f>
        <v>303.66541639620363</v>
      </c>
      <c r="G5" s="9"/>
    </row>
    <row r="6" spans="2:8" ht="13" x14ac:dyDescent="0.25">
      <c r="B6" s="20" t="s">
        <v>9</v>
      </c>
      <c r="C6" s="17">
        <f>'Sampled numbers'!D19</f>
        <v>434</v>
      </c>
      <c r="D6" s="9">
        <v>1.7</v>
      </c>
      <c r="E6" s="18">
        <f>(E5+D6)/2</f>
        <v>0.85</v>
      </c>
      <c r="F6" s="16">
        <f>C6/D6</f>
        <v>255.29411764705884</v>
      </c>
      <c r="G6" s="19">
        <f>'Sampled numbers'!D22</f>
        <v>9.4506907448903199</v>
      </c>
    </row>
    <row r="7" spans="2:8" ht="13" x14ac:dyDescent="0.25">
      <c r="B7" s="20" t="s">
        <v>10</v>
      </c>
      <c r="C7" s="17">
        <f>'Sampled numbers'!E19</f>
        <v>464</v>
      </c>
      <c r="D7" s="9">
        <v>2</v>
      </c>
      <c r="E7" s="19">
        <f>D6+(D7/2)</f>
        <v>2.7</v>
      </c>
      <c r="F7" s="16">
        <f>C7/D7</f>
        <v>232</v>
      </c>
      <c r="G7" s="19">
        <f>'Sampled numbers'!E22</f>
        <v>7.1464054678636248</v>
      </c>
    </row>
    <row r="8" spans="2:8" ht="13" x14ac:dyDescent="0.25">
      <c r="B8" s="20" t="s">
        <v>11</v>
      </c>
      <c r="C8" s="17">
        <f>'Sampled numbers'!F19</f>
        <v>459</v>
      </c>
      <c r="D8" s="9">
        <v>2.1</v>
      </c>
      <c r="E8" s="19">
        <f>(D6+D7)+(D8/2)</f>
        <v>4.75</v>
      </c>
      <c r="F8" s="16">
        <f t="shared" ref="F8:F10" si="0">C8/D8</f>
        <v>218.57142857142856</v>
      </c>
      <c r="G8" s="19">
        <f>'Sampled numbers'!F22</f>
        <v>10.49386063901704</v>
      </c>
    </row>
    <row r="9" spans="2:8" ht="13" x14ac:dyDescent="0.25">
      <c r="B9" s="20" t="s">
        <v>12</v>
      </c>
      <c r="C9" s="17">
        <f>'Sampled numbers'!G19</f>
        <v>486</v>
      </c>
      <c r="D9" s="9">
        <v>2.7</v>
      </c>
      <c r="E9" s="19">
        <f>(D6+D7+D8)+(D9/2)</f>
        <v>7.15</v>
      </c>
      <c r="F9" s="16">
        <f t="shared" si="0"/>
        <v>180</v>
      </c>
      <c r="G9" s="19">
        <f>'Sampled numbers'!G22</f>
        <v>14.341238130339761</v>
      </c>
    </row>
    <row r="10" spans="2:8" ht="13" x14ac:dyDescent="0.25">
      <c r="B10" s="20" t="s">
        <v>24</v>
      </c>
      <c r="C10" s="9">
        <f>'Sampled numbers'!I19</f>
        <v>39</v>
      </c>
      <c r="D10" s="9">
        <v>2.1</v>
      </c>
      <c r="E10" s="19">
        <f>(D6+D7+D8+D9)+(D10/2)</f>
        <v>9.5500000000000007</v>
      </c>
      <c r="F10" s="16">
        <f t="shared" si="0"/>
        <v>18.571428571428569</v>
      </c>
      <c r="G10" s="19">
        <f>'Sampled numbers'!I22</f>
        <v>1.4640127503998499</v>
      </c>
    </row>
    <row r="11" spans="2:8" x14ac:dyDescent="0.25">
      <c r="E11" s="10">
        <v>11</v>
      </c>
      <c r="F11" s="16">
        <v>19</v>
      </c>
    </row>
    <row r="12" spans="2:8" x14ac:dyDescent="0.25">
      <c r="D12" s="12"/>
      <c r="F12" s="11"/>
    </row>
    <row r="13" spans="2:8" x14ac:dyDescent="0.25">
      <c r="B13" s="13"/>
      <c r="C13" s="13"/>
      <c r="D13" s="13"/>
      <c r="E13" s="13"/>
      <c r="F13" s="13"/>
      <c r="H13" s="13"/>
    </row>
    <row r="14" spans="2:8" x14ac:dyDescent="0.25">
      <c r="B14" s="13"/>
      <c r="C14" s="13"/>
      <c r="D14" s="13"/>
      <c r="E14" s="13"/>
      <c r="F14" s="13"/>
      <c r="H14" s="13"/>
    </row>
    <row r="15" spans="2:8" x14ac:dyDescent="0.25">
      <c r="B15" s="14"/>
      <c r="C15" s="15"/>
      <c r="D15" s="15"/>
      <c r="E15" s="15"/>
      <c r="F15" s="15"/>
      <c r="H15" s="15"/>
    </row>
    <row r="16" spans="2:8" x14ac:dyDescent="0.25">
      <c r="B16" s="14"/>
      <c r="C16" s="15"/>
      <c r="D16" s="15"/>
      <c r="E16" s="15"/>
      <c r="F16" s="15"/>
      <c r="H16" s="15"/>
    </row>
    <row r="17" spans="2:8" x14ac:dyDescent="0.25">
      <c r="B17" s="14"/>
      <c r="C17" s="15"/>
      <c r="D17" s="15"/>
      <c r="E17" s="15"/>
      <c r="F17" s="15"/>
      <c r="H17" s="15"/>
    </row>
    <row r="18" spans="2:8" x14ac:dyDescent="0.25">
      <c r="B18" s="14"/>
      <c r="C18" s="15"/>
      <c r="D18" s="15"/>
      <c r="E18" s="15"/>
      <c r="F18" s="15"/>
      <c r="H18" s="15"/>
    </row>
    <row r="19" spans="2:8" x14ac:dyDescent="0.25">
      <c r="B19" s="14"/>
      <c r="C19" s="15"/>
      <c r="D19" s="15"/>
      <c r="E19" s="15"/>
      <c r="F19" s="15"/>
      <c r="H19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J10" sqref="J10"/>
    </sheetView>
  </sheetViews>
  <sheetFormatPr baseColWidth="10" defaultRowHeight="15.5" x14ac:dyDescent="0.35"/>
  <cols>
    <col min="1" max="1" width="12.26953125" style="35" customWidth="1"/>
    <col min="2" max="2" width="6.36328125" style="35" customWidth="1"/>
    <col min="3" max="3" width="11.36328125" style="35" bestFit="1" customWidth="1"/>
    <col min="4" max="4" width="9.54296875" style="35" customWidth="1"/>
    <col min="5" max="5" width="11.36328125" style="35" bestFit="1" customWidth="1"/>
    <col min="6" max="6" width="7.7265625" style="35" customWidth="1"/>
    <col min="7" max="7" width="9.08984375" style="35" customWidth="1"/>
    <col min="8" max="8" width="12.36328125" style="35" customWidth="1"/>
    <col min="9" max="9" width="11" style="35" customWidth="1"/>
    <col min="10" max="10" width="11" style="35" bestFit="1" customWidth="1"/>
    <col min="11" max="16384" width="10.90625" style="35"/>
  </cols>
  <sheetData>
    <row r="1" spans="1:1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35">
      <c r="A2" s="36"/>
      <c r="B2" s="37" t="s">
        <v>45</v>
      </c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35">
      <c r="A3" s="36"/>
      <c r="B3" s="37"/>
      <c r="C3" s="36"/>
      <c r="D3" s="36"/>
      <c r="E3" s="36"/>
      <c r="F3" s="36"/>
      <c r="G3" s="36"/>
      <c r="H3" s="36"/>
      <c r="I3" s="36"/>
      <c r="J3" s="36"/>
      <c r="K3" s="36"/>
    </row>
    <row r="4" spans="1:11" ht="16" thickBot="1" x14ac:dyDescent="0.4">
      <c r="A4" s="43"/>
      <c r="B4" s="73" t="s">
        <v>40</v>
      </c>
      <c r="C4" s="73"/>
      <c r="D4" s="73"/>
      <c r="E4" s="73"/>
      <c r="F4" s="73"/>
      <c r="G4" s="73"/>
      <c r="H4" s="73"/>
      <c r="I4" s="45"/>
      <c r="J4" s="45"/>
      <c r="K4" s="36"/>
    </row>
    <row r="5" spans="1:11" ht="31" x14ac:dyDescent="0.35">
      <c r="A5" s="43"/>
      <c r="B5" s="47" t="s">
        <v>48</v>
      </c>
      <c r="C5" s="48" t="s">
        <v>47</v>
      </c>
      <c r="D5" s="48" t="s">
        <v>49</v>
      </c>
      <c r="E5" s="48" t="s">
        <v>51</v>
      </c>
      <c r="F5" s="48" t="s">
        <v>50</v>
      </c>
      <c r="G5" s="48" t="s">
        <v>52</v>
      </c>
      <c r="H5" s="48" t="s">
        <v>53</v>
      </c>
      <c r="I5" s="45"/>
      <c r="J5" s="45"/>
      <c r="K5" s="36"/>
    </row>
    <row r="6" spans="1:11" x14ac:dyDescent="0.35">
      <c r="A6" s="43"/>
      <c r="B6" s="46"/>
      <c r="C6" s="46"/>
      <c r="D6" s="46"/>
      <c r="E6" s="46"/>
      <c r="F6" s="46"/>
      <c r="G6" s="46"/>
      <c r="H6" s="46"/>
      <c r="I6" s="43"/>
      <c r="J6" s="36" t="s">
        <v>46</v>
      </c>
      <c r="K6" s="38"/>
    </row>
    <row r="7" spans="1:11" x14ac:dyDescent="0.35">
      <c r="A7" s="43"/>
      <c r="B7" s="43">
        <v>0</v>
      </c>
      <c r="C7" s="43">
        <v>190</v>
      </c>
      <c r="D7" s="43">
        <v>1000</v>
      </c>
      <c r="E7" s="43">
        <v>0</v>
      </c>
      <c r="F7" s="43">
        <v>1</v>
      </c>
      <c r="G7" s="43">
        <v>0</v>
      </c>
      <c r="H7" s="43">
        <v>4.0529999999999999</v>
      </c>
      <c r="I7" s="43"/>
      <c r="J7" s="39">
        <f>(1/H7)</f>
        <v>0.24673081667900321</v>
      </c>
      <c r="K7" s="36"/>
    </row>
    <row r="8" spans="1:11" x14ac:dyDescent="0.35">
      <c r="A8" s="43"/>
      <c r="B8" s="43">
        <v>1</v>
      </c>
      <c r="C8" s="43">
        <v>190</v>
      </c>
      <c r="D8" s="43">
        <v>1000</v>
      </c>
      <c r="E8" s="43">
        <v>132</v>
      </c>
      <c r="F8" s="43">
        <v>0.86799999999999999</v>
      </c>
      <c r="G8" s="43">
        <v>0.13200000000000001</v>
      </c>
      <c r="H8" s="43">
        <v>3.0529999999999999</v>
      </c>
      <c r="I8" s="43"/>
      <c r="J8" s="43"/>
      <c r="K8" s="39"/>
    </row>
    <row r="9" spans="1:11" x14ac:dyDescent="0.35">
      <c r="A9" s="43"/>
      <c r="B9" s="43">
        <v>2</v>
      </c>
      <c r="C9" s="43">
        <v>165</v>
      </c>
      <c r="D9" s="43">
        <v>868</v>
      </c>
      <c r="E9" s="43">
        <v>421</v>
      </c>
      <c r="F9" s="43">
        <v>0.51500000000000001</v>
      </c>
      <c r="G9" s="43">
        <v>0.48499999999999999</v>
      </c>
      <c r="H9" s="43">
        <v>2.4390000000000001</v>
      </c>
      <c r="I9" s="43"/>
      <c r="J9" s="43"/>
      <c r="K9" s="36"/>
    </row>
    <row r="10" spans="1:11" x14ac:dyDescent="0.35">
      <c r="A10" s="43"/>
      <c r="B10" s="43">
        <v>3</v>
      </c>
      <c r="C10" s="43">
        <v>85</v>
      </c>
      <c r="D10" s="43">
        <v>447</v>
      </c>
      <c r="E10" s="43">
        <v>89</v>
      </c>
      <c r="F10" s="43">
        <v>0.8</v>
      </c>
      <c r="G10" s="43">
        <v>0.2</v>
      </c>
      <c r="H10" s="43">
        <v>3.2650000000000001</v>
      </c>
      <c r="I10" s="43"/>
      <c r="J10" s="43"/>
      <c r="K10" s="36"/>
    </row>
    <row r="11" spans="1:11" x14ac:dyDescent="0.35">
      <c r="A11" s="43"/>
      <c r="B11" s="43">
        <v>4</v>
      </c>
      <c r="C11" s="43">
        <v>68</v>
      </c>
      <c r="D11" s="43">
        <v>358</v>
      </c>
      <c r="E11" s="43">
        <v>47</v>
      </c>
      <c r="F11" s="43">
        <v>0.86799999999999999</v>
      </c>
      <c r="G11" s="43">
        <v>0.13200000000000001</v>
      </c>
      <c r="H11" s="43">
        <v>2.956</v>
      </c>
      <c r="I11" s="43"/>
      <c r="J11" s="43"/>
      <c r="K11" s="36"/>
    </row>
    <row r="12" spans="1:11" x14ac:dyDescent="0.35">
      <c r="A12" s="43"/>
      <c r="B12" s="43">
        <v>5</v>
      </c>
      <c r="C12" s="43">
        <v>59</v>
      </c>
      <c r="D12" s="43">
        <v>311</v>
      </c>
      <c r="E12" s="43">
        <v>74</v>
      </c>
      <c r="F12" s="43">
        <v>0.76300000000000001</v>
      </c>
      <c r="G12" s="43">
        <v>0.23699999999999999</v>
      </c>
      <c r="H12" s="43">
        <v>2.331</v>
      </c>
      <c r="I12" s="43"/>
      <c r="J12" s="43"/>
      <c r="K12" s="36"/>
    </row>
    <row r="13" spans="1:11" x14ac:dyDescent="0.35">
      <c r="A13" s="43"/>
      <c r="B13" s="43">
        <v>6</v>
      </c>
      <c r="C13" s="43">
        <v>45</v>
      </c>
      <c r="D13" s="43">
        <v>237</v>
      </c>
      <c r="E13" s="43">
        <v>53</v>
      </c>
      <c r="F13" s="43">
        <v>0.77800000000000002</v>
      </c>
      <c r="G13" s="43">
        <v>0.222</v>
      </c>
      <c r="H13" s="43">
        <v>1.9</v>
      </c>
      <c r="I13" s="43"/>
      <c r="J13" s="43"/>
      <c r="K13" s="36"/>
    </row>
    <row r="14" spans="1:11" x14ac:dyDescent="0.35">
      <c r="A14" s="43"/>
      <c r="B14" s="43">
        <v>7</v>
      </c>
      <c r="C14" s="43">
        <v>35</v>
      </c>
      <c r="D14" s="43">
        <v>184</v>
      </c>
      <c r="E14" s="43">
        <v>37</v>
      </c>
      <c r="F14" s="43">
        <v>0.8</v>
      </c>
      <c r="G14" s="43">
        <v>0.2</v>
      </c>
      <c r="H14" s="43">
        <v>1.3</v>
      </c>
      <c r="I14" s="43"/>
      <c r="J14" s="43"/>
      <c r="K14" s="36"/>
    </row>
    <row r="15" spans="1:11" ht="16" thickBot="1" x14ac:dyDescent="0.4">
      <c r="A15" s="43"/>
      <c r="B15" s="52">
        <v>8</v>
      </c>
      <c r="C15" s="52">
        <v>28</v>
      </c>
      <c r="D15" s="52">
        <v>147</v>
      </c>
      <c r="E15" s="52">
        <v>147</v>
      </c>
      <c r="F15" s="52">
        <v>0</v>
      </c>
      <c r="G15" s="52">
        <v>1</v>
      </c>
      <c r="H15" s="52">
        <v>0.5</v>
      </c>
      <c r="I15" s="43"/>
      <c r="J15" s="43"/>
      <c r="K15" s="36"/>
    </row>
    <row r="16" spans="1:11" x14ac:dyDescent="0.3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1:11" x14ac:dyDescent="0.3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1:11" ht="16" thickBot="1" x14ac:dyDescent="0.4">
      <c r="A18" s="36"/>
      <c r="B18" s="71" t="s">
        <v>41</v>
      </c>
      <c r="C18" s="71"/>
      <c r="D18" s="71"/>
      <c r="E18" s="71"/>
      <c r="F18" s="71"/>
      <c r="G18" s="71"/>
      <c r="H18" s="71"/>
      <c r="I18" s="44"/>
      <c r="J18" s="36"/>
      <c r="K18" s="36"/>
    </row>
    <row r="19" spans="1:11" ht="31" x14ac:dyDescent="0.35">
      <c r="A19" s="36"/>
      <c r="B19" s="47" t="s">
        <v>48</v>
      </c>
      <c r="C19" s="48" t="s">
        <v>47</v>
      </c>
      <c r="D19" s="48" t="s">
        <v>49</v>
      </c>
      <c r="E19" s="48" t="s">
        <v>51</v>
      </c>
      <c r="F19" s="48" t="s">
        <v>50</v>
      </c>
      <c r="G19" s="48" t="s">
        <v>52</v>
      </c>
      <c r="H19" s="48" t="s">
        <v>53</v>
      </c>
      <c r="I19" s="44"/>
      <c r="J19" s="36"/>
      <c r="K19" s="36"/>
    </row>
    <row r="20" spans="1:11" x14ac:dyDescent="0.35">
      <c r="A20" s="36"/>
      <c r="B20" s="46"/>
      <c r="C20" s="46"/>
      <c r="D20" s="46"/>
      <c r="E20" s="46"/>
      <c r="F20" s="46"/>
      <c r="G20" s="46"/>
      <c r="H20" s="46"/>
      <c r="I20" s="36"/>
      <c r="J20" s="36" t="s">
        <v>46</v>
      </c>
      <c r="K20" s="36"/>
    </row>
    <row r="21" spans="1:11" x14ac:dyDescent="0.35">
      <c r="A21" s="36"/>
      <c r="B21" s="36">
        <v>0</v>
      </c>
      <c r="C21" s="36">
        <v>70</v>
      </c>
      <c r="D21" s="36">
        <v>1000</v>
      </c>
      <c r="E21" s="36">
        <v>29</v>
      </c>
      <c r="F21" s="36">
        <v>0.97099999999999997</v>
      </c>
      <c r="G21" s="36">
        <v>2.9000000000000001E-2</v>
      </c>
      <c r="H21" s="36">
        <v>4.7430000000000003</v>
      </c>
      <c r="I21" s="36"/>
      <c r="J21" s="39">
        <f>(1/H21)</f>
        <v>0.21083702298123549</v>
      </c>
      <c r="K21" s="36"/>
    </row>
    <row r="22" spans="1:11" x14ac:dyDescent="0.35">
      <c r="A22" s="36"/>
      <c r="B22" s="36">
        <v>1</v>
      </c>
      <c r="C22" s="36">
        <v>68</v>
      </c>
      <c r="D22" s="36">
        <v>971</v>
      </c>
      <c r="E22" s="36">
        <v>143</v>
      </c>
      <c r="F22" s="36">
        <v>0.85299999999999998</v>
      </c>
      <c r="G22" s="36">
        <v>0.14699999999999999</v>
      </c>
      <c r="H22" s="36">
        <v>3.8679999999999999</v>
      </c>
      <c r="I22" s="36"/>
      <c r="J22" s="36"/>
      <c r="K22" s="39"/>
    </row>
    <row r="23" spans="1:11" x14ac:dyDescent="0.35">
      <c r="A23" s="36"/>
      <c r="B23" s="36">
        <v>2</v>
      </c>
      <c r="C23" s="36">
        <v>58</v>
      </c>
      <c r="D23" s="36">
        <v>829</v>
      </c>
      <c r="E23" s="36">
        <v>143</v>
      </c>
      <c r="F23" s="36">
        <v>0.82799999999999996</v>
      </c>
      <c r="G23" s="36">
        <v>0.17199999999999999</v>
      </c>
      <c r="H23" s="36">
        <v>3.448</v>
      </c>
      <c r="I23" s="36"/>
      <c r="J23" s="36"/>
      <c r="K23" s="36"/>
    </row>
    <row r="24" spans="1:11" x14ac:dyDescent="0.35">
      <c r="A24" s="36"/>
      <c r="B24" s="36">
        <v>3</v>
      </c>
      <c r="C24" s="36">
        <v>48</v>
      </c>
      <c r="D24" s="36">
        <v>686</v>
      </c>
      <c r="E24" s="36">
        <v>157</v>
      </c>
      <c r="F24" s="36">
        <v>0.77100000000000002</v>
      </c>
      <c r="G24" s="36">
        <v>0.22900000000000001</v>
      </c>
      <c r="H24" s="36">
        <v>3.0630000000000002</v>
      </c>
      <c r="I24" s="36"/>
      <c r="J24" s="36"/>
      <c r="K24" s="36"/>
    </row>
    <row r="25" spans="1:11" x14ac:dyDescent="0.35">
      <c r="A25" s="36"/>
      <c r="B25" s="36">
        <v>4</v>
      </c>
      <c r="C25" s="36">
        <v>37</v>
      </c>
      <c r="D25" s="36">
        <v>529</v>
      </c>
      <c r="E25" s="36">
        <v>157</v>
      </c>
      <c r="F25" s="36">
        <v>0.70299999999999996</v>
      </c>
      <c r="G25" s="36">
        <v>0.29699999999999999</v>
      </c>
      <c r="H25" s="36">
        <v>2.8239999999999998</v>
      </c>
      <c r="I25" s="36"/>
      <c r="J25" s="36"/>
      <c r="K25" s="36"/>
    </row>
    <row r="26" spans="1:11" x14ac:dyDescent="0.35">
      <c r="A26" s="36"/>
      <c r="B26" s="36">
        <v>5</v>
      </c>
      <c r="C26" s="36">
        <v>26</v>
      </c>
      <c r="D26" s="36">
        <v>371</v>
      </c>
      <c r="E26" s="36">
        <v>86</v>
      </c>
      <c r="F26" s="36">
        <v>0.76900000000000002</v>
      </c>
      <c r="G26" s="36">
        <v>0.23100000000000001</v>
      </c>
      <c r="H26" s="36">
        <v>2.8079999999999998</v>
      </c>
      <c r="I26" s="36"/>
      <c r="J26" s="36"/>
      <c r="K26" s="36"/>
    </row>
    <row r="27" spans="1:11" x14ac:dyDescent="0.35">
      <c r="A27" s="36"/>
      <c r="B27" s="36">
        <v>6</v>
      </c>
      <c r="C27" s="36">
        <v>20</v>
      </c>
      <c r="D27" s="36">
        <v>286</v>
      </c>
      <c r="E27" s="36">
        <v>71</v>
      </c>
      <c r="F27" s="36">
        <v>0.75</v>
      </c>
      <c r="G27" s="36">
        <v>0.25</v>
      </c>
      <c r="H27" s="36">
        <v>2.5</v>
      </c>
      <c r="I27" s="36"/>
      <c r="J27" s="36"/>
      <c r="K27" s="36"/>
    </row>
    <row r="28" spans="1:11" x14ac:dyDescent="0.35">
      <c r="A28" s="36"/>
      <c r="B28" s="36">
        <v>7</v>
      </c>
      <c r="C28" s="36">
        <v>15</v>
      </c>
      <c r="D28" s="36">
        <v>214</v>
      </c>
      <c r="E28" s="36">
        <v>43</v>
      </c>
      <c r="F28" s="36">
        <v>0.8</v>
      </c>
      <c r="G28" s="36">
        <v>0.2</v>
      </c>
      <c r="H28" s="36">
        <v>2.1669999999999998</v>
      </c>
      <c r="I28" s="36"/>
      <c r="J28" s="36"/>
      <c r="K28" s="36"/>
    </row>
    <row r="29" spans="1:11" x14ac:dyDescent="0.35">
      <c r="A29" s="36"/>
      <c r="B29" s="36">
        <v>8</v>
      </c>
      <c r="C29" s="36">
        <v>12</v>
      </c>
      <c r="D29" s="36">
        <v>171</v>
      </c>
      <c r="E29" s="36">
        <v>43</v>
      </c>
      <c r="F29" s="36">
        <v>0.75</v>
      </c>
      <c r="G29" s="36">
        <v>0.25</v>
      </c>
      <c r="H29" s="36">
        <v>1.583</v>
      </c>
      <c r="I29" s="36"/>
      <c r="J29" s="36"/>
      <c r="K29" s="36"/>
    </row>
    <row r="30" spans="1:11" x14ac:dyDescent="0.35">
      <c r="A30" s="36"/>
      <c r="B30" s="36">
        <v>9</v>
      </c>
      <c r="C30" s="36">
        <v>9</v>
      </c>
      <c r="D30" s="36">
        <v>129</v>
      </c>
      <c r="E30" s="36">
        <v>86</v>
      </c>
      <c r="F30" s="36">
        <v>0.33300000000000002</v>
      </c>
      <c r="G30" s="36">
        <v>0.66700000000000004</v>
      </c>
      <c r="H30" s="36">
        <v>0.94399999999999995</v>
      </c>
      <c r="I30" s="36"/>
      <c r="J30" s="36"/>
      <c r="K30" s="36"/>
    </row>
    <row r="31" spans="1:11" x14ac:dyDescent="0.35">
      <c r="A31" s="36"/>
      <c r="B31" s="36">
        <v>10</v>
      </c>
      <c r="C31" s="36">
        <v>3</v>
      </c>
      <c r="D31" s="36">
        <v>43</v>
      </c>
      <c r="E31" s="36">
        <v>29</v>
      </c>
      <c r="F31" s="36">
        <v>0.33300000000000002</v>
      </c>
      <c r="G31" s="36">
        <v>0.66700000000000004</v>
      </c>
      <c r="H31" s="36">
        <v>0.83299999999999996</v>
      </c>
      <c r="I31" s="36"/>
      <c r="J31" s="36"/>
      <c r="K31" s="36"/>
    </row>
    <row r="32" spans="1:11" ht="16" thickBot="1" x14ac:dyDescent="0.4">
      <c r="A32" s="36"/>
      <c r="B32" s="52">
        <v>11</v>
      </c>
      <c r="C32" s="52">
        <v>1</v>
      </c>
      <c r="D32" s="52">
        <v>14</v>
      </c>
      <c r="E32" s="52">
        <v>14</v>
      </c>
      <c r="F32" s="52">
        <v>0</v>
      </c>
      <c r="G32" s="52">
        <v>1</v>
      </c>
      <c r="H32" s="52">
        <v>0.5</v>
      </c>
      <c r="I32" s="36"/>
      <c r="J32" s="36"/>
      <c r="K32" s="36"/>
    </row>
    <row r="33" spans="1:11" x14ac:dyDescent="0.3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1:11" ht="16" thickBot="1" x14ac:dyDescent="0.4">
      <c r="A34" s="36"/>
      <c r="B34" s="71" t="s">
        <v>42</v>
      </c>
      <c r="C34" s="71"/>
      <c r="D34" s="71"/>
      <c r="E34" s="71"/>
      <c r="F34" s="71"/>
      <c r="G34" s="71"/>
      <c r="H34" s="71"/>
      <c r="I34" s="44"/>
      <c r="J34" s="36"/>
      <c r="K34" s="36"/>
    </row>
    <row r="35" spans="1:11" ht="31" x14ac:dyDescent="0.35">
      <c r="A35" s="36"/>
      <c r="B35" s="47" t="s">
        <v>48</v>
      </c>
      <c r="C35" s="48" t="s">
        <v>47</v>
      </c>
      <c r="D35" s="48" t="s">
        <v>49</v>
      </c>
      <c r="E35" s="48" t="s">
        <v>51</v>
      </c>
      <c r="F35" s="48" t="s">
        <v>50</v>
      </c>
      <c r="G35" s="48" t="s">
        <v>52</v>
      </c>
      <c r="H35" s="48" t="s">
        <v>53</v>
      </c>
      <c r="I35" s="44"/>
      <c r="J35" s="36"/>
      <c r="K35" s="36"/>
    </row>
    <row r="36" spans="1:11" x14ac:dyDescent="0.35">
      <c r="A36" s="36"/>
      <c r="B36" s="46"/>
      <c r="C36" s="46"/>
      <c r="D36" s="46"/>
      <c r="E36" s="46"/>
      <c r="F36" s="46"/>
      <c r="G36" s="46"/>
      <c r="H36" s="46"/>
      <c r="I36" s="36"/>
      <c r="J36" s="36" t="s">
        <v>46</v>
      </c>
      <c r="K36" s="36"/>
    </row>
    <row r="37" spans="1:11" x14ac:dyDescent="0.35">
      <c r="A37" s="36"/>
      <c r="B37" s="36">
        <v>0</v>
      </c>
      <c r="C37" s="36" t="s">
        <v>31</v>
      </c>
      <c r="D37" s="36">
        <v>1000</v>
      </c>
      <c r="E37" s="40">
        <f>D37-D38</f>
        <v>157</v>
      </c>
      <c r="F37" s="41">
        <f>D38/D37</f>
        <v>0.84299999999999997</v>
      </c>
      <c r="G37" s="41">
        <f>E37/D37</f>
        <v>0.157</v>
      </c>
      <c r="H37" s="39">
        <f>(0.5)+(SUM(D38:D51)/D37)</f>
        <v>6.8529999999999998</v>
      </c>
      <c r="I37" s="41"/>
      <c r="J37" s="39">
        <f>(1/H37)</f>
        <v>0.14592149423610098</v>
      </c>
      <c r="K37" s="36"/>
    </row>
    <row r="38" spans="1:11" x14ac:dyDescent="0.35">
      <c r="A38" s="36"/>
      <c r="B38" s="36">
        <v>1</v>
      </c>
      <c r="C38" s="36" t="s">
        <v>31</v>
      </c>
      <c r="D38" s="36">
        <v>843</v>
      </c>
      <c r="E38" s="40">
        <f>D38-D39</f>
        <v>76</v>
      </c>
      <c r="F38" s="41">
        <f t="shared" ref="F38:F51" si="0">D39/D38</f>
        <v>0.90984578884934753</v>
      </c>
      <c r="G38" s="41">
        <f t="shared" ref="G38:G51" si="1">E38/D38</f>
        <v>9.0154211150652433E-2</v>
      </c>
      <c r="H38" s="39">
        <f>(0.5)+(SUM(D39:D51)/D38)</f>
        <v>7.0361803084223009</v>
      </c>
      <c r="I38" s="41"/>
      <c r="J38" s="36"/>
      <c r="K38" s="39"/>
    </row>
    <row r="39" spans="1:11" x14ac:dyDescent="0.35">
      <c r="A39" s="36"/>
      <c r="B39" s="36">
        <v>2</v>
      </c>
      <c r="C39" s="36" t="s">
        <v>31</v>
      </c>
      <c r="D39" s="36">
        <v>767</v>
      </c>
      <c r="E39" s="40">
        <f>D39-D40</f>
        <v>184</v>
      </c>
      <c r="F39" s="41">
        <f t="shared" si="0"/>
        <v>0.76010430247718386</v>
      </c>
      <c r="G39" s="41">
        <f t="shared" si="1"/>
        <v>0.23989569752281617</v>
      </c>
      <c r="H39" s="39">
        <f>(0.5)+(SUM(D40:D51)/D39)</f>
        <v>6.6838331160365057</v>
      </c>
      <c r="I39" s="41"/>
      <c r="J39" s="36"/>
      <c r="K39" s="36"/>
    </row>
    <row r="40" spans="1:11" x14ac:dyDescent="0.35">
      <c r="A40" s="36"/>
      <c r="B40" s="36">
        <v>3</v>
      </c>
      <c r="C40" s="36" t="s">
        <v>31</v>
      </c>
      <c r="D40" s="36">
        <v>583</v>
      </c>
      <c r="E40" s="40">
        <f t="shared" ref="E40:E51" si="2">D40-D41</f>
        <v>103</v>
      </c>
      <c r="F40" s="41">
        <f t="shared" si="0"/>
        <v>0.823327615780446</v>
      </c>
      <c r="G40" s="41">
        <f t="shared" si="1"/>
        <v>0.17667238421955403</v>
      </c>
      <c r="H40" s="39">
        <f>(0.5)+(SUM(D41:D51)/D40)</f>
        <v>7.6355060034305318</v>
      </c>
      <c r="I40" s="41"/>
      <c r="J40" s="36"/>
      <c r="K40" s="36"/>
    </row>
    <row r="41" spans="1:11" x14ac:dyDescent="0.35">
      <c r="A41" s="36"/>
      <c r="B41" s="36">
        <v>4</v>
      </c>
      <c r="C41" s="36" t="s">
        <v>31</v>
      </c>
      <c r="D41" s="36">
        <v>480</v>
      </c>
      <c r="E41" s="40">
        <f t="shared" si="2"/>
        <v>27</v>
      </c>
      <c r="F41" s="41">
        <f t="shared" si="0"/>
        <v>0.94374999999999998</v>
      </c>
      <c r="G41" s="41">
        <f t="shared" si="1"/>
        <v>5.6250000000000001E-2</v>
      </c>
      <c r="H41" s="39">
        <f>(0.5)+(SUM(D42:D51)/D41)</f>
        <v>8.1666666666666679</v>
      </c>
      <c r="I41" s="41"/>
      <c r="J41" s="36"/>
      <c r="K41" s="36"/>
    </row>
    <row r="42" spans="1:11" x14ac:dyDescent="0.35">
      <c r="A42" s="36"/>
      <c r="B42" s="36">
        <v>5</v>
      </c>
      <c r="C42" s="36" t="s">
        <v>31</v>
      </c>
      <c r="D42" s="36">
        <v>453</v>
      </c>
      <c r="E42" s="40">
        <f t="shared" si="2"/>
        <v>13</v>
      </c>
      <c r="F42" s="41">
        <f t="shared" si="0"/>
        <v>0.9713024282560706</v>
      </c>
      <c r="G42" s="41">
        <f t="shared" si="1"/>
        <v>2.8697571743929361E-2</v>
      </c>
      <c r="H42" s="39">
        <f>(0.5)+(SUM(D43:D51)/D42)</f>
        <v>7.6236203090507724</v>
      </c>
      <c r="I42" s="41"/>
      <c r="J42" s="36"/>
      <c r="K42" s="36"/>
    </row>
    <row r="43" spans="1:11" x14ac:dyDescent="0.35">
      <c r="A43" s="36"/>
      <c r="B43" s="36">
        <v>6</v>
      </c>
      <c r="C43" s="36" t="s">
        <v>31</v>
      </c>
      <c r="D43" s="36">
        <v>440</v>
      </c>
      <c r="E43" s="40">
        <f t="shared" si="2"/>
        <v>13</v>
      </c>
      <c r="F43" s="41">
        <f t="shared" si="0"/>
        <v>0.97045454545454546</v>
      </c>
      <c r="G43" s="41">
        <f t="shared" si="1"/>
        <v>2.9545454545454545E-2</v>
      </c>
      <c r="H43" s="39">
        <f>(0.5)+(SUM(D44:D51)/D43)</f>
        <v>6.834090909090909</v>
      </c>
      <c r="I43" s="41"/>
      <c r="J43" s="36"/>
      <c r="K43" s="36"/>
    </row>
    <row r="44" spans="1:11" x14ac:dyDescent="0.35">
      <c r="A44" s="36"/>
      <c r="B44" s="36">
        <v>7</v>
      </c>
      <c r="C44" s="36" t="s">
        <v>31</v>
      </c>
      <c r="D44" s="36">
        <v>427</v>
      </c>
      <c r="E44" s="40">
        <f t="shared" si="2"/>
        <v>37</v>
      </c>
      <c r="F44" s="41">
        <f t="shared" si="0"/>
        <v>0.9133489461358314</v>
      </c>
      <c r="G44" s="41">
        <f t="shared" si="1"/>
        <v>8.6651053864168617E-2</v>
      </c>
      <c r="H44" s="39">
        <f>(0.5)+(SUM(D45:D51)/D44)</f>
        <v>6.0269320843091334</v>
      </c>
      <c r="I44" s="41"/>
      <c r="J44" s="36"/>
      <c r="K44" s="36"/>
    </row>
    <row r="45" spans="1:11" x14ac:dyDescent="0.35">
      <c r="A45" s="36"/>
      <c r="B45" s="36">
        <v>8</v>
      </c>
      <c r="C45" s="36" t="s">
        <v>31</v>
      </c>
      <c r="D45" s="36">
        <v>390</v>
      </c>
      <c r="E45" s="40">
        <f t="shared" si="2"/>
        <v>20</v>
      </c>
      <c r="F45" s="41">
        <f t="shared" si="0"/>
        <v>0.94871794871794868</v>
      </c>
      <c r="G45" s="41">
        <f t="shared" si="1"/>
        <v>5.128205128205128E-2</v>
      </c>
      <c r="H45" s="39">
        <f>(0.5)+(SUM(D46:D51)/D45)</f>
        <v>5.5512820512820511</v>
      </c>
      <c r="I45" s="41"/>
      <c r="J45" s="36"/>
      <c r="K45" s="36"/>
    </row>
    <row r="46" spans="1:11" x14ac:dyDescent="0.35">
      <c r="A46" s="36"/>
      <c r="B46" s="36">
        <v>9</v>
      </c>
      <c r="C46" s="36" t="s">
        <v>31</v>
      </c>
      <c r="D46" s="36">
        <v>370</v>
      </c>
      <c r="E46" s="40">
        <f t="shared" si="2"/>
        <v>13</v>
      </c>
      <c r="F46" s="41">
        <f t="shared" si="0"/>
        <v>0.96486486486486489</v>
      </c>
      <c r="G46" s="41">
        <f t="shared" si="1"/>
        <v>3.5135135135135137E-2</v>
      </c>
      <c r="H46" s="39">
        <f>(0.5)+(SUM(D47:D51)/D46)</f>
        <v>4.8243243243243246</v>
      </c>
      <c r="I46" s="41"/>
      <c r="J46" s="36"/>
      <c r="K46" s="36"/>
    </row>
    <row r="47" spans="1:11" x14ac:dyDescent="0.35">
      <c r="A47" s="36"/>
      <c r="B47" s="36">
        <v>10</v>
      </c>
      <c r="C47" s="36" t="s">
        <v>31</v>
      </c>
      <c r="D47" s="36">
        <v>357</v>
      </c>
      <c r="E47" s="40">
        <f t="shared" si="2"/>
        <v>34</v>
      </c>
      <c r="F47" s="41">
        <f t="shared" si="0"/>
        <v>0.90476190476190477</v>
      </c>
      <c r="G47" s="41">
        <f t="shared" si="1"/>
        <v>9.5238095238095233E-2</v>
      </c>
      <c r="H47" s="39">
        <f>(0.5)+(SUM(D48:D51)/D47)</f>
        <v>3.9817927170868348</v>
      </c>
      <c r="I47" s="41"/>
      <c r="J47" s="36"/>
      <c r="K47" s="36"/>
    </row>
    <row r="48" spans="1:11" x14ac:dyDescent="0.35">
      <c r="A48" s="36"/>
      <c r="B48" s="36">
        <v>11</v>
      </c>
      <c r="C48" s="36" t="s">
        <v>31</v>
      </c>
      <c r="D48" s="36">
        <v>323</v>
      </c>
      <c r="E48" s="40">
        <f t="shared" si="2"/>
        <v>0</v>
      </c>
      <c r="F48" s="41">
        <f t="shared" si="0"/>
        <v>1</v>
      </c>
      <c r="G48" s="41">
        <f t="shared" si="1"/>
        <v>0</v>
      </c>
      <c r="H48" s="39">
        <f>(0.5)+(SUM(D49:D51)/D48)</f>
        <v>3.348297213622291</v>
      </c>
      <c r="I48" s="41"/>
      <c r="J48" s="36"/>
      <c r="K48" s="36"/>
    </row>
    <row r="49" spans="1:11" x14ac:dyDescent="0.35">
      <c r="A49" s="36"/>
      <c r="B49" s="36">
        <v>12</v>
      </c>
      <c r="C49" s="36" t="s">
        <v>31</v>
      </c>
      <c r="D49" s="36">
        <v>323</v>
      </c>
      <c r="E49" s="40">
        <f t="shared" si="2"/>
        <v>23</v>
      </c>
      <c r="F49" s="41">
        <f t="shared" si="0"/>
        <v>0.92879256965944268</v>
      </c>
      <c r="G49" s="41">
        <f t="shared" si="1"/>
        <v>7.1207430340557279E-2</v>
      </c>
      <c r="H49" s="39">
        <f>(0.5)+(SUM(D50:D51)/D49)</f>
        <v>2.348297213622291</v>
      </c>
      <c r="I49" s="41"/>
      <c r="J49" s="36"/>
      <c r="K49" s="36"/>
    </row>
    <row r="50" spans="1:11" x14ac:dyDescent="0.35">
      <c r="A50" s="36"/>
      <c r="B50" s="36">
        <v>13</v>
      </c>
      <c r="C50" s="36" t="s">
        <v>31</v>
      </c>
      <c r="D50" s="36">
        <v>300</v>
      </c>
      <c r="E50" s="40">
        <f>D50-D51</f>
        <v>3</v>
      </c>
      <c r="F50" s="41">
        <f>D51/D50</f>
        <v>0.99</v>
      </c>
      <c r="G50" s="41">
        <f t="shared" si="1"/>
        <v>0.01</v>
      </c>
      <c r="H50" s="39">
        <f>(0.5)+(SUM(D51:D51)/D50)</f>
        <v>1.49</v>
      </c>
      <c r="I50" s="41"/>
      <c r="J50" s="36"/>
      <c r="K50" s="36"/>
    </row>
    <row r="51" spans="1:11" ht="16" thickBot="1" x14ac:dyDescent="0.4">
      <c r="A51" s="36"/>
      <c r="B51" s="52">
        <v>14</v>
      </c>
      <c r="C51" s="52" t="s">
        <v>31</v>
      </c>
      <c r="D51" s="52">
        <v>297</v>
      </c>
      <c r="E51" s="53">
        <f t="shared" si="2"/>
        <v>297</v>
      </c>
      <c r="F51" s="54">
        <f t="shared" si="0"/>
        <v>0</v>
      </c>
      <c r="G51" s="54">
        <f t="shared" si="1"/>
        <v>1</v>
      </c>
      <c r="H51" s="50">
        <f>(0.5)+(SUM(D51:D52)/D51)</f>
        <v>1.5</v>
      </c>
      <c r="I51" s="41"/>
      <c r="J51" s="36"/>
      <c r="K51" s="36"/>
    </row>
    <row r="52" spans="1:11" x14ac:dyDescent="0.3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</row>
    <row r="53" spans="1:11" ht="16" thickBot="1" x14ac:dyDescent="0.4">
      <c r="A53" s="36"/>
      <c r="B53" s="71" t="s">
        <v>43</v>
      </c>
      <c r="C53" s="71"/>
      <c r="D53" s="71"/>
      <c r="E53" s="71"/>
      <c r="F53" s="71"/>
      <c r="G53" s="71"/>
      <c r="H53" s="71"/>
      <c r="I53" s="44"/>
      <c r="J53" s="36"/>
      <c r="K53" s="36"/>
    </row>
    <row r="54" spans="1:11" ht="31" x14ac:dyDescent="0.35">
      <c r="A54" s="36"/>
      <c r="B54" s="47" t="s">
        <v>48</v>
      </c>
      <c r="C54" s="48" t="s">
        <v>47</v>
      </c>
      <c r="D54" s="48" t="s">
        <v>49</v>
      </c>
      <c r="E54" s="48" t="s">
        <v>51</v>
      </c>
      <c r="F54" s="48" t="s">
        <v>50</v>
      </c>
      <c r="G54" s="48" t="s">
        <v>52</v>
      </c>
      <c r="H54" s="48" t="s">
        <v>53</v>
      </c>
      <c r="I54" s="44"/>
      <c r="J54" s="36"/>
      <c r="K54" s="36"/>
    </row>
    <row r="55" spans="1:11" x14ac:dyDescent="0.35">
      <c r="A55" s="36"/>
      <c r="B55" s="46"/>
      <c r="C55" s="46"/>
      <c r="D55" s="46"/>
      <c r="E55" s="46"/>
      <c r="F55" s="46"/>
      <c r="G55" s="46"/>
      <c r="H55" s="46"/>
      <c r="I55" s="36"/>
      <c r="J55" s="36" t="s">
        <v>46</v>
      </c>
      <c r="K55" s="36"/>
    </row>
    <row r="56" spans="1:11" x14ac:dyDescent="0.35">
      <c r="A56" s="36"/>
      <c r="B56" s="36">
        <v>0</v>
      </c>
      <c r="C56" s="36" t="s">
        <v>31</v>
      </c>
      <c r="D56" s="36">
        <v>1000</v>
      </c>
      <c r="E56" s="40">
        <f>D56-D57</f>
        <v>83</v>
      </c>
      <c r="F56" s="41">
        <f>D57/D56</f>
        <v>0.91700000000000004</v>
      </c>
      <c r="G56" s="41">
        <f>E56/D56</f>
        <v>8.3000000000000004E-2</v>
      </c>
      <c r="H56" s="39">
        <f>(0.5)+(SUM(D57:D71)/D56)</f>
        <v>7.35</v>
      </c>
      <c r="I56" s="39"/>
      <c r="J56" s="39">
        <f>(1/H56)</f>
        <v>0.1360544217687075</v>
      </c>
      <c r="K56" s="36"/>
    </row>
    <row r="57" spans="1:11" x14ac:dyDescent="0.35">
      <c r="A57" s="36"/>
      <c r="B57" s="36">
        <v>1</v>
      </c>
      <c r="C57" s="36" t="s">
        <v>31</v>
      </c>
      <c r="D57" s="36">
        <v>917</v>
      </c>
      <c r="E57" s="40">
        <f>D57-D58</f>
        <v>54</v>
      </c>
      <c r="F57" s="41">
        <f t="shared" ref="F57:F68" si="3">D58/D57</f>
        <v>0.94111232279171209</v>
      </c>
      <c r="G57" s="41">
        <f t="shared" ref="G57:G71" si="4">E57/D57</f>
        <v>5.8887677208287893E-2</v>
      </c>
      <c r="H57" s="39">
        <f>(0.5)+(SUM(D58:D71)/D57)</f>
        <v>6.9700109051254087</v>
      </c>
      <c r="I57" s="39"/>
      <c r="J57" s="36"/>
      <c r="K57" s="39"/>
    </row>
    <row r="58" spans="1:11" x14ac:dyDescent="0.35">
      <c r="A58" s="36"/>
      <c r="B58" s="36">
        <v>2</v>
      </c>
      <c r="C58" s="36" t="s">
        <v>31</v>
      </c>
      <c r="D58" s="36">
        <v>863</v>
      </c>
      <c r="E58" s="40">
        <f>D58-D59</f>
        <v>130</v>
      </c>
      <c r="F58" s="41">
        <f t="shared" si="3"/>
        <v>0.84936268829663963</v>
      </c>
      <c r="G58" s="41">
        <f t="shared" si="4"/>
        <v>0.15063731170336037</v>
      </c>
      <c r="H58" s="39">
        <f>(0.5)+(SUM(D59:D71)/D58)</f>
        <v>6.374855156431054</v>
      </c>
      <c r="I58" s="39"/>
      <c r="J58" s="36"/>
      <c r="K58" s="36"/>
    </row>
    <row r="59" spans="1:11" x14ac:dyDescent="0.35">
      <c r="A59" s="36"/>
      <c r="B59" s="36">
        <v>3</v>
      </c>
      <c r="C59" s="36" t="s">
        <v>31</v>
      </c>
      <c r="D59" s="36">
        <v>733</v>
      </c>
      <c r="E59" s="40">
        <f t="shared" ref="E59:E68" si="5">D59-D60</f>
        <v>43</v>
      </c>
      <c r="F59" s="41">
        <f t="shared" si="3"/>
        <v>0.94133697135061389</v>
      </c>
      <c r="G59" s="41">
        <f t="shared" si="4"/>
        <v>5.8663028649386086E-2</v>
      </c>
      <c r="H59" s="39">
        <f>(0.5)+(SUM(D60:D71)/D59)</f>
        <v>6.4167803547066846</v>
      </c>
      <c r="I59" s="39"/>
      <c r="J59" s="36"/>
      <c r="K59" s="36"/>
    </row>
    <row r="60" spans="1:11" x14ac:dyDescent="0.35">
      <c r="A60" s="36"/>
      <c r="B60" s="36">
        <v>4</v>
      </c>
      <c r="C60" s="36" t="s">
        <v>31</v>
      </c>
      <c r="D60" s="36">
        <v>690</v>
      </c>
      <c r="E60" s="40">
        <f t="shared" si="5"/>
        <v>73</v>
      </c>
      <c r="F60" s="41">
        <f t="shared" si="3"/>
        <v>0.89420289855072466</v>
      </c>
      <c r="G60" s="41">
        <f t="shared" si="4"/>
        <v>0.10579710144927536</v>
      </c>
      <c r="H60" s="39">
        <f>(0.5)+(SUM(D61:D71)/D60)</f>
        <v>5.7855072463768114</v>
      </c>
      <c r="I60" s="39"/>
      <c r="J60" s="36"/>
      <c r="K60" s="36"/>
    </row>
    <row r="61" spans="1:11" x14ac:dyDescent="0.35">
      <c r="A61" s="36"/>
      <c r="B61" s="36">
        <v>5</v>
      </c>
      <c r="C61" s="36" t="s">
        <v>31</v>
      </c>
      <c r="D61" s="36">
        <v>617</v>
      </c>
      <c r="E61" s="40">
        <f t="shared" si="5"/>
        <v>64</v>
      </c>
      <c r="F61" s="41">
        <f t="shared" si="3"/>
        <v>0.89627228525121561</v>
      </c>
      <c r="G61" s="41">
        <f t="shared" si="4"/>
        <v>0.10372771474878444</v>
      </c>
      <c r="H61" s="39">
        <f>(0.5)+(SUM(D62:D71)/D61)</f>
        <v>5.4108589951377635</v>
      </c>
      <c r="I61" s="39"/>
      <c r="J61" s="36"/>
      <c r="K61" s="36"/>
    </row>
    <row r="62" spans="1:11" x14ac:dyDescent="0.35">
      <c r="A62" s="36"/>
      <c r="B62" s="36">
        <v>6</v>
      </c>
      <c r="C62" s="36" t="s">
        <v>31</v>
      </c>
      <c r="D62" s="36">
        <v>553</v>
      </c>
      <c r="E62" s="40">
        <f t="shared" si="5"/>
        <v>93</v>
      </c>
      <c r="F62" s="41">
        <f t="shared" si="3"/>
        <v>0.83182640144665465</v>
      </c>
      <c r="G62" s="41">
        <f t="shared" si="4"/>
        <v>0.16817359855334538</v>
      </c>
      <c r="H62" s="39">
        <f>(0.5)+(SUM(D63:D71)/D62)</f>
        <v>4.9792043399638333</v>
      </c>
      <c r="I62" s="39"/>
      <c r="J62" s="36"/>
      <c r="K62" s="36"/>
    </row>
    <row r="63" spans="1:11" x14ac:dyDescent="0.35">
      <c r="A63" s="36"/>
      <c r="B63" s="36">
        <v>7</v>
      </c>
      <c r="C63" s="36" t="s">
        <v>31</v>
      </c>
      <c r="D63" s="36">
        <v>460</v>
      </c>
      <c r="E63" s="40">
        <f t="shared" si="5"/>
        <v>17</v>
      </c>
      <c r="F63" s="41">
        <f t="shared" si="3"/>
        <v>0.96304347826086956</v>
      </c>
      <c r="G63" s="41">
        <f t="shared" si="4"/>
        <v>3.6956521739130437E-2</v>
      </c>
      <c r="H63" s="39">
        <f>(0.5)+(SUM(D64:D71)/D63)</f>
        <v>4.8847826086956525</v>
      </c>
      <c r="I63" s="39"/>
      <c r="J63" s="36"/>
      <c r="K63" s="36"/>
    </row>
    <row r="64" spans="1:11" x14ac:dyDescent="0.35">
      <c r="A64" s="36"/>
      <c r="B64" s="36">
        <v>8</v>
      </c>
      <c r="C64" s="36" t="s">
        <v>31</v>
      </c>
      <c r="D64" s="36">
        <v>443</v>
      </c>
      <c r="E64" s="40">
        <f t="shared" si="5"/>
        <v>136</v>
      </c>
      <c r="F64" s="41">
        <f t="shared" si="3"/>
        <v>0.69300225733634313</v>
      </c>
      <c r="G64" s="41">
        <f t="shared" si="4"/>
        <v>0.30699774266365687</v>
      </c>
      <c r="H64" s="39">
        <f>(0.5)+(SUM(D65:D71)/D64)</f>
        <v>4.0530474040632054</v>
      </c>
      <c r="I64" s="39"/>
      <c r="J64" s="36"/>
      <c r="K64" s="36"/>
    </row>
    <row r="65" spans="1:11" x14ac:dyDescent="0.35">
      <c r="A65" s="36"/>
      <c r="B65" s="36">
        <v>9</v>
      </c>
      <c r="C65" s="36" t="s">
        <v>31</v>
      </c>
      <c r="D65" s="36">
        <v>307</v>
      </c>
      <c r="E65" s="40">
        <f t="shared" si="5"/>
        <v>40</v>
      </c>
      <c r="F65" s="41">
        <f t="shared" si="3"/>
        <v>0.86970684039087953</v>
      </c>
      <c r="G65" s="41">
        <f t="shared" si="4"/>
        <v>0.13029315960912052</v>
      </c>
      <c r="H65" s="39">
        <f>(0.5)+(SUM(D66:D71)/D65)</f>
        <v>4.6270358306188921</v>
      </c>
      <c r="I65" s="39"/>
      <c r="J65" s="36"/>
      <c r="K65" s="36"/>
    </row>
    <row r="66" spans="1:11" x14ac:dyDescent="0.35">
      <c r="A66" s="36"/>
      <c r="B66" s="36">
        <v>10</v>
      </c>
      <c r="C66" s="36" t="s">
        <v>31</v>
      </c>
      <c r="D66" s="36">
        <v>267</v>
      </c>
      <c r="E66" s="40">
        <f t="shared" si="5"/>
        <v>20</v>
      </c>
      <c r="F66" s="41">
        <f t="shared" si="3"/>
        <v>0.92509363295880154</v>
      </c>
      <c r="G66" s="41">
        <f t="shared" si="4"/>
        <v>7.4906367041198504E-2</v>
      </c>
      <c r="H66" s="39">
        <f>(0.5)+(SUM(D67:D71)/D66)</f>
        <v>4.2453183520599254</v>
      </c>
      <c r="I66" s="39"/>
      <c r="J66" s="36"/>
      <c r="K66" s="36"/>
    </row>
    <row r="67" spans="1:11" x14ac:dyDescent="0.35">
      <c r="A67" s="36"/>
      <c r="B67" s="36">
        <v>11</v>
      </c>
      <c r="C67" s="36" t="s">
        <v>31</v>
      </c>
      <c r="D67" s="36">
        <v>247</v>
      </c>
      <c r="E67" s="40">
        <f t="shared" si="5"/>
        <v>47</v>
      </c>
      <c r="F67" s="41">
        <f t="shared" si="3"/>
        <v>0.80971659919028338</v>
      </c>
      <c r="G67" s="41">
        <f t="shared" si="4"/>
        <v>0.19028340080971659</v>
      </c>
      <c r="H67" s="39">
        <f>(0.5)+(SUM(D68:D71)/D67)</f>
        <v>3.548582995951417</v>
      </c>
      <c r="I67" s="39"/>
      <c r="J67" s="36"/>
      <c r="K67" s="36"/>
    </row>
    <row r="68" spans="1:11" x14ac:dyDescent="0.35">
      <c r="A68" s="36"/>
      <c r="B68" s="36">
        <v>12</v>
      </c>
      <c r="C68" s="36" t="s">
        <v>31</v>
      </c>
      <c r="D68" s="36">
        <v>200</v>
      </c>
      <c r="E68" s="40">
        <f t="shared" si="5"/>
        <v>7</v>
      </c>
      <c r="F68" s="41">
        <f t="shared" si="3"/>
        <v>0.96499999999999997</v>
      </c>
      <c r="G68" s="41">
        <f t="shared" si="4"/>
        <v>3.5000000000000003E-2</v>
      </c>
      <c r="H68" s="39">
        <f>(0.5)+(SUM(D69:D71)/D68)</f>
        <v>3.2650000000000001</v>
      </c>
      <c r="I68" s="39"/>
      <c r="J68" s="36"/>
      <c r="K68" s="36"/>
    </row>
    <row r="69" spans="1:11" x14ac:dyDescent="0.35">
      <c r="A69" s="36"/>
      <c r="B69" s="36">
        <v>13</v>
      </c>
      <c r="C69" s="36" t="s">
        <v>31</v>
      </c>
      <c r="D69" s="36">
        <v>193</v>
      </c>
      <c r="E69" s="40">
        <f>D69-D70</f>
        <v>10</v>
      </c>
      <c r="F69" s="41">
        <f>D70/D69</f>
        <v>0.94818652849740936</v>
      </c>
      <c r="G69" s="41">
        <f t="shared" si="4"/>
        <v>5.181347150259067E-2</v>
      </c>
      <c r="H69" s="39">
        <f>(0.5)+(SUM(D70:D71)/D69)</f>
        <v>2.3652849740932642</v>
      </c>
      <c r="I69" s="39"/>
      <c r="J69" s="36"/>
      <c r="K69" s="36"/>
    </row>
    <row r="70" spans="1:11" x14ac:dyDescent="0.35">
      <c r="A70" s="36"/>
      <c r="B70" s="36">
        <v>14</v>
      </c>
      <c r="C70" s="36"/>
      <c r="D70" s="36">
        <v>183</v>
      </c>
      <c r="E70" s="40">
        <f t="shared" ref="E70:E71" si="6">D70-D71</f>
        <v>6</v>
      </c>
      <c r="F70" s="41">
        <f t="shared" ref="F70:F71" si="7">D71/D70</f>
        <v>0.96721311475409832</v>
      </c>
      <c r="G70" s="41">
        <f t="shared" si="4"/>
        <v>3.2786885245901641E-2</v>
      </c>
      <c r="H70" s="39">
        <f>(0.5)+(SUM(D71:D71)/D70)</f>
        <v>1.4672131147540983</v>
      </c>
      <c r="I70" s="39"/>
      <c r="J70" s="36"/>
      <c r="K70" s="36"/>
    </row>
    <row r="71" spans="1:11" ht="16" thickBot="1" x14ac:dyDescent="0.4">
      <c r="A71" s="36"/>
      <c r="B71" s="52">
        <v>15</v>
      </c>
      <c r="C71" s="52"/>
      <c r="D71" s="52">
        <v>177</v>
      </c>
      <c r="E71" s="53">
        <f t="shared" si="6"/>
        <v>177</v>
      </c>
      <c r="F71" s="54">
        <f t="shared" si="7"/>
        <v>0</v>
      </c>
      <c r="G71" s="54">
        <f t="shared" si="4"/>
        <v>1</v>
      </c>
      <c r="H71" s="50">
        <f>(0.5)+(SUM(D71:D72)/D71)</f>
        <v>1.5</v>
      </c>
      <c r="I71" s="39"/>
      <c r="J71" s="36"/>
      <c r="K71" s="36"/>
    </row>
    <row r="72" spans="1:11" x14ac:dyDescent="0.3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</row>
    <row r="73" spans="1:11" ht="16" thickBot="1" x14ac:dyDescent="0.4">
      <c r="A73" s="36"/>
      <c r="B73" s="72" t="s">
        <v>44</v>
      </c>
      <c r="C73" s="72"/>
      <c r="D73" s="72"/>
      <c r="E73" s="72"/>
      <c r="F73" s="72"/>
      <c r="G73" s="72"/>
      <c r="H73" s="72"/>
      <c r="I73" s="44"/>
      <c r="J73" s="36"/>
      <c r="K73" s="36"/>
    </row>
    <row r="74" spans="1:11" ht="30" customHeight="1" x14ac:dyDescent="0.35">
      <c r="A74" s="36"/>
      <c r="B74" s="47" t="s">
        <v>48</v>
      </c>
      <c r="C74" s="48" t="s">
        <v>47</v>
      </c>
      <c r="D74" s="48" t="s">
        <v>49</v>
      </c>
      <c r="E74" s="48" t="s">
        <v>51</v>
      </c>
      <c r="F74" s="48" t="s">
        <v>50</v>
      </c>
      <c r="G74" s="48" t="s">
        <v>52</v>
      </c>
      <c r="H74" s="48" t="s">
        <v>53</v>
      </c>
      <c r="I74" s="36"/>
      <c r="J74" s="36" t="s">
        <v>46</v>
      </c>
      <c r="K74" s="36"/>
    </row>
    <row r="75" spans="1:11" x14ac:dyDescent="0.35">
      <c r="A75" s="36"/>
      <c r="B75" s="46"/>
      <c r="C75" s="46"/>
      <c r="D75" s="46"/>
      <c r="E75" s="46"/>
      <c r="F75" s="46"/>
      <c r="G75" s="46"/>
      <c r="H75" s="46"/>
      <c r="I75" s="36"/>
      <c r="J75" s="36"/>
      <c r="K75" s="36"/>
    </row>
    <row r="76" spans="1:11" x14ac:dyDescent="0.35">
      <c r="A76" s="36"/>
      <c r="B76" s="36">
        <v>0</v>
      </c>
      <c r="C76" s="40">
        <v>302.2</v>
      </c>
      <c r="D76" s="39">
        <f t="shared" ref="D76:D87" si="8">1000*(C76/$C$76)</f>
        <v>1000</v>
      </c>
      <c r="E76" s="39">
        <f t="shared" ref="E76:E87" si="9">D76-D77</f>
        <v>169.42422236929178</v>
      </c>
      <c r="F76" s="42">
        <f>D77/D76</f>
        <v>0.83057577763070822</v>
      </c>
      <c r="G76" s="42">
        <f t="shared" ref="G76:G86" si="10">E76/D76</f>
        <v>0.16942422236929178</v>
      </c>
      <c r="H76" s="39">
        <f t="shared" ref="H76:H86" si="11">(0.5)+(SUM(D77:D86)/D76)</f>
        <v>6.3279285241561887</v>
      </c>
      <c r="I76" s="39"/>
      <c r="J76" s="39">
        <f>(1/H76)</f>
        <v>0.15802959786644352</v>
      </c>
      <c r="K76" s="36"/>
    </row>
    <row r="77" spans="1:11" x14ac:dyDescent="0.35">
      <c r="A77" s="36"/>
      <c r="B77" s="36">
        <v>1</v>
      </c>
      <c r="C77" s="40">
        <v>251</v>
      </c>
      <c r="D77" s="39">
        <f t="shared" si="8"/>
        <v>830.57577763070822</v>
      </c>
      <c r="E77" s="39">
        <f t="shared" si="9"/>
        <v>42.356055592323059</v>
      </c>
      <c r="F77" s="42">
        <f t="shared" ref="F77:F85" si="12">D78/D77</f>
        <v>0.94900398406374487</v>
      </c>
      <c r="G77" s="42">
        <f t="shared" si="10"/>
        <v>5.0996015936255086E-2</v>
      </c>
      <c r="H77" s="39">
        <f t="shared" si="11"/>
        <v>6.5167330677290831</v>
      </c>
      <c r="I77" s="39"/>
      <c r="J77" s="39"/>
      <c r="K77" s="39"/>
    </row>
    <row r="78" spans="1:11" x14ac:dyDescent="0.35">
      <c r="A78" s="36"/>
      <c r="B78" s="36">
        <v>2</v>
      </c>
      <c r="C78" s="40">
        <v>238.2</v>
      </c>
      <c r="D78" s="39">
        <f t="shared" si="8"/>
        <v>788.21972203838516</v>
      </c>
      <c r="E78" s="39">
        <f t="shared" si="9"/>
        <v>28.45797485109199</v>
      </c>
      <c r="F78" s="42">
        <f t="shared" si="12"/>
        <v>0.96389588581024355</v>
      </c>
      <c r="G78" s="42">
        <f t="shared" si="10"/>
        <v>3.6104114189756502E-2</v>
      </c>
      <c r="H78" s="39">
        <f t="shared" si="11"/>
        <v>5.8400503778337525</v>
      </c>
      <c r="I78" s="39"/>
      <c r="J78" s="39"/>
      <c r="K78" s="36"/>
    </row>
    <row r="79" spans="1:11" x14ac:dyDescent="0.35">
      <c r="A79" s="36"/>
      <c r="B79" s="36">
        <v>3</v>
      </c>
      <c r="C79" s="40">
        <v>229.6</v>
      </c>
      <c r="D79" s="39">
        <f t="shared" si="8"/>
        <v>759.76174718729317</v>
      </c>
      <c r="E79" s="39">
        <f t="shared" si="9"/>
        <v>16.876240900066136</v>
      </c>
      <c r="F79" s="42">
        <f t="shared" si="12"/>
        <v>0.97778745644599308</v>
      </c>
      <c r="G79" s="42">
        <f t="shared" si="10"/>
        <v>2.2212543554006911E-2</v>
      </c>
      <c r="H79" s="39">
        <f t="shared" si="11"/>
        <v>5.0400696864111501</v>
      </c>
      <c r="I79" s="39"/>
      <c r="J79" s="39"/>
      <c r="K79" s="36"/>
    </row>
    <row r="80" spans="1:11" x14ac:dyDescent="0.35">
      <c r="A80" s="36"/>
      <c r="B80" s="36">
        <v>4</v>
      </c>
      <c r="C80" s="40">
        <v>224.5</v>
      </c>
      <c r="D80" s="39">
        <f t="shared" si="8"/>
        <v>742.88550628722703</v>
      </c>
      <c r="E80" s="39">
        <f t="shared" si="9"/>
        <v>25.479814692256809</v>
      </c>
      <c r="F80" s="42">
        <f t="shared" si="12"/>
        <v>0.96570155902004451</v>
      </c>
      <c r="G80" s="42">
        <f t="shared" si="10"/>
        <v>3.4298440979955491E-2</v>
      </c>
      <c r="H80" s="39">
        <f t="shared" si="11"/>
        <v>4.1432071269487754</v>
      </c>
      <c r="I80" s="39"/>
      <c r="J80" s="39"/>
      <c r="K80" s="36"/>
    </row>
    <row r="81" spans="1:11" x14ac:dyDescent="0.35">
      <c r="A81" s="36"/>
      <c r="B81" s="36">
        <v>5</v>
      </c>
      <c r="C81" s="40">
        <v>216.8</v>
      </c>
      <c r="D81" s="39">
        <f t="shared" si="8"/>
        <v>717.40569159497022</v>
      </c>
      <c r="E81" s="39">
        <f t="shared" si="9"/>
        <v>33.752481800132273</v>
      </c>
      <c r="F81" s="42">
        <f t="shared" si="12"/>
        <v>0.95295202952029534</v>
      </c>
      <c r="G81" s="42">
        <f t="shared" si="10"/>
        <v>4.7047970479704673E-2</v>
      </c>
      <c r="H81" s="39">
        <f t="shared" si="11"/>
        <v>3.2726014760147604</v>
      </c>
      <c r="I81" s="39"/>
      <c r="J81" s="39"/>
      <c r="K81" s="36"/>
    </row>
    <row r="82" spans="1:11" x14ac:dyDescent="0.35">
      <c r="A82" s="36"/>
      <c r="B82" s="36">
        <v>6</v>
      </c>
      <c r="C82" s="40">
        <v>206.6</v>
      </c>
      <c r="D82" s="39">
        <f t="shared" si="8"/>
        <v>683.65320979483795</v>
      </c>
      <c r="E82" s="39">
        <f t="shared" si="9"/>
        <v>70.814030443415049</v>
      </c>
      <c r="F82" s="42">
        <f t="shared" si="12"/>
        <v>0.89641819941916734</v>
      </c>
      <c r="G82" s="42">
        <f t="shared" si="10"/>
        <v>0.10358180058083265</v>
      </c>
      <c r="H82" s="39">
        <f t="shared" si="11"/>
        <v>2.4094869312681508</v>
      </c>
      <c r="I82" s="39"/>
      <c r="J82" s="39"/>
      <c r="K82" s="36"/>
    </row>
    <row r="83" spans="1:11" x14ac:dyDescent="0.35">
      <c r="A83" s="36"/>
      <c r="B83" s="36">
        <v>7</v>
      </c>
      <c r="C83" s="40">
        <v>185.2</v>
      </c>
      <c r="D83" s="39">
        <f t="shared" si="8"/>
        <v>612.8391793514229</v>
      </c>
      <c r="E83" s="39">
        <f t="shared" si="9"/>
        <v>175.04963600264722</v>
      </c>
      <c r="F83" s="42">
        <f t="shared" si="12"/>
        <v>0.71436285097192231</v>
      </c>
      <c r="G83" s="42">
        <f t="shared" si="10"/>
        <v>0.28563714902807769</v>
      </c>
      <c r="H83" s="39">
        <f t="shared" si="11"/>
        <v>1.6301295896328296</v>
      </c>
      <c r="I83" s="39"/>
      <c r="J83" s="39"/>
      <c r="K83" s="36"/>
    </row>
    <row r="84" spans="1:11" x14ac:dyDescent="0.35">
      <c r="A84" s="36"/>
      <c r="B84" s="36">
        <v>8</v>
      </c>
      <c r="C84" s="40">
        <v>132.30000000000001</v>
      </c>
      <c r="D84" s="39">
        <f t="shared" si="8"/>
        <v>437.78954334877568</v>
      </c>
      <c r="E84" s="39">
        <f t="shared" si="9"/>
        <v>245.86366644606221</v>
      </c>
      <c r="F84" s="42">
        <f t="shared" si="12"/>
        <v>0.43839758125472417</v>
      </c>
      <c r="G84" s="42">
        <f t="shared" si="10"/>
        <v>0.56160241874527583</v>
      </c>
      <c r="H84" s="39">
        <f t="shared" si="11"/>
        <v>1.0820105820105821</v>
      </c>
      <c r="I84" s="39"/>
      <c r="J84" s="39"/>
      <c r="K84" s="36"/>
    </row>
    <row r="85" spans="1:11" x14ac:dyDescent="0.35">
      <c r="A85" s="36"/>
      <c r="B85" s="36">
        <v>9</v>
      </c>
      <c r="C85" s="40">
        <v>58</v>
      </c>
      <c r="D85" s="39">
        <f t="shared" si="8"/>
        <v>191.92587690271347</v>
      </c>
      <c r="E85" s="39">
        <f t="shared" si="9"/>
        <v>129.05360688285907</v>
      </c>
      <c r="F85" s="42">
        <f t="shared" si="12"/>
        <v>0.32758620689655166</v>
      </c>
      <c r="G85" s="42">
        <f t="shared" si="10"/>
        <v>0.6724137931034484</v>
      </c>
      <c r="H85" s="39">
        <f t="shared" si="11"/>
        <v>0.8275862068965516</v>
      </c>
      <c r="I85" s="39"/>
      <c r="J85" s="39"/>
      <c r="K85" s="36"/>
    </row>
    <row r="86" spans="1:11" x14ac:dyDescent="0.35">
      <c r="A86" s="36"/>
      <c r="B86" s="36">
        <v>10</v>
      </c>
      <c r="C86" s="40">
        <v>19</v>
      </c>
      <c r="D86" s="39">
        <f t="shared" si="8"/>
        <v>62.872270019854405</v>
      </c>
      <c r="E86" s="39">
        <f t="shared" si="9"/>
        <v>62.872270019854405</v>
      </c>
      <c r="F86" s="42">
        <f t="shared" ref="F86" si="13">D87/D86</f>
        <v>0</v>
      </c>
      <c r="G86" s="42">
        <f t="shared" si="10"/>
        <v>1</v>
      </c>
      <c r="H86" s="39">
        <f t="shared" si="11"/>
        <v>0.5</v>
      </c>
      <c r="I86" s="39"/>
      <c r="J86" s="36"/>
      <c r="K86" s="36"/>
    </row>
    <row r="87" spans="1:11" ht="16" thickBot="1" x14ac:dyDescent="0.4">
      <c r="B87" s="49">
        <v>11</v>
      </c>
      <c r="C87" s="49">
        <v>0</v>
      </c>
      <c r="D87" s="49">
        <f t="shared" si="8"/>
        <v>0</v>
      </c>
      <c r="E87" s="50">
        <f t="shared" si="9"/>
        <v>0</v>
      </c>
      <c r="F87" s="51">
        <v>0</v>
      </c>
      <c r="G87" s="51">
        <v>1</v>
      </c>
      <c r="H87" s="50">
        <v>0</v>
      </c>
    </row>
  </sheetData>
  <mergeCells count="5">
    <mergeCell ref="B18:H18"/>
    <mergeCell ref="B34:H34"/>
    <mergeCell ref="B53:H53"/>
    <mergeCell ref="B73:H73"/>
    <mergeCell ref="B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19" sqref="F19"/>
    </sheetView>
  </sheetViews>
  <sheetFormatPr baseColWidth="10" defaultRowHeight="14.5" x14ac:dyDescent="0.35"/>
  <cols>
    <col min="1" max="1" width="6.90625" customWidth="1"/>
    <col min="2" max="2" width="8.81640625" customWidth="1"/>
    <col min="3" max="3" width="8.1796875" customWidth="1"/>
    <col min="4" max="4" width="15.08984375" customWidth="1"/>
    <col min="7" max="7" width="12.90625" bestFit="1" customWidth="1"/>
    <col min="8" max="8" width="12.54296875" customWidth="1"/>
    <col min="9" max="9" width="12.36328125" customWidth="1"/>
  </cols>
  <sheetData>
    <row r="2" spans="2:8" x14ac:dyDescent="0.35">
      <c r="B2" s="8" t="s">
        <v>54</v>
      </c>
    </row>
    <row r="3" spans="2:8" ht="15" thickBot="1" x14ac:dyDescent="0.4">
      <c r="B3" s="56"/>
      <c r="C3" s="56"/>
      <c r="D3" s="56"/>
      <c r="E3" s="56"/>
      <c r="F3" s="56"/>
      <c r="G3" s="56"/>
      <c r="H3" s="56"/>
    </row>
    <row r="4" spans="2:8" ht="39" x14ac:dyDescent="0.35">
      <c r="B4" s="22" t="s">
        <v>20</v>
      </c>
      <c r="C4" s="27" t="s">
        <v>25</v>
      </c>
      <c r="D4" s="27" t="s">
        <v>33</v>
      </c>
      <c r="E4" s="27" t="s">
        <v>34</v>
      </c>
      <c r="F4" s="27" t="s">
        <v>35</v>
      </c>
      <c r="G4" s="27" t="s">
        <v>36</v>
      </c>
      <c r="H4" s="27" t="s">
        <v>37</v>
      </c>
    </row>
    <row r="5" spans="2:8" x14ac:dyDescent="0.35">
      <c r="B5" s="62"/>
      <c r="C5" s="63"/>
      <c r="D5" s="63"/>
      <c r="E5" s="63"/>
      <c r="F5" s="63"/>
      <c r="G5" s="63"/>
      <c r="H5" s="63"/>
    </row>
    <row r="6" spans="2:8" x14ac:dyDescent="0.35">
      <c r="B6" s="22" t="s">
        <v>9</v>
      </c>
      <c r="C6" s="14">
        <v>1.7</v>
      </c>
      <c r="D6" s="23">
        <v>0</v>
      </c>
      <c r="E6" s="24">
        <v>302</v>
      </c>
      <c r="F6" s="25">
        <f>E6-E7</f>
        <v>62</v>
      </c>
      <c r="G6" s="26">
        <f>F6/E6</f>
        <v>0.20529801324503311</v>
      </c>
    </row>
    <row r="7" spans="2:8" x14ac:dyDescent="0.35">
      <c r="B7" s="22" t="s">
        <v>10</v>
      </c>
      <c r="C7" s="14">
        <v>2</v>
      </c>
      <c r="D7" s="14">
        <v>1.7</v>
      </c>
      <c r="E7" s="25">
        <v>240</v>
      </c>
      <c r="F7" s="25">
        <f t="shared" ref="F7:F10" si="0">E7-E8</f>
        <v>15</v>
      </c>
      <c r="G7" s="26">
        <f t="shared" ref="G7:G9" si="1">F7/E7</f>
        <v>6.25E-2</v>
      </c>
      <c r="H7" s="29">
        <f>(1-(E7/$E$6))*100</f>
        <v>20.529801324503318</v>
      </c>
    </row>
    <row r="8" spans="2:8" x14ac:dyDescent="0.35">
      <c r="B8" s="22" t="s">
        <v>11</v>
      </c>
      <c r="C8" s="14">
        <v>2.1</v>
      </c>
      <c r="D8" s="14">
        <f>D7+2</f>
        <v>3.7</v>
      </c>
      <c r="E8" s="25">
        <v>225</v>
      </c>
      <c r="F8" s="25">
        <f t="shared" si="0"/>
        <v>15</v>
      </c>
      <c r="G8" s="26">
        <f t="shared" si="1"/>
        <v>6.6666666666666666E-2</v>
      </c>
      <c r="H8" s="29">
        <f>(1-(E8/$E$6))*100</f>
        <v>25.496688741721851</v>
      </c>
    </row>
    <row r="9" spans="2:8" x14ac:dyDescent="0.35">
      <c r="B9" s="22" t="s">
        <v>12</v>
      </c>
      <c r="C9" s="14">
        <v>2.7</v>
      </c>
      <c r="D9" s="14">
        <f>D8+2.1</f>
        <v>5.8000000000000007</v>
      </c>
      <c r="E9" s="25">
        <v>210</v>
      </c>
      <c r="F9" s="25">
        <f t="shared" si="0"/>
        <v>113</v>
      </c>
      <c r="G9" s="26">
        <f t="shared" si="1"/>
        <v>0.53809523809523807</v>
      </c>
      <c r="H9" s="29">
        <f>(1-(E9/$E$6))*100</f>
        <v>30.463576158940398</v>
      </c>
    </row>
    <row r="10" spans="2:8" x14ac:dyDescent="0.35">
      <c r="B10" s="22" t="s">
        <v>24</v>
      </c>
      <c r="C10" s="14">
        <v>2.1</v>
      </c>
      <c r="D10" s="14">
        <f>D9+2.7</f>
        <v>8.5</v>
      </c>
      <c r="E10" s="25">
        <v>97</v>
      </c>
      <c r="F10" s="25">
        <f t="shared" si="0"/>
        <v>78</v>
      </c>
      <c r="G10" s="26">
        <f>F10/E10</f>
        <v>0.80412371134020622</v>
      </c>
      <c r="H10" s="29">
        <f>(1-(E10/$E$6))*100</f>
        <v>67.880794701986758</v>
      </c>
    </row>
    <row r="11" spans="2:8" ht="15" thickBot="1" x14ac:dyDescent="0.4">
      <c r="B11" s="55" t="s">
        <v>32</v>
      </c>
      <c r="C11" s="56"/>
      <c r="D11" s="57">
        <f>D10+2.1</f>
        <v>10.6</v>
      </c>
      <c r="E11" s="58">
        <v>19</v>
      </c>
      <c r="F11" s="59"/>
      <c r="G11" s="60"/>
      <c r="H11" s="61">
        <f>(1-(E11/$E$6))*100</f>
        <v>93.708609271523187</v>
      </c>
    </row>
    <row r="13" spans="2:8" x14ac:dyDescent="0.35">
      <c r="E13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F5" sqref="F5"/>
    </sheetView>
  </sheetViews>
  <sheetFormatPr baseColWidth="10" defaultRowHeight="14.5" x14ac:dyDescent="0.35"/>
  <cols>
    <col min="5" max="5" width="17.6328125" customWidth="1"/>
  </cols>
  <sheetData>
    <row r="1" spans="1:5" x14ac:dyDescent="0.35">
      <c r="A1" s="2"/>
      <c r="B1" s="74" t="s">
        <v>3</v>
      </c>
      <c r="C1" s="74"/>
      <c r="D1" s="74"/>
      <c r="E1" s="2" t="s">
        <v>4</v>
      </c>
    </row>
    <row r="2" spans="1:5" x14ac:dyDescent="0.35">
      <c r="A2" s="2" t="s">
        <v>5</v>
      </c>
      <c r="B2" s="3">
        <v>37408</v>
      </c>
      <c r="C2" s="3">
        <v>37773</v>
      </c>
      <c r="D2" s="3">
        <v>42186</v>
      </c>
      <c r="E2" s="3">
        <v>42186</v>
      </c>
    </row>
    <row r="3" spans="1:5" x14ac:dyDescent="0.35">
      <c r="A3" s="2">
        <v>1</v>
      </c>
      <c r="B3" s="4">
        <v>24.84</v>
      </c>
      <c r="C3" s="5">
        <v>24.8</v>
      </c>
      <c r="D3" s="2"/>
      <c r="E3" s="2"/>
    </row>
    <row r="4" spans="1:5" x14ac:dyDescent="0.35">
      <c r="A4" s="2">
        <v>2</v>
      </c>
      <c r="B4" s="4">
        <v>24.91</v>
      </c>
      <c r="C4" s="5">
        <v>24.7</v>
      </c>
      <c r="D4" s="2"/>
      <c r="E4" s="2"/>
    </row>
    <row r="5" spans="1:5" x14ac:dyDescent="0.35">
      <c r="A5" s="2">
        <v>3</v>
      </c>
      <c r="B5" s="4">
        <v>24.53</v>
      </c>
      <c r="C5" s="5">
        <v>26.3</v>
      </c>
      <c r="D5" s="2"/>
      <c r="E5" s="2"/>
    </row>
    <row r="6" spans="1:5" x14ac:dyDescent="0.35">
      <c r="A6" s="2">
        <v>4</v>
      </c>
      <c r="B6" s="4">
        <v>24.81</v>
      </c>
      <c r="C6" s="5">
        <v>26.8</v>
      </c>
      <c r="D6" s="2"/>
      <c r="E6" s="2"/>
    </row>
    <row r="7" spans="1:5" x14ac:dyDescent="0.35">
      <c r="A7" s="2">
        <v>5</v>
      </c>
      <c r="B7" s="4">
        <v>23.94</v>
      </c>
      <c r="C7" s="5">
        <v>23.1</v>
      </c>
      <c r="D7" s="2"/>
      <c r="E7" s="2"/>
    </row>
    <row r="8" spans="1:5" x14ac:dyDescent="0.35">
      <c r="A8" s="2">
        <v>6</v>
      </c>
      <c r="B8" s="4">
        <v>25.39</v>
      </c>
      <c r="C8" s="5">
        <v>25.1</v>
      </c>
      <c r="D8" s="2"/>
      <c r="E8" s="2"/>
    </row>
    <row r="9" spans="1:5" x14ac:dyDescent="0.35">
      <c r="A9" s="2">
        <v>7</v>
      </c>
      <c r="B9" s="4">
        <v>26.89</v>
      </c>
      <c r="C9" s="5">
        <v>26.7</v>
      </c>
      <c r="D9" s="2"/>
      <c r="E9" s="2"/>
    </row>
    <row r="10" spans="1:5" x14ac:dyDescent="0.35">
      <c r="A10" s="2">
        <v>8</v>
      </c>
      <c r="B10" s="4">
        <v>27.19</v>
      </c>
      <c r="C10" s="5">
        <v>26.9</v>
      </c>
      <c r="D10" s="2"/>
      <c r="E10" s="2"/>
    </row>
    <row r="11" spans="1:5" x14ac:dyDescent="0.35">
      <c r="A11" s="2">
        <v>9</v>
      </c>
      <c r="B11" s="4">
        <v>27.04</v>
      </c>
      <c r="C11" s="5">
        <v>24.9</v>
      </c>
      <c r="D11" s="2"/>
      <c r="E11" s="2"/>
    </row>
    <row r="12" spans="1:5" x14ac:dyDescent="0.35">
      <c r="A12" s="2">
        <v>10</v>
      </c>
      <c r="B12" s="4">
        <v>26.44</v>
      </c>
      <c r="C12" s="5">
        <v>27.1</v>
      </c>
      <c r="D12" s="2"/>
      <c r="E12" s="2"/>
    </row>
    <row r="13" spans="1:5" x14ac:dyDescent="0.35">
      <c r="A13" s="2">
        <v>11</v>
      </c>
      <c r="B13" s="4">
        <v>25.99</v>
      </c>
      <c r="C13" s="5">
        <v>24.3</v>
      </c>
      <c r="D13" s="2"/>
      <c r="E13" s="2"/>
    </row>
    <row r="14" spans="1:5" x14ac:dyDescent="0.35">
      <c r="A14" s="2">
        <v>12</v>
      </c>
      <c r="B14" s="4">
        <v>26.74</v>
      </c>
      <c r="C14" s="5">
        <v>25.1</v>
      </c>
      <c r="D14" s="2"/>
      <c r="E14" s="2"/>
    </row>
    <row r="15" spans="1:5" x14ac:dyDescent="0.35">
      <c r="A15" s="2">
        <v>13</v>
      </c>
      <c r="B15" s="4">
        <v>26.29</v>
      </c>
      <c r="C15" s="5">
        <v>24.4</v>
      </c>
      <c r="D15" s="2"/>
      <c r="E15" s="2"/>
    </row>
    <row r="16" spans="1:5" x14ac:dyDescent="0.35">
      <c r="A16" s="2">
        <v>14</v>
      </c>
      <c r="B16" s="4">
        <v>26.59</v>
      </c>
      <c r="C16" s="5">
        <v>25.9</v>
      </c>
      <c r="D16" s="2"/>
      <c r="E16" s="2"/>
    </row>
    <row r="17" spans="1:5" x14ac:dyDescent="0.35">
      <c r="A17" s="2">
        <v>15</v>
      </c>
      <c r="B17" s="4">
        <v>26.14</v>
      </c>
      <c r="C17" s="5">
        <v>25.4</v>
      </c>
      <c r="D17" s="2"/>
      <c r="E17" s="2"/>
    </row>
    <row r="18" spans="1:5" x14ac:dyDescent="0.35">
      <c r="A18" s="2">
        <v>16</v>
      </c>
      <c r="B18" s="4">
        <v>26.29</v>
      </c>
      <c r="C18" s="5">
        <v>25</v>
      </c>
      <c r="D18" s="2"/>
      <c r="E18" s="2"/>
    </row>
    <row r="19" spans="1:5" x14ac:dyDescent="0.35">
      <c r="A19" s="2">
        <v>17</v>
      </c>
      <c r="B19" s="4">
        <v>25.99</v>
      </c>
      <c r="C19" s="5">
        <v>24.5</v>
      </c>
      <c r="D19" s="5">
        <v>26.704000000000001</v>
      </c>
      <c r="E19" s="5">
        <v>28.181999999999999</v>
      </c>
    </row>
    <row r="20" spans="1:5" x14ac:dyDescent="0.35">
      <c r="A20" s="2">
        <v>18</v>
      </c>
      <c r="B20" s="4">
        <v>27.34</v>
      </c>
      <c r="C20" s="5">
        <v>24.1</v>
      </c>
      <c r="D20" s="5">
        <v>26.956</v>
      </c>
      <c r="E20" s="5">
        <v>28.177</v>
      </c>
    </row>
    <row r="21" spans="1:5" x14ac:dyDescent="0.35">
      <c r="A21" s="2">
        <v>19</v>
      </c>
      <c r="B21" s="4">
        <v>26.44</v>
      </c>
      <c r="C21" s="5">
        <v>26.3</v>
      </c>
      <c r="D21" s="5">
        <v>26.475999999999999</v>
      </c>
      <c r="E21" s="5">
        <v>27.844000000000001</v>
      </c>
    </row>
    <row r="22" spans="1:5" x14ac:dyDescent="0.35">
      <c r="A22" s="2">
        <v>20</v>
      </c>
      <c r="B22" s="4">
        <v>25.55</v>
      </c>
      <c r="C22" s="5">
        <v>25.5</v>
      </c>
      <c r="D22" s="5">
        <v>25.260999999999999</v>
      </c>
      <c r="E22" s="5">
        <v>26.792999999999999</v>
      </c>
    </row>
    <row r="23" spans="1:5" x14ac:dyDescent="0.35">
      <c r="A23" s="2">
        <v>21</v>
      </c>
      <c r="B23" s="4">
        <v>25.99</v>
      </c>
      <c r="C23" s="5">
        <v>23.9</v>
      </c>
      <c r="D23" s="5">
        <v>27.233000000000001</v>
      </c>
      <c r="E23" s="5">
        <v>27.844000000000001</v>
      </c>
    </row>
    <row r="24" spans="1:5" x14ac:dyDescent="0.35">
      <c r="A24" s="2">
        <v>22</v>
      </c>
      <c r="B24" s="4">
        <v>25.1</v>
      </c>
      <c r="C24" s="5"/>
      <c r="D24" s="5">
        <v>25.327000000000002</v>
      </c>
      <c r="E24" s="5">
        <v>27.056000000000001</v>
      </c>
    </row>
    <row r="25" spans="1:5" x14ac:dyDescent="0.35">
      <c r="A25" s="2">
        <v>23</v>
      </c>
      <c r="B25" s="4">
        <v>26.59</v>
      </c>
      <c r="C25" s="5">
        <v>23.8</v>
      </c>
      <c r="D25" s="5">
        <v>26.361999999999998</v>
      </c>
      <c r="E25" s="5">
        <v>27.635000000000002</v>
      </c>
    </row>
    <row r="26" spans="1:5" x14ac:dyDescent="0.35">
      <c r="A26" s="2">
        <v>24</v>
      </c>
      <c r="B26" s="4">
        <v>27.04</v>
      </c>
      <c r="C26" s="5">
        <v>25.5</v>
      </c>
      <c r="D26" s="5">
        <v>28.332999999999998</v>
      </c>
      <c r="E26" s="5">
        <v>29.048999999999999</v>
      </c>
    </row>
    <row r="27" spans="1:5" x14ac:dyDescent="0.35">
      <c r="A27" s="2">
        <v>25</v>
      </c>
      <c r="B27" s="4">
        <v>27.19</v>
      </c>
      <c r="C27" s="5">
        <v>26.2</v>
      </c>
      <c r="D27" s="5">
        <v>29.053999999999998</v>
      </c>
      <c r="E27" s="5">
        <v>29.698</v>
      </c>
    </row>
    <row r="28" spans="1:5" x14ac:dyDescent="0.35">
      <c r="A28" s="2">
        <v>26</v>
      </c>
      <c r="B28" s="4">
        <v>26.92</v>
      </c>
      <c r="C28" s="5">
        <v>27.1</v>
      </c>
      <c r="D28" s="5">
        <v>27.777000000000001</v>
      </c>
      <c r="E28" s="5">
        <v>28.202999999999999</v>
      </c>
    </row>
    <row r="29" spans="1:5" x14ac:dyDescent="0.35">
      <c r="A29" s="2">
        <v>27</v>
      </c>
      <c r="B29" s="4">
        <v>25.58</v>
      </c>
      <c r="C29" s="5">
        <v>25.3</v>
      </c>
      <c r="D29" s="5">
        <v>26.515999999999998</v>
      </c>
      <c r="E29" s="5">
        <v>27.8</v>
      </c>
    </row>
    <row r="30" spans="1:5" x14ac:dyDescent="0.35">
      <c r="A30" s="2">
        <v>28</v>
      </c>
      <c r="B30" s="4">
        <v>26.17</v>
      </c>
      <c r="C30" s="5">
        <v>24.6</v>
      </c>
      <c r="D30" s="2"/>
      <c r="E30" s="2"/>
    </row>
    <row r="31" spans="1:5" x14ac:dyDescent="0.35">
      <c r="A31" s="2">
        <v>29</v>
      </c>
      <c r="B31" s="4">
        <v>26.83</v>
      </c>
      <c r="C31" s="5">
        <v>25.6</v>
      </c>
      <c r="D31" s="2"/>
      <c r="E31" s="2"/>
    </row>
    <row r="32" spans="1:5" x14ac:dyDescent="0.35">
      <c r="A32" s="2">
        <v>30</v>
      </c>
      <c r="B32" s="4">
        <v>26.75</v>
      </c>
      <c r="C32" s="5">
        <v>24.3</v>
      </c>
      <c r="D32" s="2"/>
      <c r="E32" s="2"/>
    </row>
    <row r="33" spans="1:5" x14ac:dyDescent="0.35">
      <c r="A33" s="2">
        <v>31</v>
      </c>
      <c r="B33" s="2"/>
      <c r="C33" s="2"/>
      <c r="D33" s="2"/>
      <c r="E33" s="2"/>
    </row>
    <row r="34" spans="1:5" x14ac:dyDescent="0.35">
      <c r="A34" s="6" t="s">
        <v>6</v>
      </c>
      <c r="B34" s="7">
        <f>AVERAGE(B3:B32)</f>
        <v>26.116666666666667</v>
      </c>
      <c r="C34" s="7">
        <f t="shared" ref="C34:E34" si="0">AVERAGE(C3:C32)</f>
        <v>25.282758620689652</v>
      </c>
      <c r="D34" s="7">
        <f t="shared" si="0"/>
        <v>26.909000000000002</v>
      </c>
      <c r="E34" s="7">
        <f t="shared" si="0"/>
        <v>28.025545454545455</v>
      </c>
    </row>
    <row r="35" spans="1:5" x14ac:dyDescent="0.35">
      <c r="A35" s="6" t="s">
        <v>0</v>
      </c>
      <c r="B35" s="7">
        <f>_xlfn.STDEV.S(B3:B32)</f>
        <v>0.89125766750421698</v>
      </c>
      <c r="C35" s="7">
        <f t="shared" ref="C35:E35" si="1">_xlfn.STDEV.S(C3:C32)</f>
        <v>1.0683996595433354</v>
      </c>
      <c r="D35" s="7">
        <f t="shared" si="1"/>
        <v>1.1572039578224744</v>
      </c>
      <c r="E35" s="7">
        <f t="shared" si="1"/>
        <v>0.81559614560594418</v>
      </c>
    </row>
    <row r="36" spans="1:5" x14ac:dyDescent="0.35">
      <c r="A36" s="6" t="s">
        <v>1</v>
      </c>
      <c r="B36" s="7">
        <f>COUNT(B3:B32)</f>
        <v>30</v>
      </c>
      <c r="C36" s="7">
        <f t="shared" ref="C36:E36" si="2">COUNT(C3:C32)</f>
        <v>29</v>
      </c>
      <c r="D36" s="7">
        <f t="shared" si="2"/>
        <v>11</v>
      </c>
      <c r="E36" s="7">
        <f t="shared" si="2"/>
        <v>11</v>
      </c>
    </row>
    <row r="37" spans="1:5" x14ac:dyDescent="0.35">
      <c r="A37" s="6" t="s">
        <v>2</v>
      </c>
      <c r="B37" s="7">
        <f>B35/(SQRT(B36))</f>
        <v>0.16272064301383291</v>
      </c>
      <c r="C37" s="7">
        <f t="shared" ref="C37:E37" si="3">C35/(SQRT(C36))</f>
        <v>0.19839683608714676</v>
      </c>
      <c r="D37" s="7">
        <f t="shared" si="3"/>
        <v>0.34891012127376392</v>
      </c>
      <c r="E37" s="7">
        <f t="shared" si="3"/>
        <v>0.24591149049408972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Sampled numbers</vt:lpstr>
      <vt:lpstr>Age distribution</vt:lpstr>
      <vt:lpstr>Life-tables</vt:lpstr>
      <vt:lpstr>Instar mortalities</vt:lpstr>
      <vt:lpstr>Temperatures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2016-08-30T16:12:25Z</dcterms:created>
  <dcterms:modified xsi:type="dcterms:W3CDTF">2017-10-29T02:47:24Z</dcterms:modified>
</cp:coreProperties>
</file>