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minimized="1" xWindow="-120" yWindow="-120" windowWidth="20640" windowHeight="11160"/>
  </bookViews>
  <sheets>
    <sheet name="PRESUPUESTO" sheetId="1" r:id="rId1"/>
    <sheet name="RESUMEN" sheetId="2" r:id="rId2"/>
    <sheet name="DEUDA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8" i="1" l="1"/>
  <c r="AD33" i="1"/>
  <c r="AF33" i="1"/>
  <c r="AF21" i="1" l="1"/>
  <c r="B37" i="1" l="1"/>
  <c r="AD6" i="1"/>
  <c r="AD23" i="1"/>
  <c r="AD24" i="1" s="1"/>
  <c r="AF19" i="1"/>
  <c r="AF15" i="1"/>
  <c r="AF17" i="1"/>
  <c r="AF18" i="1"/>
  <c r="AD28" i="1" l="1"/>
  <c r="AD27" i="1"/>
  <c r="AD29" i="1"/>
  <c r="AD30" i="1"/>
  <c r="AD31" i="1"/>
  <c r="AD32" i="1"/>
  <c r="AD35" i="1"/>
  <c r="AD36" i="1"/>
  <c r="AD34" i="1"/>
  <c r="AL32" i="1"/>
  <c r="AJ32" i="1"/>
  <c r="AI32" i="1"/>
  <c r="AG32" i="1"/>
  <c r="AF32" i="1"/>
  <c r="AC19" i="1"/>
  <c r="AM19" i="1"/>
  <c r="D10" i="3" l="1"/>
  <c r="D9" i="3"/>
  <c r="D8" i="3"/>
  <c r="D7" i="3"/>
  <c r="D6" i="3"/>
  <c r="D5" i="3"/>
  <c r="D4" i="3"/>
  <c r="D3" i="3"/>
  <c r="AI28" i="1" l="1"/>
  <c r="AI29" i="1"/>
  <c r="AI30" i="1"/>
  <c r="AI31" i="1"/>
  <c r="AI34" i="1"/>
  <c r="AI35" i="1"/>
  <c r="AI36" i="1"/>
  <c r="AI27" i="1"/>
  <c r="AL28" i="1"/>
  <c r="AL29" i="1"/>
  <c r="AL30" i="1"/>
  <c r="AL31" i="1"/>
  <c r="AL34" i="1"/>
  <c r="AL35" i="1"/>
  <c r="AL36" i="1"/>
  <c r="AL27" i="1"/>
  <c r="AF28" i="1"/>
  <c r="AF29" i="1"/>
  <c r="AF30" i="1"/>
  <c r="AF31" i="1"/>
  <c r="AF34" i="1"/>
  <c r="AF35" i="1"/>
  <c r="AF36" i="1"/>
  <c r="AF27" i="1"/>
  <c r="AJ36" i="1"/>
  <c r="AJ35" i="1"/>
  <c r="AJ37" i="1" s="1"/>
  <c r="AJ34" i="1"/>
  <c r="AJ31" i="1"/>
  <c r="AJ30" i="1"/>
  <c r="AJ29" i="1"/>
  <c r="AJ28" i="1"/>
  <c r="AJ27" i="1"/>
  <c r="AG37" i="1"/>
  <c r="AG36" i="1"/>
  <c r="AG35" i="1"/>
  <c r="AG34" i="1"/>
  <c r="AG31" i="1"/>
  <c r="AG30" i="1"/>
  <c r="AG29" i="1"/>
  <c r="AG28" i="1"/>
  <c r="AG27" i="1"/>
  <c r="AD37" i="1"/>
  <c r="C5" i="2"/>
  <c r="AA23" i="1"/>
  <c r="C6" i="2" s="1"/>
  <c r="AA6" i="1"/>
  <c r="AL10" i="1" l="1"/>
  <c r="AL11" i="1"/>
  <c r="AL12" i="1"/>
  <c r="AL13" i="1"/>
  <c r="AL14" i="1"/>
  <c r="AL15" i="1"/>
  <c r="AL16" i="1"/>
  <c r="AL17" i="1"/>
  <c r="AL18" i="1"/>
  <c r="AL20" i="1"/>
  <c r="AL22" i="1"/>
  <c r="AL9" i="1"/>
  <c r="AI10" i="1"/>
  <c r="AI11" i="1"/>
  <c r="AI12" i="1"/>
  <c r="AI13" i="1"/>
  <c r="AI14" i="1"/>
  <c r="AI15" i="1"/>
  <c r="AI16" i="1"/>
  <c r="AI17" i="1"/>
  <c r="AI18" i="1"/>
  <c r="AI20" i="1"/>
  <c r="AI22" i="1"/>
  <c r="AI9" i="1"/>
  <c r="AO16" i="1"/>
  <c r="AN10" i="1"/>
  <c r="AN11" i="1"/>
  <c r="AN12" i="1"/>
  <c r="AN13" i="1"/>
  <c r="AO13" i="1" s="1"/>
  <c r="AN14" i="1"/>
  <c r="AN15" i="1"/>
  <c r="AN16" i="1"/>
  <c r="AN17" i="1"/>
  <c r="AN18" i="1"/>
  <c r="AN20" i="1"/>
  <c r="AN22" i="1"/>
  <c r="AN9" i="1"/>
  <c r="AM10" i="1"/>
  <c r="AM11" i="1"/>
  <c r="AM12" i="1"/>
  <c r="AM13" i="1"/>
  <c r="AM14" i="1"/>
  <c r="AM15" i="1"/>
  <c r="AM16" i="1"/>
  <c r="AM17" i="1"/>
  <c r="AM18" i="1"/>
  <c r="AO18" i="1" s="1"/>
  <c r="AM20" i="1"/>
  <c r="AM22" i="1"/>
  <c r="AO22" i="1" s="1"/>
  <c r="AM9" i="1"/>
  <c r="AN4" i="1"/>
  <c r="AO4" i="1" s="1"/>
  <c r="AN5" i="1"/>
  <c r="AN3" i="1"/>
  <c r="AM3" i="1"/>
  <c r="AO3" i="1" s="1"/>
  <c r="AM4" i="1"/>
  <c r="AM5" i="1"/>
  <c r="AL4" i="1"/>
  <c r="AL5" i="1"/>
  <c r="AL3" i="1"/>
  <c r="AI4" i="1"/>
  <c r="AI5" i="1"/>
  <c r="AI3" i="1"/>
  <c r="AF4" i="1"/>
  <c r="AF5" i="1"/>
  <c r="AF3" i="1"/>
  <c r="AF10" i="1"/>
  <c r="AF11" i="1"/>
  <c r="AF12" i="1"/>
  <c r="AF13" i="1"/>
  <c r="AF14" i="1"/>
  <c r="AF16" i="1"/>
  <c r="AF20" i="1"/>
  <c r="AF22" i="1"/>
  <c r="AF9" i="1"/>
  <c r="AC10" i="1"/>
  <c r="AC11" i="1"/>
  <c r="AC12" i="1"/>
  <c r="AC13" i="1"/>
  <c r="AC14" i="1"/>
  <c r="AC15" i="1"/>
  <c r="AC16" i="1"/>
  <c r="AC17" i="1"/>
  <c r="AC18" i="1"/>
  <c r="AC20" i="1"/>
  <c r="AC22" i="1"/>
  <c r="AC9" i="1"/>
  <c r="AC4" i="1"/>
  <c r="AC5" i="1"/>
  <c r="AC3" i="1"/>
  <c r="Z18" i="1"/>
  <c r="Z20" i="1"/>
  <c r="AK37" i="1"/>
  <c r="AH37" i="1"/>
  <c r="AE37" i="1"/>
  <c r="Y37" i="1"/>
  <c r="V37" i="1"/>
  <c r="S37" i="1"/>
  <c r="P37" i="1"/>
  <c r="M37" i="1"/>
  <c r="J37" i="1"/>
  <c r="G37" i="1"/>
  <c r="D37" i="1"/>
  <c r="D23" i="1"/>
  <c r="AK23" i="1"/>
  <c r="AH23" i="1"/>
  <c r="AE23" i="1"/>
  <c r="AF23" i="1" s="1"/>
  <c r="AB23" i="1"/>
  <c r="Y23" i="1"/>
  <c r="V23" i="1"/>
  <c r="S23" i="1"/>
  <c r="P23" i="1"/>
  <c r="M23" i="1"/>
  <c r="J23" i="1"/>
  <c r="G23" i="1"/>
  <c r="D6" i="1"/>
  <c r="AK6" i="1"/>
  <c r="AH6" i="1"/>
  <c r="AE6" i="1"/>
  <c r="AB6" i="1"/>
  <c r="D5" i="2" s="1"/>
  <c r="E5" i="2" s="1"/>
  <c r="Y6" i="1"/>
  <c r="V6" i="1"/>
  <c r="S6" i="1"/>
  <c r="P6" i="1"/>
  <c r="M6" i="1"/>
  <c r="J6" i="1"/>
  <c r="G6" i="1"/>
  <c r="Z10" i="1"/>
  <c r="Z11" i="1"/>
  <c r="Z12" i="1"/>
  <c r="Z13" i="1"/>
  <c r="Z14" i="1"/>
  <c r="Z15" i="1"/>
  <c r="Z16" i="1"/>
  <c r="Z17" i="1"/>
  <c r="Z22" i="1"/>
  <c r="Z9" i="1"/>
  <c r="Z4" i="1"/>
  <c r="Z5" i="1"/>
  <c r="Z3" i="1"/>
  <c r="E4" i="1"/>
  <c r="E5" i="1"/>
  <c r="E3" i="1"/>
  <c r="AO17" i="1" l="1"/>
  <c r="AO9" i="1"/>
  <c r="AO15" i="1"/>
  <c r="AO12" i="1"/>
  <c r="AO5" i="1"/>
  <c r="AB24" i="1"/>
  <c r="AA32" i="1" s="1"/>
  <c r="AC32" i="1" s="1"/>
  <c r="AC6" i="1"/>
  <c r="AC23" i="1"/>
  <c r="AO10" i="1"/>
  <c r="D6" i="2"/>
  <c r="AO14" i="1"/>
  <c r="AO20" i="1"/>
  <c r="AO11" i="1"/>
  <c r="AB37" i="1"/>
  <c r="D7" i="2" s="1"/>
  <c r="E6" i="2" l="1"/>
  <c r="D8" i="2"/>
  <c r="AA36" i="1"/>
  <c r="AC36" i="1" s="1"/>
  <c r="AA30" i="1"/>
  <c r="AC30" i="1" s="1"/>
  <c r="AA35" i="1"/>
  <c r="AC35" i="1" s="1"/>
  <c r="AA29" i="1"/>
  <c r="AC29" i="1" s="1"/>
  <c r="AA27" i="1"/>
  <c r="AA34" i="1"/>
  <c r="AC34" i="1" s="1"/>
  <c r="AA28" i="1"/>
  <c r="AC28" i="1" s="1"/>
  <c r="AA31" i="1"/>
  <c r="AC31" i="1" s="1"/>
  <c r="AC27" i="1" l="1"/>
  <c r="AC37" i="1" s="1"/>
  <c r="AA37" i="1"/>
  <c r="C7" i="2" s="1"/>
  <c r="E7" i="2" l="1"/>
  <c r="E8" i="2" s="1"/>
  <c r="C8" i="2"/>
</calcChain>
</file>

<file path=xl/sharedStrings.xml><?xml version="1.0" encoding="utf-8"?>
<sst xmlns="http://schemas.openxmlformats.org/spreadsheetml/2006/main" count="209" uniqueCount="112">
  <si>
    <t>INGRESOS</t>
  </si>
  <si>
    <t>QUINCENA1</t>
  </si>
  <si>
    <t>QUINCENA2</t>
  </si>
  <si>
    <t>POCILLOS</t>
  </si>
  <si>
    <t>GASTOS FIJOS</t>
  </si>
  <si>
    <t>Servicio Luz</t>
  </si>
  <si>
    <t>Servicio de Internet</t>
  </si>
  <si>
    <t>Transporte</t>
  </si>
  <si>
    <t>Ahorro Semanal</t>
  </si>
  <si>
    <t>Aporte en el Hogar</t>
  </si>
  <si>
    <t>Samuel</t>
  </si>
  <si>
    <t>Inversiones</t>
  </si>
  <si>
    <t>Inversiones en Cripto</t>
  </si>
  <si>
    <t>Ahorro en Cta Bancaria</t>
  </si>
  <si>
    <t>GASTOS VARIABLES</t>
  </si>
  <si>
    <t>Ropa</t>
  </si>
  <si>
    <t>Gastos Extra</t>
  </si>
  <si>
    <t>Libros o Cursos</t>
  </si>
  <si>
    <t>Ahorro tecno</t>
  </si>
  <si>
    <t>Salud</t>
  </si>
  <si>
    <t>Navidad</t>
  </si>
  <si>
    <t>FRECUENCIA</t>
  </si>
  <si>
    <t>Mensual (a inicios de mes)</t>
  </si>
  <si>
    <t>Mensual (21-24 del mes)</t>
  </si>
  <si>
    <t>Mensual</t>
  </si>
  <si>
    <t>Semanal (40,000 x 4)</t>
  </si>
  <si>
    <t>Semanal (20,000 x 4)</t>
  </si>
  <si>
    <t>Semanal (25,000 x 2)</t>
  </si>
  <si>
    <t>Semana(2450 X 4)</t>
  </si>
  <si>
    <t>%</t>
  </si>
  <si>
    <t>Deudas</t>
  </si>
  <si>
    <t>ENE PRESU</t>
  </si>
  <si>
    <t>ENE PAGADO</t>
  </si>
  <si>
    <t>FEB PRESU</t>
  </si>
  <si>
    <t>FEB PAGADO</t>
  </si>
  <si>
    <t>MAR PRESU</t>
  </si>
  <si>
    <t>MAR PAGADO</t>
  </si>
  <si>
    <t>DIFERENCIA</t>
  </si>
  <si>
    <t>ABR PRESU</t>
  </si>
  <si>
    <t>ABR PAGADO</t>
  </si>
  <si>
    <t>MAY PRESU</t>
  </si>
  <si>
    <t>MAY PAGADO</t>
  </si>
  <si>
    <t>JUN PRESU</t>
  </si>
  <si>
    <t>JUN PAGADO</t>
  </si>
  <si>
    <t>JUL PRESU</t>
  </si>
  <si>
    <t>JUL PAGADO</t>
  </si>
  <si>
    <t>AGO PRESU</t>
  </si>
  <si>
    <t>AGO PAGADO</t>
  </si>
  <si>
    <t>SEP PRESU</t>
  </si>
  <si>
    <t>SEP PAGADO</t>
  </si>
  <si>
    <t>OCT PRESU</t>
  </si>
  <si>
    <t>OCT PAGADO</t>
  </si>
  <si>
    <t>NOV PRESU</t>
  </si>
  <si>
    <t>NOV PAGADO</t>
  </si>
  <si>
    <t>DIC PRESU</t>
  </si>
  <si>
    <t>DIC PAGADO</t>
  </si>
  <si>
    <t>TOTAL PRESU</t>
  </si>
  <si>
    <t>TOTAL PAGADO</t>
  </si>
  <si>
    <t>TOTAL DIFE</t>
  </si>
  <si>
    <t>CONCEPTO</t>
  </si>
  <si>
    <t>TOTAL PRESUPUESTO</t>
  </si>
  <si>
    <t>DIFERENCIA ENE</t>
  </si>
  <si>
    <t>DIFERENCIA FEB</t>
  </si>
  <si>
    <t>DIFERENCIA MAR</t>
  </si>
  <si>
    <t>DIFERENCIA ABR</t>
  </si>
  <si>
    <t>DIFERENCIA MAY</t>
  </si>
  <si>
    <t>DIFERENCIA JUN</t>
  </si>
  <si>
    <t>DIFERENCIA JUL</t>
  </si>
  <si>
    <t>DIFERENCIA AGO</t>
  </si>
  <si>
    <t>DIFERENCIA SEP</t>
  </si>
  <si>
    <t>DIFERENCIA OCT</t>
  </si>
  <si>
    <t>DIFERENCIA NOV</t>
  </si>
  <si>
    <t>DIFERENCIA DIC</t>
  </si>
  <si>
    <t>TOTAL INGRESOS</t>
  </si>
  <si>
    <t>TOTAL GASTOS FIJOS</t>
  </si>
  <si>
    <t>TOTAL GASTOS VARIABLES</t>
  </si>
  <si>
    <t>Regalo Mes</t>
  </si>
  <si>
    <t>INGRESOS MENOS GASTOS</t>
  </si>
  <si>
    <t>Citas</t>
  </si>
  <si>
    <t>Gastos Panaderia</t>
  </si>
  <si>
    <t>SEPTIEMBRE</t>
  </si>
  <si>
    <t>INGRESOS TOTALES</t>
  </si>
  <si>
    <t>Aporte Hogar Sabroso</t>
  </si>
  <si>
    <t>SALDO FINAL</t>
  </si>
  <si>
    <t>MONTO</t>
  </si>
  <si>
    <t>ENERO</t>
  </si>
  <si>
    <t>FEBRERO</t>
  </si>
  <si>
    <t>MAZRO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</si>
  <si>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</si>
  <si>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</si>
  <si>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</si>
  <si>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</si>
  <si>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</si>
  <si>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</si>
  <si>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</si>
  <si>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</si>
  <si>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SALDO RESTANTE</t>
  </si>
  <si>
    <t>ESTADO</t>
  </si>
  <si>
    <t>PRESTAMO ANGELICA</t>
  </si>
  <si>
    <t>ACTIVA</t>
  </si>
  <si>
    <t>PRESTAMO ANDRES</t>
  </si>
  <si>
    <t>PRESTAMO DILZA 1</t>
  </si>
  <si>
    <t>PRESTAMO DILZA 2</t>
  </si>
  <si>
    <t>PRESTAMO ROPA</t>
  </si>
  <si>
    <t>PRESTAMO DILZA 3</t>
  </si>
  <si>
    <t>PRESTAMO ALEJANDRO</t>
  </si>
  <si>
    <t>CELULAR</t>
  </si>
  <si>
    <t>PAGADA</t>
  </si>
  <si>
    <t>Peluqueria</t>
  </si>
  <si>
    <t>ahorro comodidades</t>
  </si>
  <si>
    <t>Telefonia</t>
  </si>
  <si>
    <t>Ahorro paseo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</si>
</sst>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565"/>
        </patternFill>
      </fill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2:Q10" totalsRowShown="0">
  <autoFilter ref="B2:Q10"/>
  <tableColumns count="16">
    <tableColumn id="1" name="CONCEPTO"/>
    <tableColumn id="2" name="MONTO" dataCellStyle="Moneda"/>
    <tableColumn id="3" name="SALDO RESTANTE" dataCellStyle="Moneda">
      <calculatedColumnFormula>C3-F3-G3-H3-I3-J3-K3-L3-M3-N3-O3-P3-Q3</calculatedColumnFormula>
    </tableColumn>
    <tableColumn id="4" name="ESTADO"/>
    <tableColumn id="5" name="ENERO" dataCellStyle="Moneda"/>
    <tableColumn id="6" name="FEBRERO" dataCellStyle="Moneda"/>
    <tableColumn id="7" name="MAZRO" dataCellStyle="Moneda"/>
    <tableColumn id="8" name="ABRIL" dataCellStyle="Moneda"/>
    <tableColumn id="9" name="MAYO" dataCellStyle="Moneda"/>
    <tableColumn id="10" name="JUNIO" dataCellStyle="Moneda"/>
    <tableColumn id="11" name="JULIO" dataCellStyle="Moneda"/>
    <tableColumn id="12" name="AGOSTO" dataCellStyle="Moneda"/>
    <tableColumn id="13" name="SEPTIEMBRE" dataCellStyle="Moneda"/>
    <tableColumn id="14" name="OCTUBRE" dataCellStyle="Moneda"/>
    <tableColumn id="15" name="NOVIEMBRE" dataCellStyle="Moneda"/>
    <tableColumn id="16" name="DICIEMBRE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8"/>
  <sheetViews>
    <sheetView tabSelected="1" topLeftCell="N1" workbookViewId="0">
      <selection activeCell="AD38" sqref="AD38"/>
    </sheetView>
  </sheetViews>
  <sheetFormatPr baseColWidth="10" defaultRowHeight="14.25" outlineLevelCol="1"/>
  <cols>
    <col min="1" max="1" width="24.25" bestFit="1" customWidth="1"/>
    <col min="2" max="2" width="25" bestFit="1" customWidth="1"/>
    <col min="3" max="4" width="11.375" hidden="1" customWidth="1" outlineLevel="1"/>
    <col min="5" max="5" width="15.125" bestFit="1" customWidth="1" collapsed="1"/>
    <col min="6" max="7" width="11.375" hidden="1" customWidth="1" outlineLevel="1"/>
    <col min="8" max="8" width="14.875" bestFit="1" customWidth="1" collapsed="1"/>
    <col min="9" max="10" width="11.375" hidden="1" customWidth="1" outlineLevel="1"/>
    <col min="11" max="11" width="11.375" collapsed="1"/>
    <col min="12" max="13" width="11.375" hidden="1" customWidth="1" outlineLevel="1"/>
    <col min="14" max="14" width="11.375" collapsed="1"/>
    <col min="15" max="16" width="11.375" hidden="1" customWidth="1" outlineLevel="1"/>
    <col min="17" max="17" width="11.375" collapsed="1"/>
    <col min="18" max="19" width="11.375" hidden="1" customWidth="1" outlineLevel="1"/>
    <col min="20" max="20" width="11.375" collapsed="1"/>
    <col min="21" max="22" width="11.375" hidden="1" customWidth="1" outlineLevel="1"/>
    <col min="23" max="23" width="11.375" collapsed="1"/>
    <col min="24" max="25" width="13" hidden="1" customWidth="1" outlineLevel="1"/>
    <col min="26" max="26" width="15.625" bestFit="1" customWidth="1" collapsed="1"/>
    <col min="27" max="27" width="15.625" hidden="1" customWidth="1" outlineLevel="1"/>
    <col min="28" max="28" width="14.125" hidden="1" customWidth="1" outlineLevel="1"/>
    <col min="29" max="29" width="14.875" bestFit="1" customWidth="1" collapsed="1"/>
    <col min="30" max="30" width="14.125" bestFit="1" customWidth="1" outlineLevel="1"/>
    <col min="31" max="31" width="13.125" bestFit="1" customWidth="1" outlineLevel="1"/>
    <col min="32" max="32" width="16.375" bestFit="1" customWidth="1"/>
    <col min="33" max="34" width="11.375" customWidth="1" outlineLevel="1"/>
    <col min="36" max="37" width="11.375" customWidth="1" outlineLevel="1"/>
    <col min="39" max="41" width="13" bestFit="1" customWidth="1"/>
  </cols>
  <sheetData>
    <row r="2" spans="1:41">
      <c r="A2" t="s">
        <v>0</v>
      </c>
      <c r="B2" t="s">
        <v>21</v>
      </c>
      <c r="C2" t="s">
        <v>31</v>
      </c>
      <c r="D2" t="s">
        <v>32</v>
      </c>
      <c r="E2" t="s">
        <v>61</v>
      </c>
      <c r="F2" t="s">
        <v>33</v>
      </c>
      <c r="G2" t="s">
        <v>34</v>
      </c>
      <c r="H2" t="s">
        <v>62</v>
      </c>
      <c r="I2" t="s">
        <v>35</v>
      </c>
      <c r="J2" t="s">
        <v>36</v>
      </c>
      <c r="K2" t="s">
        <v>63</v>
      </c>
      <c r="L2" t="s">
        <v>38</v>
      </c>
      <c r="M2" t="s">
        <v>39</v>
      </c>
      <c r="N2" t="s">
        <v>64</v>
      </c>
      <c r="O2" t="s">
        <v>40</v>
      </c>
      <c r="P2" t="s">
        <v>41</v>
      </c>
      <c r="Q2" t="s">
        <v>65</v>
      </c>
      <c r="R2" t="s">
        <v>42</v>
      </c>
      <c r="S2" t="s">
        <v>43</v>
      </c>
      <c r="T2" t="s">
        <v>66</v>
      </c>
      <c r="U2" t="s">
        <v>44</v>
      </c>
      <c r="V2" t="s">
        <v>45</v>
      </c>
      <c r="W2" t="s">
        <v>67</v>
      </c>
      <c r="X2" t="s">
        <v>46</v>
      </c>
      <c r="Y2" t="s">
        <v>47</v>
      </c>
      <c r="Z2" t="s">
        <v>68</v>
      </c>
      <c r="AA2" t="s">
        <v>48</v>
      </c>
      <c r="AB2" t="s">
        <v>49</v>
      </c>
      <c r="AC2" t="s">
        <v>69</v>
      </c>
      <c r="AD2" t="s">
        <v>50</v>
      </c>
      <c r="AE2" t="s">
        <v>51</v>
      </c>
      <c r="AF2" t="s">
        <v>70</v>
      </c>
      <c r="AG2" t="s">
        <v>52</v>
      </c>
      <c r="AH2" t="s">
        <v>53</v>
      </c>
      <c r="AI2" t="s">
        <v>71</v>
      </c>
      <c r="AJ2" t="s">
        <v>54</v>
      </c>
      <c r="AK2" t="s">
        <v>55</v>
      </c>
      <c r="AL2" t="s">
        <v>72</v>
      </c>
      <c r="AM2" t="s">
        <v>56</v>
      </c>
      <c r="AN2" t="s">
        <v>57</v>
      </c>
      <c r="AO2" t="s">
        <v>58</v>
      </c>
    </row>
    <row r="3" spans="1:41">
      <c r="A3" t="s">
        <v>1</v>
      </c>
      <c r="C3" s="3"/>
      <c r="D3" s="3"/>
      <c r="E3" s="3">
        <f>C3-D3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f>X3-Y3</f>
        <v>0</v>
      </c>
      <c r="AA3" s="3">
        <v>650000</v>
      </c>
      <c r="AB3" s="3">
        <v>650000</v>
      </c>
      <c r="AC3" s="3">
        <f>AA3-AB3</f>
        <v>0</v>
      </c>
      <c r="AD3" s="3">
        <v>650000</v>
      </c>
      <c r="AE3" s="3"/>
      <c r="AF3" s="3">
        <f>AD3-AE3</f>
        <v>650000</v>
      </c>
      <c r="AG3" s="3"/>
      <c r="AH3" s="3"/>
      <c r="AI3" s="3">
        <f>AG3-AH3</f>
        <v>0</v>
      </c>
      <c r="AJ3" s="3"/>
      <c r="AK3" s="3"/>
      <c r="AL3" s="3">
        <f>AJ3-AK3</f>
        <v>0</v>
      </c>
      <c r="AM3" s="3">
        <f>SUM(C3,F3,I3,L3,O3,R3,U3,X3,AA3,AD3,AG3,AJ3)</f>
        <v>1300000</v>
      </c>
      <c r="AN3" s="3">
        <f>SUM(D3,G3,J3,M3,P3,S3,V3,Y3,AB3,AE3,AH3,AK3)</f>
        <v>650000</v>
      </c>
      <c r="AO3" s="3">
        <f>AM3-AN3</f>
        <v>650000</v>
      </c>
    </row>
    <row r="4" spans="1:41">
      <c r="A4" t="s">
        <v>2</v>
      </c>
      <c r="C4" s="3"/>
      <c r="D4" s="3"/>
      <c r="E4" s="3">
        <f t="shared" ref="E4:E5" si="0">C4-D4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f>X4-Y4</f>
        <v>0</v>
      </c>
      <c r="AA4" s="3">
        <v>650000</v>
      </c>
      <c r="AB4" s="3">
        <v>650000</v>
      </c>
      <c r="AC4" s="3">
        <f t="shared" ref="AC4:AC5" si="1">AA4-AB4</f>
        <v>0</v>
      </c>
      <c r="AD4" s="3">
        <v>650000</v>
      </c>
      <c r="AE4" s="3"/>
      <c r="AF4" s="3">
        <f t="shared" ref="AF4:AF5" si="2">AD4-AE4</f>
        <v>650000</v>
      </c>
      <c r="AG4" s="3"/>
      <c r="AH4" s="3"/>
      <c r="AI4" s="3">
        <f t="shared" ref="AI4:AI5" si="3">AG4-AH4</f>
        <v>0</v>
      </c>
      <c r="AJ4" s="3"/>
      <c r="AK4" s="3"/>
      <c r="AL4" s="3">
        <f t="shared" ref="AL4:AL5" si="4">AJ4-AK4</f>
        <v>0</v>
      </c>
      <c r="AM4" s="3">
        <f t="shared" ref="AM4:AM5" si="5">SUM(C4,F4,I4,L4,O4,R4,U4,X4,AA4,AD4,AG4,AJ4)</f>
        <v>1300000</v>
      </c>
      <c r="AN4" s="3">
        <f t="shared" ref="AN4:AN5" si="6">SUM(D4,G4,J4,M4,P4,S4,V4,Y4,AB4,AE4,AH4,AK4)</f>
        <v>650000</v>
      </c>
      <c r="AO4" s="3">
        <f t="shared" ref="AO4:AO5" si="7">AM4-AN4</f>
        <v>650000</v>
      </c>
    </row>
    <row r="5" spans="1:41">
      <c r="A5" t="s">
        <v>3</v>
      </c>
      <c r="C5" s="3"/>
      <c r="D5" s="3"/>
      <c r="E5" s="3">
        <f t="shared" si="0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130000</v>
      </c>
      <c r="Y5" s="3"/>
      <c r="Z5" s="3">
        <f t="shared" ref="Z5" si="8">X5-Y5</f>
        <v>130000</v>
      </c>
      <c r="AA5" s="3"/>
      <c r="AB5" s="3"/>
      <c r="AC5" s="3">
        <f t="shared" si="1"/>
        <v>0</v>
      </c>
      <c r="AD5" s="3"/>
      <c r="AE5" s="3"/>
      <c r="AF5" s="3">
        <f t="shared" si="2"/>
        <v>0</v>
      </c>
      <c r="AG5" s="3"/>
      <c r="AH5" s="3"/>
      <c r="AI5" s="3">
        <f t="shared" si="3"/>
        <v>0</v>
      </c>
      <c r="AJ5" s="3"/>
      <c r="AK5" s="3"/>
      <c r="AL5" s="3">
        <f t="shared" si="4"/>
        <v>0</v>
      </c>
      <c r="AM5" s="3">
        <f t="shared" si="5"/>
        <v>130000</v>
      </c>
      <c r="AN5" s="3">
        <f t="shared" si="6"/>
        <v>0</v>
      </c>
      <c r="AO5" s="3">
        <f t="shared" si="7"/>
        <v>130000</v>
      </c>
    </row>
    <row r="6" spans="1:41">
      <c r="A6" t="s">
        <v>73</v>
      </c>
      <c r="C6" s="3"/>
      <c r="D6" s="3">
        <f>SUM(D3:D5)</f>
        <v>0</v>
      </c>
      <c r="E6" s="3"/>
      <c r="F6" s="3"/>
      <c r="G6" s="3">
        <f>SUM(G3:G5)</f>
        <v>0</v>
      </c>
      <c r="H6" s="3"/>
      <c r="I6" s="3"/>
      <c r="J6" s="3">
        <f>SUM(J3:J5)</f>
        <v>0</v>
      </c>
      <c r="K6" s="3"/>
      <c r="L6" s="3"/>
      <c r="M6" s="3">
        <f>SUM(M3:M5)</f>
        <v>0</v>
      </c>
      <c r="N6" s="3"/>
      <c r="O6" s="3"/>
      <c r="P6" s="3">
        <f>SUM(P3:P5)</f>
        <v>0</v>
      </c>
      <c r="Q6" s="3"/>
      <c r="R6" s="3"/>
      <c r="S6" s="3">
        <f>SUM(S3:S5)</f>
        <v>0</v>
      </c>
      <c r="T6" s="3"/>
      <c r="U6" s="3"/>
      <c r="V6" s="3">
        <f>SUM(V3:V5)</f>
        <v>0</v>
      </c>
      <c r="W6" s="3"/>
      <c r="X6" s="3"/>
      <c r="Y6" s="3">
        <f>SUM(Y3:Y5)</f>
        <v>0</v>
      </c>
      <c r="Z6" s="3"/>
      <c r="AA6" s="3">
        <f>SUM(AA3:AA5)</f>
        <v>1300000</v>
      </c>
      <c r="AB6" s="3">
        <f>SUM(AB3:AB5)</f>
        <v>1300000</v>
      </c>
      <c r="AC6" s="3">
        <f>SUM(AC3:AC5)</f>
        <v>0</v>
      </c>
      <c r="AD6" s="3">
        <f>SUM(AD3:AD5)</f>
        <v>1300000</v>
      </c>
      <c r="AE6" s="3">
        <f>SUM(AE3:AE5)</f>
        <v>0</v>
      </c>
      <c r="AF6" s="3"/>
      <c r="AG6" s="3"/>
      <c r="AH6" s="3">
        <f>SUM(AH3:AH5)</f>
        <v>0</v>
      </c>
      <c r="AI6" s="3"/>
      <c r="AJ6" s="3"/>
      <c r="AK6" s="3">
        <f>SUM(AK3:AK5)</f>
        <v>0</v>
      </c>
      <c r="AL6" s="3"/>
      <c r="AM6" s="3"/>
      <c r="AN6" s="3"/>
      <c r="AO6" s="3"/>
    </row>
    <row r="8" spans="1:41">
      <c r="A8" t="s">
        <v>4</v>
      </c>
      <c r="B8" t="s">
        <v>21</v>
      </c>
      <c r="C8" t="s">
        <v>31</v>
      </c>
      <c r="D8" t="s">
        <v>32</v>
      </c>
      <c r="E8" t="s">
        <v>37</v>
      </c>
      <c r="F8" t="s">
        <v>33</v>
      </c>
      <c r="G8" t="s">
        <v>34</v>
      </c>
      <c r="H8" t="s">
        <v>37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37</v>
      </c>
      <c r="O8" t="s">
        <v>40</v>
      </c>
      <c r="P8" t="s">
        <v>41</v>
      </c>
      <c r="Q8" t="s">
        <v>37</v>
      </c>
      <c r="R8" t="s">
        <v>42</v>
      </c>
      <c r="S8" t="s">
        <v>43</v>
      </c>
      <c r="T8" t="s">
        <v>37</v>
      </c>
      <c r="U8" t="s">
        <v>44</v>
      </c>
      <c r="V8" t="s">
        <v>45</v>
      </c>
      <c r="W8" t="s">
        <v>37</v>
      </c>
      <c r="X8" t="s">
        <v>46</v>
      </c>
      <c r="Y8" t="s">
        <v>47</v>
      </c>
      <c r="Z8" t="s">
        <v>37</v>
      </c>
      <c r="AA8" t="s">
        <v>48</v>
      </c>
      <c r="AB8" t="s">
        <v>49</v>
      </c>
      <c r="AC8" t="s">
        <v>37</v>
      </c>
      <c r="AD8" t="s">
        <v>50</v>
      </c>
      <c r="AE8" t="s">
        <v>51</v>
      </c>
      <c r="AF8" t="s">
        <v>37</v>
      </c>
      <c r="AG8" t="s">
        <v>52</v>
      </c>
      <c r="AH8" t="s">
        <v>53</v>
      </c>
      <c r="AI8" t="s">
        <v>37</v>
      </c>
      <c r="AJ8" t="s">
        <v>54</v>
      </c>
      <c r="AK8" t="s">
        <v>55</v>
      </c>
      <c r="AL8" t="s">
        <v>37</v>
      </c>
      <c r="AM8" t="s">
        <v>56</v>
      </c>
      <c r="AN8" t="s">
        <v>57</v>
      </c>
      <c r="AO8" t="s">
        <v>58</v>
      </c>
    </row>
    <row r="9" spans="1:41">
      <c r="A9" t="s">
        <v>5</v>
      </c>
      <c r="B9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70000</v>
      </c>
      <c r="Y9" s="4">
        <v>53560</v>
      </c>
      <c r="Z9" s="3">
        <f t="shared" ref="Z9:Z22" si="9">X9-Y9</f>
        <v>16440</v>
      </c>
      <c r="AA9" s="4">
        <v>70000</v>
      </c>
      <c r="AB9" s="4">
        <v>53560</v>
      </c>
      <c r="AC9" s="4">
        <f>AA9-AB9</f>
        <v>16440</v>
      </c>
      <c r="AD9" s="4">
        <v>70000</v>
      </c>
      <c r="AE9" s="4">
        <v>61400</v>
      </c>
      <c r="AF9" s="4">
        <f>AD9-AE9</f>
        <v>8600</v>
      </c>
      <c r="AG9" s="4"/>
      <c r="AH9" s="4"/>
      <c r="AI9" s="4">
        <f>AG9-AH9</f>
        <v>0</v>
      </c>
      <c r="AJ9" s="4"/>
      <c r="AK9" s="4"/>
      <c r="AL9" s="4">
        <f>AJ9-AK9</f>
        <v>0</v>
      </c>
      <c r="AM9" s="4">
        <f>SUM(C9,F9,I9,L9,O9,R9,U9,X9,AA9,AD9,AG9,AJ9)</f>
        <v>210000</v>
      </c>
      <c r="AN9" s="4">
        <f>SUM(D9,G9,J9,M9,P9,S9,V9,Y9,AB9,AE9,AH9,AK9)</f>
        <v>168520</v>
      </c>
      <c r="AO9" s="4">
        <f>AM9-AN9</f>
        <v>41480</v>
      </c>
    </row>
    <row r="10" spans="1:41">
      <c r="A10" t="s">
        <v>6</v>
      </c>
      <c r="B10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130000</v>
      </c>
      <c r="Y10" s="4">
        <v>128261</v>
      </c>
      <c r="Z10" s="3">
        <f t="shared" si="9"/>
        <v>1739</v>
      </c>
      <c r="AA10" s="4">
        <v>130000</v>
      </c>
      <c r="AB10" s="4">
        <v>128261</v>
      </c>
      <c r="AC10" s="4">
        <f t="shared" ref="AC10:AC22" si="10">AA10-AB10</f>
        <v>1739</v>
      </c>
      <c r="AD10" s="4">
        <v>130000</v>
      </c>
      <c r="AE10" s="4"/>
      <c r="AF10" s="4">
        <f t="shared" ref="AF10:AF23" si="11">AD10-AE10</f>
        <v>130000</v>
      </c>
      <c r="AG10" s="4"/>
      <c r="AH10" s="4"/>
      <c r="AI10" s="4">
        <f t="shared" ref="AI10:AI22" si="12">AG10-AH10</f>
        <v>0</v>
      </c>
      <c r="AJ10" s="4"/>
      <c r="AK10" s="4"/>
      <c r="AL10" s="4">
        <f t="shared" ref="AL10:AL22" si="13">AJ10-AK10</f>
        <v>0</v>
      </c>
      <c r="AM10" s="4">
        <f t="shared" ref="AM10:AM22" si="14">SUM(C10,F10,I10,L10,O10,R10,U10,X10,AA10,AD10,AG10,AJ10)</f>
        <v>390000</v>
      </c>
      <c r="AN10" s="4">
        <f t="shared" ref="AN10:AN22" si="15">SUM(D10,G10,J10,M10,P10,S10,V10,Y10,AB10,AE10,AH10,AK10)</f>
        <v>256522</v>
      </c>
      <c r="AO10" s="4">
        <f t="shared" ref="AO10:AO22" si="16">AM10-AN10</f>
        <v>133478</v>
      </c>
    </row>
    <row r="11" spans="1:41">
      <c r="A11" t="s">
        <v>7</v>
      </c>
      <c r="B11" t="s">
        <v>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>
        <f t="shared" si="9"/>
        <v>0</v>
      </c>
      <c r="AA11" s="4">
        <v>132000</v>
      </c>
      <c r="AB11" s="4">
        <v>58000</v>
      </c>
      <c r="AC11" s="4">
        <f t="shared" si="10"/>
        <v>74000</v>
      </c>
      <c r="AD11" s="4">
        <v>132000</v>
      </c>
      <c r="AE11" s="4"/>
      <c r="AF11" s="4">
        <f t="shared" si="11"/>
        <v>132000</v>
      </c>
      <c r="AG11" s="4"/>
      <c r="AH11" s="4"/>
      <c r="AI11" s="4">
        <f t="shared" si="12"/>
        <v>0</v>
      </c>
      <c r="AJ11" s="4"/>
      <c r="AK11" s="4"/>
      <c r="AL11" s="4">
        <f t="shared" si="13"/>
        <v>0</v>
      </c>
      <c r="AM11" s="4">
        <f t="shared" si="14"/>
        <v>264000</v>
      </c>
      <c r="AN11" s="4">
        <f t="shared" si="15"/>
        <v>58000</v>
      </c>
      <c r="AO11" s="4">
        <f t="shared" si="16"/>
        <v>206000</v>
      </c>
    </row>
    <row r="12" spans="1:41">
      <c r="A12" t="s">
        <v>8</v>
      </c>
      <c r="B12" t="s">
        <v>25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>
        <f t="shared" si="9"/>
        <v>0</v>
      </c>
      <c r="AA12" s="4">
        <v>160000</v>
      </c>
      <c r="AB12" s="4">
        <v>120000</v>
      </c>
      <c r="AC12" s="4">
        <f t="shared" si="10"/>
        <v>40000</v>
      </c>
      <c r="AD12" s="4">
        <v>160000</v>
      </c>
      <c r="AE12" s="4">
        <v>40000</v>
      </c>
      <c r="AF12" s="4">
        <f t="shared" si="11"/>
        <v>120000</v>
      </c>
      <c r="AG12" s="4"/>
      <c r="AH12" s="4"/>
      <c r="AI12" s="4">
        <f t="shared" si="12"/>
        <v>0</v>
      </c>
      <c r="AJ12" s="4"/>
      <c r="AK12" s="4"/>
      <c r="AL12" s="4">
        <f t="shared" si="13"/>
        <v>0</v>
      </c>
      <c r="AM12" s="4">
        <f t="shared" si="14"/>
        <v>320000</v>
      </c>
      <c r="AN12" s="4">
        <f t="shared" si="15"/>
        <v>160000</v>
      </c>
      <c r="AO12" s="4">
        <f t="shared" si="16"/>
        <v>160000</v>
      </c>
    </row>
    <row r="13" spans="1:41">
      <c r="A13" t="s">
        <v>9</v>
      </c>
      <c r="B13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>
        <f t="shared" si="9"/>
        <v>0</v>
      </c>
      <c r="AA13" s="4">
        <v>80000</v>
      </c>
      <c r="AB13" s="4">
        <v>20900</v>
      </c>
      <c r="AC13" s="4">
        <f t="shared" si="10"/>
        <v>59100</v>
      </c>
      <c r="AD13" s="4">
        <v>160000</v>
      </c>
      <c r="AE13" s="4">
        <v>30900</v>
      </c>
      <c r="AF13" s="4">
        <f t="shared" si="11"/>
        <v>129100</v>
      </c>
      <c r="AG13" s="4"/>
      <c r="AH13" s="4"/>
      <c r="AI13" s="4">
        <f t="shared" si="12"/>
        <v>0</v>
      </c>
      <c r="AJ13" s="4"/>
      <c r="AK13" s="4"/>
      <c r="AL13" s="4">
        <f t="shared" si="13"/>
        <v>0</v>
      </c>
      <c r="AM13" s="4">
        <f t="shared" si="14"/>
        <v>240000</v>
      </c>
      <c r="AN13" s="4">
        <f t="shared" si="15"/>
        <v>51800</v>
      </c>
      <c r="AO13" s="4">
        <f t="shared" si="16"/>
        <v>188200</v>
      </c>
    </row>
    <row r="14" spans="1:41">
      <c r="A14" t="s">
        <v>10</v>
      </c>
      <c r="B1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>
        <f t="shared" si="9"/>
        <v>0</v>
      </c>
      <c r="AA14" s="4">
        <v>50000</v>
      </c>
      <c r="AB14" s="4">
        <v>28600</v>
      </c>
      <c r="AC14" s="4">
        <f t="shared" si="10"/>
        <v>21400</v>
      </c>
      <c r="AD14" s="4">
        <v>50000</v>
      </c>
      <c r="AE14" s="4"/>
      <c r="AF14" s="4">
        <f t="shared" si="11"/>
        <v>50000</v>
      </c>
      <c r="AG14" s="4"/>
      <c r="AH14" s="4"/>
      <c r="AI14" s="4">
        <f t="shared" si="12"/>
        <v>0</v>
      </c>
      <c r="AJ14" s="4"/>
      <c r="AK14" s="4"/>
      <c r="AL14" s="4">
        <f t="shared" si="13"/>
        <v>0</v>
      </c>
      <c r="AM14" s="4">
        <f t="shared" si="14"/>
        <v>100000</v>
      </c>
      <c r="AN14" s="4">
        <f t="shared" si="15"/>
        <v>28600</v>
      </c>
      <c r="AO14" s="4">
        <f t="shared" si="16"/>
        <v>71400</v>
      </c>
    </row>
    <row r="15" spans="1:41">
      <c r="A15" t="s">
        <v>11</v>
      </c>
      <c r="B15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>
        <f t="shared" si="9"/>
        <v>0</v>
      </c>
      <c r="AA15" s="4">
        <v>40000</v>
      </c>
      <c r="AB15" s="4">
        <v>42821</v>
      </c>
      <c r="AC15" s="4">
        <f t="shared" si="10"/>
        <v>-2821</v>
      </c>
      <c r="AD15" s="4">
        <v>40000</v>
      </c>
      <c r="AE15" s="4"/>
      <c r="AF15" s="4">
        <f t="shared" si="11"/>
        <v>40000</v>
      </c>
      <c r="AG15" s="4"/>
      <c r="AH15" s="4"/>
      <c r="AI15" s="4">
        <f t="shared" si="12"/>
        <v>0</v>
      </c>
      <c r="AJ15" s="4"/>
      <c r="AK15" s="4"/>
      <c r="AL15" s="4">
        <f t="shared" si="13"/>
        <v>0</v>
      </c>
      <c r="AM15" s="4">
        <f t="shared" si="14"/>
        <v>80000</v>
      </c>
      <c r="AN15" s="4">
        <f t="shared" si="15"/>
        <v>42821</v>
      </c>
      <c r="AO15" s="4">
        <f t="shared" si="16"/>
        <v>37179</v>
      </c>
    </row>
    <row r="16" spans="1:41">
      <c r="A16" t="s">
        <v>12</v>
      </c>
      <c r="B16" t="s">
        <v>28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>
        <f t="shared" si="9"/>
        <v>0</v>
      </c>
      <c r="AA16" s="4">
        <v>9800</v>
      </c>
      <c r="AB16" s="4">
        <v>2450</v>
      </c>
      <c r="AC16" s="4">
        <f t="shared" si="10"/>
        <v>7350</v>
      </c>
      <c r="AD16" s="4">
        <v>10000</v>
      </c>
      <c r="AE16" s="4"/>
      <c r="AF16" s="4">
        <f t="shared" si="11"/>
        <v>10000</v>
      </c>
      <c r="AG16" s="4"/>
      <c r="AH16" s="4"/>
      <c r="AI16" s="4">
        <f t="shared" si="12"/>
        <v>0</v>
      </c>
      <c r="AJ16" s="4"/>
      <c r="AK16" s="4"/>
      <c r="AL16" s="4">
        <f t="shared" si="13"/>
        <v>0</v>
      </c>
      <c r="AM16" s="4">
        <f t="shared" si="14"/>
        <v>19800</v>
      </c>
      <c r="AN16" s="4">
        <f t="shared" si="15"/>
        <v>2450</v>
      </c>
      <c r="AO16" s="4">
        <f t="shared" si="16"/>
        <v>17350</v>
      </c>
    </row>
    <row r="17" spans="1:41">
      <c r="A17" t="s">
        <v>13</v>
      </c>
      <c r="B17" t="s">
        <v>24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>
        <f t="shared" si="9"/>
        <v>0</v>
      </c>
      <c r="AA17" s="4">
        <v>12000</v>
      </c>
      <c r="AB17" s="4">
        <v>12000</v>
      </c>
      <c r="AC17" s="4">
        <f t="shared" si="10"/>
        <v>0</v>
      </c>
      <c r="AD17" s="4">
        <v>12000</v>
      </c>
      <c r="AE17" s="4">
        <v>12000</v>
      </c>
      <c r="AF17" s="4">
        <f t="shared" si="11"/>
        <v>0</v>
      </c>
      <c r="AG17" s="4"/>
      <c r="AH17" s="4"/>
      <c r="AI17" s="4">
        <f t="shared" si="12"/>
        <v>0</v>
      </c>
      <c r="AJ17" s="4"/>
      <c r="AK17" s="4"/>
      <c r="AL17" s="4">
        <f t="shared" si="13"/>
        <v>0</v>
      </c>
      <c r="AM17" s="4">
        <f t="shared" si="14"/>
        <v>24000</v>
      </c>
      <c r="AN17" s="4">
        <f t="shared" si="15"/>
        <v>24000</v>
      </c>
      <c r="AO17" s="4">
        <f t="shared" si="16"/>
        <v>0</v>
      </c>
    </row>
    <row r="18" spans="1:41">
      <c r="A18" t="s">
        <v>76</v>
      </c>
      <c r="B18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>
        <f t="shared" si="9"/>
        <v>0</v>
      </c>
      <c r="AA18" s="4">
        <v>15000</v>
      </c>
      <c r="AB18" s="4">
        <v>15000</v>
      </c>
      <c r="AC18" s="4">
        <f t="shared" si="10"/>
        <v>0</v>
      </c>
      <c r="AD18" s="4">
        <v>15000</v>
      </c>
      <c r="AE18" s="4"/>
      <c r="AF18" s="4">
        <f t="shared" si="11"/>
        <v>15000</v>
      </c>
      <c r="AG18" s="4"/>
      <c r="AH18" s="4"/>
      <c r="AI18" s="4">
        <f t="shared" si="12"/>
        <v>0</v>
      </c>
      <c r="AJ18" s="4"/>
      <c r="AK18" s="4"/>
      <c r="AL18" s="4">
        <f t="shared" si="13"/>
        <v>0</v>
      </c>
      <c r="AM18" s="4">
        <f t="shared" si="14"/>
        <v>30000</v>
      </c>
      <c r="AN18" s="4">
        <f t="shared" si="15"/>
        <v>15000</v>
      </c>
      <c r="AO18" s="4">
        <f t="shared" si="16"/>
        <v>15000</v>
      </c>
    </row>
    <row r="19" spans="1:41">
      <c r="A19" t="s">
        <v>108</v>
      </c>
      <c r="B19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4">
        <v>30000</v>
      </c>
      <c r="AB19" s="4"/>
      <c r="AC19" s="4">
        <f t="shared" si="10"/>
        <v>30000</v>
      </c>
      <c r="AD19" s="4">
        <v>30000</v>
      </c>
      <c r="AE19" s="4"/>
      <c r="AF19" s="4">
        <f t="shared" si="11"/>
        <v>30000</v>
      </c>
      <c r="AG19" s="4"/>
      <c r="AH19" s="4"/>
      <c r="AI19" s="4"/>
      <c r="AJ19" s="4"/>
      <c r="AK19" s="4"/>
      <c r="AL19" s="4"/>
      <c r="AM19" s="4">
        <f t="shared" si="14"/>
        <v>60000</v>
      </c>
      <c r="AN19" s="4"/>
      <c r="AO19" s="4"/>
    </row>
    <row r="20" spans="1:41">
      <c r="A20" t="s">
        <v>79</v>
      </c>
      <c r="B20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>
        <f t="shared" si="9"/>
        <v>0</v>
      </c>
      <c r="AA20" s="4">
        <v>50000</v>
      </c>
      <c r="AB20" s="4">
        <v>20000</v>
      </c>
      <c r="AC20" s="4">
        <f t="shared" si="10"/>
        <v>30000</v>
      </c>
      <c r="AD20" s="4">
        <v>40000</v>
      </c>
      <c r="AE20" s="4"/>
      <c r="AF20" s="4">
        <f t="shared" si="11"/>
        <v>40000</v>
      </c>
      <c r="AG20" s="4"/>
      <c r="AH20" s="4"/>
      <c r="AI20" s="4">
        <f t="shared" si="12"/>
        <v>0</v>
      </c>
      <c r="AJ20" s="4"/>
      <c r="AK20" s="4"/>
      <c r="AL20" s="4">
        <f t="shared" si="13"/>
        <v>0</v>
      </c>
      <c r="AM20" s="4">
        <f t="shared" si="14"/>
        <v>90000</v>
      </c>
      <c r="AN20" s="4">
        <f t="shared" si="15"/>
        <v>20000</v>
      </c>
      <c r="AO20" s="4">
        <f t="shared" si="16"/>
        <v>70000</v>
      </c>
    </row>
    <row r="21" spans="1:41">
      <c r="A21" t="s">
        <v>110</v>
      </c>
      <c r="B21" t="s">
        <v>24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/>
      <c r="AA21" s="4"/>
      <c r="AB21" s="4"/>
      <c r="AC21" s="4"/>
      <c r="AD21" s="4">
        <v>17000</v>
      </c>
      <c r="AE21" s="4"/>
      <c r="AF21" s="4">
        <f t="shared" si="11"/>
        <v>17000</v>
      </c>
      <c r="AG21" s="4"/>
      <c r="AH21" s="4"/>
      <c r="AI21" s="4"/>
      <c r="AJ21" s="4"/>
      <c r="AK21" s="4"/>
      <c r="AL21" s="4"/>
      <c r="AM21" s="4"/>
      <c r="AN21" s="4"/>
      <c r="AO21" s="4"/>
    </row>
    <row r="22" spans="1:41">
      <c r="A22" t="s">
        <v>82</v>
      </c>
      <c r="B22" t="s">
        <v>24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>
        <f t="shared" si="9"/>
        <v>0</v>
      </c>
      <c r="AA22" s="4">
        <v>100000</v>
      </c>
      <c r="AB22" s="4">
        <v>11300</v>
      </c>
      <c r="AC22" s="4">
        <f t="shared" si="10"/>
        <v>88700</v>
      </c>
      <c r="AD22" s="4">
        <v>100000</v>
      </c>
      <c r="AE22" s="4"/>
      <c r="AF22" s="4">
        <f t="shared" si="11"/>
        <v>100000</v>
      </c>
      <c r="AG22" s="4"/>
      <c r="AH22" s="4"/>
      <c r="AI22" s="4">
        <f t="shared" si="12"/>
        <v>0</v>
      </c>
      <c r="AJ22" s="4"/>
      <c r="AK22" s="4"/>
      <c r="AL22" s="4">
        <f t="shared" si="13"/>
        <v>0</v>
      </c>
      <c r="AM22" s="4">
        <f t="shared" si="14"/>
        <v>200000</v>
      </c>
      <c r="AN22" s="4">
        <f t="shared" si="15"/>
        <v>11300</v>
      </c>
      <c r="AO22" s="4">
        <f t="shared" si="16"/>
        <v>188700</v>
      </c>
    </row>
    <row r="23" spans="1:41">
      <c r="A23" t="s">
        <v>74</v>
      </c>
      <c r="C23" s="4"/>
      <c r="D23" s="4">
        <f>SUM(D9:D22)</f>
        <v>0</v>
      </c>
      <c r="E23" s="4"/>
      <c r="F23" s="4"/>
      <c r="G23" s="4">
        <f>SUM(G9:G22)</f>
        <v>0</v>
      </c>
      <c r="H23" s="4"/>
      <c r="I23" s="4"/>
      <c r="J23" s="4">
        <f>SUM(J9:J22)</f>
        <v>0</v>
      </c>
      <c r="K23" s="4"/>
      <c r="L23" s="4"/>
      <c r="M23" s="4">
        <f>SUM(M9:M22)</f>
        <v>0</v>
      </c>
      <c r="N23" s="4"/>
      <c r="O23" s="4"/>
      <c r="P23" s="4">
        <f>SUM(P9:P22)</f>
        <v>0</v>
      </c>
      <c r="Q23" s="4"/>
      <c r="R23" s="4"/>
      <c r="S23" s="4">
        <f>SUM(S9:S22)</f>
        <v>0</v>
      </c>
      <c r="T23" s="4"/>
      <c r="U23" s="4"/>
      <c r="V23" s="4">
        <f>SUM(V9:V22)</f>
        <v>0</v>
      </c>
      <c r="W23" s="4"/>
      <c r="X23" s="4"/>
      <c r="Y23" s="4">
        <f>SUM(Y9:Y22)</f>
        <v>181821</v>
      </c>
      <c r="Z23" s="3"/>
      <c r="AA23" s="4">
        <f>SUM(AA9:AA22)</f>
        <v>878800</v>
      </c>
      <c r="AB23" s="4">
        <f>SUM(AB9:AB22)</f>
        <v>512892</v>
      </c>
      <c r="AC23" s="4">
        <f>SUM(AC9:AC22)</f>
        <v>365908</v>
      </c>
      <c r="AD23" s="4">
        <f>SUM(AD9:AD22)</f>
        <v>966000</v>
      </c>
      <c r="AE23" s="4">
        <f>SUM(AE9:AE22)</f>
        <v>144300</v>
      </c>
      <c r="AF23" s="4">
        <f t="shared" si="11"/>
        <v>821700</v>
      </c>
      <c r="AG23" s="4"/>
      <c r="AH23" s="4">
        <f>SUM(AH9:AH22)</f>
        <v>0</v>
      </c>
      <c r="AI23" s="4"/>
      <c r="AJ23" s="4"/>
      <c r="AK23" s="4">
        <f>SUM(AK9:AK22)</f>
        <v>0</v>
      </c>
      <c r="AL23" s="4"/>
      <c r="AM23" s="4"/>
      <c r="AN23" s="4"/>
      <c r="AO23" s="4"/>
    </row>
    <row r="24" spans="1:41">
      <c r="A24" t="s">
        <v>77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"/>
      <c r="AA24" s="4"/>
      <c r="AB24" s="4">
        <f>AB6-AB23</f>
        <v>787108</v>
      </c>
      <c r="AC24" s="4"/>
      <c r="AD24" s="4">
        <f>AD6-AD23</f>
        <v>334000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>
      <c r="A26" t="s">
        <v>14</v>
      </c>
      <c r="B26" s="2" t="s">
        <v>29</v>
      </c>
      <c r="C26" t="s">
        <v>31</v>
      </c>
      <c r="D26" t="s">
        <v>32</v>
      </c>
      <c r="E26" t="s">
        <v>37</v>
      </c>
      <c r="F26" t="s">
        <v>33</v>
      </c>
      <c r="G26" t="s">
        <v>34</v>
      </c>
      <c r="H26" t="s">
        <v>37</v>
      </c>
      <c r="I26" t="s">
        <v>35</v>
      </c>
      <c r="J26" t="s">
        <v>36</v>
      </c>
      <c r="K26" t="s">
        <v>37</v>
      </c>
      <c r="L26" t="s">
        <v>38</v>
      </c>
      <c r="M26" t="s">
        <v>39</v>
      </c>
      <c r="N26" t="s">
        <v>37</v>
      </c>
      <c r="O26" t="s">
        <v>40</v>
      </c>
      <c r="P26" t="s">
        <v>41</v>
      </c>
      <c r="Q26" t="s">
        <v>37</v>
      </c>
      <c r="R26" t="s">
        <v>42</v>
      </c>
      <c r="S26" t="s">
        <v>43</v>
      </c>
      <c r="T26" t="s">
        <v>37</v>
      </c>
      <c r="U26" t="s">
        <v>44</v>
      </c>
      <c r="V26" t="s">
        <v>45</v>
      </c>
      <c r="W26" t="s">
        <v>37</v>
      </c>
      <c r="X26" t="s">
        <v>46</v>
      </c>
      <c r="Y26" t="s">
        <v>47</v>
      </c>
      <c r="Z26" t="s">
        <v>37</v>
      </c>
      <c r="AA26" t="s">
        <v>48</v>
      </c>
      <c r="AB26" t="s">
        <v>49</v>
      </c>
      <c r="AC26" t="s">
        <v>37</v>
      </c>
      <c r="AD26" t="s">
        <v>50</v>
      </c>
      <c r="AE26" t="s">
        <v>51</v>
      </c>
      <c r="AF26" t="s">
        <v>37</v>
      </c>
      <c r="AG26" t="s">
        <v>52</v>
      </c>
      <c r="AH26" t="s">
        <v>53</v>
      </c>
      <c r="AI26" t="s">
        <v>37</v>
      </c>
      <c r="AJ26" t="s">
        <v>54</v>
      </c>
      <c r="AK26" t="s">
        <v>55</v>
      </c>
      <c r="AL26" t="s">
        <v>37</v>
      </c>
      <c r="AM26" t="s">
        <v>56</v>
      </c>
      <c r="AN26" t="s">
        <v>57</v>
      </c>
      <c r="AO26" t="s">
        <v>58</v>
      </c>
    </row>
    <row r="27" spans="1:41">
      <c r="A27" t="s">
        <v>15</v>
      </c>
      <c r="B27" s="1">
        <v>0.25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>AB24*0.3</f>
        <v>236132.4</v>
      </c>
      <c r="AB27" s="3"/>
      <c r="AC27" s="3">
        <f>AA27-AB27</f>
        <v>236132.4</v>
      </c>
      <c r="AD27" s="3">
        <f>AD$24*B27</f>
        <v>83500</v>
      </c>
      <c r="AE27" s="3"/>
      <c r="AF27" s="3">
        <f>AD27-AE27</f>
        <v>83500</v>
      </c>
      <c r="AG27" s="3">
        <f>AH24*0.3</f>
        <v>0</v>
      </c>
      <c r="AH27" s="3"/>
      <c r="AI27" s="3">
        <f>AG27-AH27</f>
        <v>0</v>
      </c>
      <c r="AJ27" s="3">
        <f>AJ24*0.3</f>
        <v>0</v>
      </c>
      <c r="AK27" s="3"/>
      <c r="AL27" s="3">
        <f>AJ27-AK27</f>
        <v>0</v>
      </c>
      <c r="AM27" s="3"/>
      <c r="AN27" s="3"/>
      <c r="AO27" s="3"/>
    </row>
    <row r="28" spans="1:41">
      <c r="A28" t="s">
        <v>78</v>
      </c>
      <c r="B28" s="1">
        <v>0.15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AB24*0.2</f>
        <v>157421.6</v>
      </c>
      <c r="AB28" s="3">
        <v>19000</v>
      </c>
      <c r="AC28" s="3">
        <f t="shared" ref="AC28:AC36" si="17">AA28-AB28</f>
        <v>138421.6</v>
      </c>
      <c r="AD28" s="3">
        <f t="shared" ref="AD28:AD36" si="18">AD$24*B28</f>
        <v>50100</v>
      </c>
      <c r="AE28" s="3"/>
      <c r="AF28" s="3">
        <f t="shared" ref="AF28:AF36" si="19">AD28-AE28</f>
        <v>50100</v>
      </c>
      <c r="AG28" s="3">
        <f>AH24*0.2</f>
        <v>0</v>
      </c>
      <c r="AH28" s="3"/>
      <c r="AI28" s="3">
        <f t="shared" ref="AI28:AI36" si="20">AG28-AH28</f>
        <v>0</v>
      </c>
      <c r="AJ28" s="3">
        <f>AJ24*0.2</f>
        <v>0</v>
      </c>
      <c r="AK28" s="3"/>
      <c r="AL28" s="3">
        <f t="shared" ref="AL28:AL36" si="21">AJ28-AK28</f>
        <v>0</v>
      </c>
      <c r="AM28" s="3"/>
      <c r="AN28" s="3"/>
      <c r="AO28" s="3"/>
    </row>
    <row r="29" spans="1:41">
      <c r="A29" t="s">
        <v>16</v>
      </c>
      <c r="B29" s="1">
        <v>0.1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>AB24*0.1</f>
        <v>78710.8</v>
      </c>
      <c r="AB29" s="3">
        <v>78000</v>
      </c>
      <c r="AC29" s="3">
        <f t="shared" si="17"/>
        <v>710.80000000000291</v>
      </c>
      <c r="AD29" s="3">
        <f t="shared" si="18"/>
        <v>33400</v>
      </c>
      <c r="AE29" s="3"/>
      <c r="AF29" s="3">
        <f t="shared" si="19"/>
        <v>33400</v>
      </c>
      <c r="AG29" s="3">
        <f>AH24*0.1</f>
        <v>0</v>
      </c>
      <c r="AH29" s="3"/>
      <c r="AI29" s="3">
        <f t="shared" si="20"/>
        <v>0</v>
      </c>
      <c r="AJ29" s="3">
        <f>AJ24*0.1</f>
        <v>0</v>
      </c>
      <c r="AK29" s="3"/>
      <c r="AL29" s="3">
        <f t="shared" si="21"/>
        <v>0</v>
      </c>
      <c r="AM29" s="3"/>
      <c r="AN29" s="3"/>
      <c r="AO29" s="3"/>
    </row>
    <row r="30" spans="1:41">
      <c r="A30" t="s">
        <v>17</v>
      </c>
      <c r="B30" s="1">
        <v>0.05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>AB24*0.05</f>
        <v>39355.4</v>
      </c>
      <c r="AB30" s="3"/>
      <c r="AC30" s="3">
        <f t="shared" si="17"/>
        <v>39355.4</v>
      </c>
      <c r="AD30" s="3">
        <f t="shared" si="18"/>
        <v>16700</v>
      </c>
      <c r="AE30" s="3"/>
      <c r="AF30" s="3">
        <f t="shared" si="19"/>
        <v>16700</v>
      </c>
      <c r="AG30" s="3">
        <f>AH24*0.05</f>
        <v>0</v>
      </c>
      <c r="AH30" s="3"/>
      <c r="AI30" s="3">
        <f t="shared" si="20"/>
        <v>0</v>
      </c>
      <c r="AJ30" s="3">
        <f>AJ24*0.05</f>
        <v>0</v>
      </c>
      <c r="AK30" s="3"/>
      <c r="AL30" s="3">
        <f t="shared" si="21"/>
        <v>0</v>
      </c>
      <c r="AM30" s="3"/>
      <c r="AN30" s="3"/>
      <c r="AO30" s="3"/>
    </row>
    <row r="31" spans="1:41">
      <c r="A31" t="s">
        <v>18</v>
      </c>
      <c r="B31" s="1">
        <v>0.05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>AB24*0.05</f>
        <v>39355.4</v>
      </c>
      <c r="AB31" s="3">
        <v>26000</v>
      </c>
      <c r="AC31" s="3">
        <f t="shared" si="17"/>
        <v>13355.400000000001</v>
      </c>
      <c r="AD31" s="3">
        <f t="shared" si="18"/>
        <v>16700</v>
      </c>
      <c r="AE31" s="3"/>
      <c r="AF31" s="3">
        <f t="shared" si="19"/>
        <v>16700</v>
      </c>
      <c r="AG31" s="3">
        <f>AH24*0.05</f>
        <v>0</v>
      </c>
      <c r="AH31" s="3"/>
      <c r="AI31" s="3">
        <f t="shared" si="20"/>
        <v>0</v>
      </c>
      <c r="AJ31" s="3">
        <f>AJ24*0.05</f>
        <v>0</v>
      </c>
      <c r="AK31" s="3"/>
      <c r="AL31" s="3">
        <f t="shared" si="21"/>
        <v>0</v>
      </c>
      <c r="AM31" s="3"/>
      <c r="AN31" s="3"/>
      <c r="AO31" s="3"/>
    </row>
    <row r="32" spans="1:41">
      <c r="A32" t="s">
        <v>109</v>
      </c>
      <c r="B32" s="1">
        <v>0.05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AB24*0.05</f>
        <v>39355.4</v>
      </c>
      <c r="AB32" s="3"/>
      <c r="AC32" s="3">
        <f t="shared" si="17"/>
        <v>39355.4</v>
      </c>
      <c r="AD32" s="3">
        <f t="shared" si="18"/>
        <v>16700</v>
      </c>
      <c r="AE32" s="3"/>
      <c r="AF32" s="3">
        <f t="shared" si="19"/>
        <v>16700</v>
      </c>
      <c r="AG32" s="3">
        <f>AH25*0.05</f>
        <v>0</v>
      </c>
      <c r="AH32" s="3"/>
      <c r="AI32" s="3">
        <f t="shared" si="20"/>
        <v>0</v>
      </c>
      <c r="AJ32" s="3">
        <f>AJ25*0.05</f>
        <v>0</v>
      </c>
      <c r="AK32" s="3"/>
      <c r="AL32" s="3">
        <f t="shared" si="21"/>
        <v>0</v>
      </c>
      <c r="AM32" s="3"/>
      <c r="AN32" s="3"/>
      <c r="AO32" s="3"/>
    </row>
    <row r="33" spans="1:41">
      <c r="A33" t="s">
        <v>111</v>
      </c>
      <c r="B33" s="1">
        <v>0.05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f t="shared" si="18"/>
        <v>16700</v>
      </c>
      <c r="AE33" s="3"/>
      <c r="AF33" s="3">
        <f t="shared" si="19"/>
        <v>16700</v>
      </c>
      <c r="AG33" s="3"/>
      <c r="AH33" s="3"/>
      <c r="AI33" s="3"/>
      <c r="AJ33" s="3"/>
      <c r="AK33" s="3"/>
      <c r="AL33" s="3"/>
      <c r="AM33" s="3"/>
      <c r="AN33" s="3"/>
      <c r="AO33" s="3"/>
    </row>
    <row r="34" spans="1:41">
      <c r="A34" t="s">
        <v>19</v>
      </c>
      <c r="B34" s="1">
        <v>0.1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>AB24*0.15</f>
        <v>118066.2</v>
      </c>
      <c r="AB34" s="3"/>
      <c r="AC34" s="3">
        <f t="shared" si="17"/>
        <v>118066.2</v>
      </c>
      <c r="AD34" s="3">
        <f t="shared" si="18"/>
        <v>33400</v>
      </c>
      <c r="AE34" s="3"/>
      <c r="AF34" s="3">
        <f t="shared" si="19"/>
        <v>33400</v>
      </c>
      <c r="AG34" s="3">
        <f>AH24*0.15</f>
        <v>0</v>
      </c>
      <c r="AH34" s="3"/>
      <c r="AI34" s="3">
        <f t="shared" si="20"/>
        <v>0</v>
      </c>
      <c r="AJ34" s="3">
        <f>AJ24*0.15</f>
        <v>0</v>
      </c>
      <c r="AK34" s="3"/>
      <c r="AL34" s="3">
        <f t="shared" si="21"/>
        <v>0</v>
      </c>
      <c r="AM34" s="3"/>
      <c r="AN34" s="3"/>
      <c r="AO34" s="3"/>
    </row>
    <row r="35" spans="1:41">
      <c r="A35" t="s">
        <v>30</v>
      </c>
      <c r="B35" s="1">
        <v>0.1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>AB24*0.15</f>
        <v>118066.2</v>
      </c>
      <c r="AB35" s="3">
        <v>200000</v>
      </c>
      <c r="AC35" s="3">
        <f t="shared" si="17"/>
        <v>-81933.8</v>
      </c>
      <c r="AD35" s="3">
        <f t="shared" si="18"/>
        <v>33400</v>
      </c>
      <c r="AE35" s="3"/>
      <c r="AF35" s="3">
        <f t="shared" si="19"/>
        <v>33400</v>
      </c>
      <c r="AG35" s="3">
        <f>AH24*0.15</f>
        <v>0</v>
      </c>
      <c r="AH35" s="3"/>
      <c r="AI35" s="3">
        <f t="shared" si="20"/>
        <v>0</v>
      </c>
      <c r="AJ35" s="3">
        <f>AJ24*0.15</f>
        <v>0</v>
      </c>
      <c r="AK35" s="3"/>
      <c r="AL35" s="3">
        <f t="shared" si="21"/>
        <v>0</v>
      </c>
      <c r="AM35" s="3"/>
      <c r="AN35" s="3"/>
      <c r="AO35" s="3"/>
    </row>
    <row r="36" spans="1:41">
      <c r="A36" t="s">
        <v>20</v>
      </c>
      <c r="B36" s="1">
        <v>0.1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f>AB24*0.1</f>
        <v>78710.8</v>
      </c>
      <c r="AB36" s="3"/>
      <c r="AC36" s="3">
        <f t="shared" si="17"/>
        <v>78710.8</v>
      </c>
      <c r="AD36" s="3">
        <f t="shared" si="18"/>
        <v>33400</v>
      </c>
      <c r="AE36" s="3"/>
      <c r="AF36" s="3">
        <f t="shared" si="19"/>
        <v>33400</v>
      </c>
      <c r="AG36" s="3">
        <f>AH24*0.1</f>
        <v>0</v>
      </c>
      <c r="AH36" s="3"/>
      <c r="AI36" s="3">
        <f t="shared" si="20"/>
        <v>0</v>
      </c>
      <c r="AJ36" s="3">
        <f>AJ24*0.1</f>
        <v>0</v>
      </c>
      <c r="AK36" s="3"/>
      <c r="AL36" s="3">
        <f t="shared" si="21"/>
        <v>0</v>
      </c>
      <c r="AM36" s="3"/>
      <c r="AN36" s="3"/>
      <c r="AO36" s="3"/>
    </row>
    <row r="37" spans="1:41">
      <c r="A37" t="s">
        <v>75</v>
      </c>
      <c r="B37" s="1">
        <f>SUM(B27:B36)</f>
        <v>1.0000000000000002</v>
      </c>
      <c r="D37" s="3">
        <f>SUM(D27:D36)</f>
        <v>0</v>
      </c>
      <c r="G37" s="3">
        <f>SUM(G27:G36)</f>
        <v>0</v>
      </c>
      <c r="J37" s="3">
        <f>SUM(J27:J36)</f>
        <v>0</v>
      </c>
      <c r="M37" s="3">
        <f>SUM(M27:M36)</f>
        <v>0</v>
      </c>
      <c r="P37" s="3">
        <f>SUM(P27:P36)</f>
        <v>0</v>
      </c>
      <c r="S37" s="3">
        <f>SUM(S27:S36)</f>
        <v>0</v>
      </c>
      <c r="V37" s="3">
        <f>SUM(V27:V36)</f>
        <v>0</v>
      </c>
      <c r="Y37" s="3">
        <f>SUM(Y27:Y36)</f>
        <v>0</v>
      </c>
      <c r="AA37" s="3">
        <f>SUM(AA27:AA36)</f>
        <v>905174.2</v>
      </c>
      <c r="AB37" s="3">
        <f>SUM(AB27:AB36)</f>
        <v>323000</v>
      </c>
      <c r="AC37" s="3">
        <f>SUM(AC27:AC27)</f>
        <v>236132.4</v>
      </c>
      <c r="AD37" s="3">
        <f>SUM(AD27:AD36)</f>
        <v>334000</v>
      </c>
      <c r="AE37" s="3">
        <f>SUM(AE27:AE36)</f>
        <v>0</v>
      </c>
      <c r="AG37" s="3">
        <f>SUM(AG27:AG36)</f>
        <v>0</v>
      </c>
      <c r="AH37" s="3">
        <f>SUM(AH27:AH36)</f>
        <v>0</v>
      </c>
      <c r="AJ37" s="3">
        <f>SUM(AJ27:AJ36)</f>
        <v>0</v>
      </c>
      <c r="AK37" s="3">
        <f>SUM(AK27:AK36)</f>
        <v>0</v>
      </c>
    </row>
    <row r="38" spans="1:41">
      <c r="AD38" s="3">
        <f>AD23+AD37</f>
        <v>1300000</v>
      </c>
    </row>
  </sheetData>
  <pageMargins left="0.7" right="0.7" top="0.75" bottom="0.75" header="0.3" footer="0.3"/>
  <ignoredErrors>
    <ignoredError sqref="AC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workbookViewId="0">
      <selection activeCell="D8" sqref="D8"/>
    </sheetView>
  </sheetViews>
  <sheetFormatPr baseColWidth="10" defaultRowHeight="14.25"/>
  <cols>
    <col min="2" max="2" width="19.5" bestFit="1" customWidth="1"/>
    <col min="3" max="3" width="21.5" bestFit="1" customWidth="1"/>
    <col min="4" max="4" width="15" bestFit="1" customWidth="1"/>
    <col min="5" max="5" width="12.625" bestFit="1" customWidth="1"/>
  </cols>
  <sheetData>
    <row r="3" spans="2:5">
      <c r="B3" t="s">
        <v>80</v>
      </c>
    </row>
    <row r="4" spans="2:5">
      <c r="B4" t="s">
        <v>59</v>
      </c>
      <c r="C4" t="s">
        <v>60</v>
      </c>
      <c r="D4" t="s">
        <v>57</v>
      </c>
      <c r="E4" t="s">
        <v>37</v>
      </c>
    </row>
    <row r="5" spans="2:5">
      <c r="B5" t="s">
        <v>81</v>
      </c>
      <c r="C5" s="5">
        <f>PRESUPUESTO!AA6</f>
        <v>1300000</v>
      </c>
      <c r="D5" s="5">
        <f>PRESUPUESTO!AB6</f>
        <v>1300000</v>
      </c>
      <c r="E5" s="5">
        <f>C5-D5</f>
        <v>0</v>
      </c>
    </row>
    <row r="6" spans="2:5">
      <c r="B6" t="s">
        <v>4</v>
      </c>
      <c r="C6" s="5">
        <f>PRESUPUESTO!AA23</f>
        <v>878800</v>
      </c>
      <c r="D6" s="5">
        <f>PRESUPUESTO!AB23</f>
        <v>512892</v>
      </c>
      <c r="E6" s="5">
        <f t="shared" ref="E6:E7" si="0">C6-D6</f>
        <v>365908</v>
      </c>
    </row>
    <row r="7" spans="2:5">
      <c r="B7" t="s">
        <v>14</v>
      </c>
      <c r="C7" s="5">
        <f>PRESUPUESTO!AA37</f>
        <v>905174.2</v>
      </c>
      <c r="D7" s="5">
        <f>PRESUPUESTO!AB37</f>
        <v>323000</v>
      </c>
      <c r="E7" s="5">
        <f t="shared" si="0"/>
        <v>582174.19999999995</v>
      </c>
    </row>
    <row r="8" spans="2:5">
      <c r="B8" t="s">
        <v>83</v>
      </c>
      <c r="C8" s="6">
        <f>C5-(C7+C6)</f>
        <v>-483974.19999999995</v>
      </c>
      <c r="D8" s="6">
        <f>D5-(D7+D6)</f>
        <v>464108</v>
      </c>
      <c r="E8" s="6">
        <f>E5-(E7+E6)</f>
        <v>-948082.2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topLeftCell="D1" workbookViewId="0">
      <selection activeCell="I16" sqref="I16"/>
    </sheetView>
  </sheetViews>
  <sheetFormatPr baseColWidth="10" defaultRowHeight="14.25"/>
  <cols>
    <col min="2" max="2" width="22.75" bestFit="1" customWidth="1"/>
    <col min="3" max="3" width="12.625" bestFit="1" customWidth="1"/>
    <col min="4" max="4" width="19.75" customWidth="1"/>
    <col min="6" max="6" width="11.625" bestFit="1" customWidth="1"/>
    <col min="7" max="7" width="12" customWidth="1"/>
    <col min="14" max="14" width="15.125" customWidth="1"/>
    <col min="15" max="15" width="12.25" customWidth="1"/>
    <col min="16" max="16" width="14.125" customWidth="1"/>
    <col min="17" max="17" width="13.375" customWidth="1"/>
  </cols>
  <sheetData>
    <row r="2" spans="2:17">
      <c r="B2" t="s">
        <v>59</v>
      </c>
      <c r="C2" t="s">
        <v>84</v>
      </c>
      <c r="D2" t="s">
        <v>96</v>
      </c>
      <c r="E2" t="s">
        <v>97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80</v>
      </c>
      <c r="O2" t="s">
        <v>93</v>
      </c>
      <c r="P2" t="s">
        <v>94</v>
      </c>
      <c r="Q2" t="s">
        <v>95</v>
      </c>
    </row>
    <row r="3" spans="2:17">
      <c r="B3" t="s">
        <v>98</v>
      </c>
      <c r="C3" s="5">
        <v>120000</v>
      </c>
      <c r="D3" s="5">
        <f t="shared" ref="D3:D10" si="0">C3-F3-G3-H3-I3-J3-K3-L3-M3-N3-O3-P3-Q3</f>
        <v>0</v>
      </c>
      <c r="E3" t="s">
        <v>107</v>
      </c>
      <c r="F3" s="5"/>
      <c r="G3" s="5"/>
      <c r="H3" s="5"/>
      <c r="I3" s="5"/>
      <c r="J3" s="5"/>
      <c r="K3" s="5"/>
      <c r="L3" s="5"/>
      <c r="M3" s="5"/>
      <c r="N3" s="5">
        <v>120000</v>
      </c>
      <c r="O3" s="5"/>
      <c r="P3" s="5"/>
      <c r="Q3" s="5"/>
    </row>
    <row r="4" spans="2:17">
      <c r="B4" t="s">
        <v>100</v>
      </c>
      <c r="C4" s="5">
        <v>400000</v>
      </c>
      <c r="D4" s="5">
        <f t="shared" si="0"/>
        <v>24000</v>
      </c>
      <c r="E4" t="s">
        <v>99</v>
      </c>
      <c r="F4" s="5"/>
      <c r="G4" s="5"/>
      <c r="H4" s="5"/>
      <c r="I4" s="5"/>
      <c r="J4" s="5"/>
      <c r="K4" s="5"/>
      <c r="L4" s="5"/>
      <c r="M4" s="5"/>
      <c r="N4" s="5">
        <v>376000</v>
      </c>
      <c r="O4" s="5"/>
      <c r="P4" s="5"/>
      <c r="Q4" s="5"/>
    </row>
    <row r="5" spans="2:17">
      <c r="B5" t="s">
        <v>101</v>
      </c>
      <c r="C5" s="5">
        <v>519000</v>
      </c>
      <c r="D5" s="5">
        <f t="shared" si="0"/>
        <v>519000</v>
      </c>
      <c r="E5" t="s">
        <v>99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>
      <c r="B6" t="s">
        <v>102</v>
      </c>
      <c r="C6" s="5">
        <v>110000</v>
      </c>
      <c r="D6" s="5">
        <f t="shared" si="0"/>
        <v>110000</v>
      </c>
      <c r="E6" t="s">
        <v>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>
      <c r="B7" t="s">
        <v>103</v>
      </c>
      <c r="C7" s="5">
        <v>385000</v>
      </c>
      <c r="D7" s="5">
        <f t="shared" si="0"/>
        <v>385000</v>
      </c>
      <c r="E7" t="s">
        <v>99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>
      <c r="B8" t="s">
        <v>104</v>
      </c>
      <c r="C8" s="5">
        <v>20000</v>
      </c>
      <c r="D8" s="5">
        <f t="shared" si="0"/>
        <v>20000</v>
      </c>
      <c r="E8" t="s">
        <v>99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>
      <c r="B9" t="s">
        <v>105</v>
      </c>
      <c r="C9" s="5">
        <v>185000</v>
      </c>
      <c r="D9" s="5">
        <f t="shared" si="0"/>
        <v>185000</v>
      </c>
      <c r="E9" t="s">
        <v>99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>
      <c r="B10" t="s">
        <v>106</v>
      </c>
      <c r="C10" s="5">
        <v>600000</v>
      </c>
      <c r="D10" s="5">
        <f t="shared" si="0"/>
        <v>600000</v>
      </c>
      <c r="E10" t="s">
        <v>99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</sheetData>
  <conditionalFormatting sqref="E3:Q10">
    <cfRule type="containsText" dxfId="2" priority="2" operator="containsText" text="PAGADA">
      <formula>NOT(ISERROR(SEARCH("PAGADA",E3)))</formula>
    </cfRule>
    <cfRule type="containsText" dxfId="1" priority="3" operator="containsText" text="ACTIVA">
      <formula>NOT(ISERROR(SEARCH("ACTIVA",E3)))</formula>
    </cfRule>
  </conditionalFormatting>
  <conditionalFormatting sqref="E3:Q3">
    <cfRule type="expression" dxfId="0" priority="1">
      <formula>$D3&gt;$C3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RESUMEN</vt:lpstr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2024-08-26T03:00:34Z</dcterms:created>
  <dcterms:modified xsi:type="dcterms:W3CDTF">2024-10-21T18:02:05Z</dcterms:modified>
</cp:coreProperties>
</file>