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7" l="1"/>
  <c r="E78" i="7"/>
  <c r="G78" i="7" s="1"/>
  <c r="F78" i="7"/>
  <c r="H78" i="7"/>
  <c r="I78" i="7" s="1"/>
  <c r="K78" i="7"/>
  <c r="L78" i="7" s="1"/>
  <c r="M78" i="7" l="1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N66" i="9" s="1"/>
  <c r="Q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I17" i="10" l="1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/>
  <c r="N68" i="9" l="1"/>
  <c r="Q68" i="9" s="1"/>
  <c r="V68" i="9"/>
  <c r="X68" i="9"/>
  <c r="V67" i="9"/>
  <c r="X67" i="9"/>
  <c r="N67" i="9"/>
  <c r="Q67" i="9" s="1"/>
  <c r="V66" i="9"/>
  <c r="M65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V62" i="9" l="1"/>
  <c r="M62" i="9"/>
  <c r="N62" i="9"/>
  <c r="Q62" i="9" s="1"/>
  <c r="X62" i="9"/>
  <c r="V61" i="9"/>
  <c r="M61" i="9"/>
  <c r="X61" i="9"/>
  <c r="N61" i="9"/>
  <c r="Q61" i="9" s="1"/>
  <c r="V60" i="9"/>
  <c r="X60" i="9"/>
  <c r="N60" i="9"/>
  <c r="Q60" i="9" s="1"/>
  <c r="M60" i="9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V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9" i="9" l="1"/>
  <c r="N59" i="9"/>
  <c r="Q59" i="9" s="1"/>
  <c r="X59" i="9"/>
  <c r="V58" i="9"/>
  <c r="M57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H18" i="13"/>
  <c r="H19" i="13"/>
  <c r="H20" i="13"/>
  <c r="H21" i="13"/>
  <c r="H22" i="13"/>
  <c r="H23" i="13"/>
  <c r="N56" i="9" l="1"/>
  <c r="Q56" i="9" s="1"/>
  <c r="V56" i="9"/>
  <c r="X56" i="9"/>
  <c r="M56" i="9"/>
  <c r="V55" i="9"/>
  <c r="N54" i="9"/>
  <c r="Q54" i="9" s="1"/>
  <c r="X54" i="9"/>
  <c r="V54" i="9"/>
  <c r="M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J53" i="7" l="1"/>
  <c r="N53" i="9"/>
  <c r="Q53" i="9" s="1"/>
  <c r="V53" i="9"/>
  <c r="X53" i="9"/>
  <c r="M53" i="9"/>
  <c r="V52" i="9"/>
  <c r="X52" i="9"/>
  <c r="N52" i="9"/>
  <c r="Q52" i="9" s="1"/>
  <c r="M52" i="9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M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J28" i="7" l="1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J5" i="10" l="1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J8" i="10" l="1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<sst xmlns="http://schemas.openxmlformats.org/spreadsheetml/2006/main" count="348" uniqueCount="124">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</sst>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9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56"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55"/>
      <tableStyleElement type="headerRow" dxfId="154"/>
      <tableStyleElement type="secondRowStripe" dxfId="153"/>
    </tableStyle>
    <tableStyle name="Estilo de tabla 2" pivot="0" count="5">
      <tableStyleElement type="wholeTable" dxfId="152"/>
      <tableStyleElement type="headerRow" dxfId="151"/>
      <tableStyleElement type="firstRowStripe" dxfId="150"/>
      <tableStyleElement type="secondRowStripe" dxfId="149"/>
      <tableStyleElement type="firstColumnStripe" dxfId="148"/>
    </tableStyle>
    <tableStyle name="Estilo de tabla 3" pivot="0" count="3">
      <tableStyleElement type="headerRow" dxfId="147"/>
      <tableStyleElement type="firstRowStripe" dxfId="146"/>
      <tableStyleElement type="secondRowStripe" dxfId="145"/>
    </tableStyle>
    <tableStyle name="Estilo de tabla 4" pivot="0" count="4">
      <tableStyleElement type="wholeTable" dxfId="144"/>
      <tableStyleElement type="headerRow" dxfId="143"/>
      <tableStyleElement type="firstRowStripe" dxfId="142"/>
      <tableStyleElement type="secondRowStripe" dxfId="141"/>
    </tableStyle>
    <tableStyle name="Estilo de tabla 5" pivot="0" count="4">
      <tableStyleElement type="wholeTable" dxfId="140"/>
      <tableStyleElement type="headerRow" dxfId="139"/>
      <tableStyleElement type="firstRowStripe" dxfId="138"/>
      <tableStyleElement type="secondRowStripe" dxfId="137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CRIPTOS!$B$3:$B$183</c:f>
              <c:numCache>
                <c:formatCode>m/d/yyyy</c:formatCode>
                <c:ptCount val="18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</c:numCache>
            </c:numRef>
          </c:cat>
          <c:val>
            <c:numRef>
              <c:f>CRIPTOS!$C$3:$C$183</c:f>
              <c:numCache>
                <c:formatCode>_-[$$-240A]\ * #,##0.00_-;\-[$$-240A]\ * #,##0.00_-;_-[$$-240A]\ * "-"??_-;_-@_-</c:formatCode>
                <c:ptCount val="181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CRIPTOS!$B$3:$B$183</c:f>
              <c:numCache>
                <c:formatCode>m/d/yyyy</c:formatCode>
                <c:ptCount val="18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</c:numCache>
            </c:numRef>
          </c:cat>
          <c:val>
            <c:numRef>
              <c:f>CRIPTOS!$D$3:$D$183</c:f>
              <c:numCache>
                <c:formatCode>_-[$$-240A]\ * #,##0.00_-;\-[$$-240A]\ * #,##0.00_-;_-[$$-240A]\ * "-"??_-;_-@_-</c:formatCode>
                <c:ptCount val="181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CRIPTOS!$B$3:$B$183</c:f>
              <c:numCache>
                <c:formatCode>m/d/yyyy</c:formatCode>
                <c:ptCount val="18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</c:numCache>
            </c:numRef>
          </c:cat>
          <c:val>
            <c:numRef>
              <c:f>CRIPTOS!$E$3:$E$183</c:f>
              <c:numCache>
                <c:formatCode>_-[$$-240A]\ * #,##0.00_-;\-[$$-240A]\ * #,##0.00_-;_-[$$-240A]\ * "-"??_-;_-@_-</c:formatCode>
                <c:ptCount val="181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CRIPTOS!$B$3:$B$183</c:f>
              <c:numCache>
                <c:formatCode>m/d/yyyy</c:formatCode>
                <c:ptCount val="18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</c:numCache>
            </c:numRef>
          </c:cat>
          <c:val>
            <c:numRef>
              <c:f>CRIPTOS!$F$3:$F$183</c:f>
              <c:numCache>
                <c:formatCode>_-[$$-240A]\ * #,##0.00_-;\-[$$-240A]\ * #,##0.00_-;_-[$$-240A]\ * "-"??_-;_-@_-</c:formatCode>
                <c:ptCount val="181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CRIPTOS!$B$3:$B$183</c:f>
              <c:numCache>
                <c:formatCode>m/d/yyyy</c:formatCode>
                <c:ptCount val="18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</c:numCache>
            </c:numRef>
          </c:cat>
          <c:val>
            <c:numRef>
              <c:f>CRIPTOS!$G$3:$G$183</c:f>
              <c:numCache>
                <c:formatCode>_-[$$-240A]\ * #,##0.00_-;\-[$$-240A]\ * #,##0.00_-;_-[$$-240A]\ * "-"??_-;_-@_-</c:formatCode>
                <c:ptCount val="181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Bolsa'!$C$3:$C$78</c:f>
              <c:numCache>
                <c:formatCode>_("$"* #,##0.00_);_("$"* \(#,##0.00\);_("$"* "-"??_);_(@_)</c:formatCode>
                <c:ptCount val="76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Bolsa'!$D$3:$D$78</c:f>
              <c:numCache>
                <c:formatCode>_("$"* #,##0.00_);_("$"* \(#,##0.00\);_("$"* "-"??_);_(@_)</c:formatCode>
                <c:ptCount val="76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Bolsa'!$E$3:$E$78</c:f>
              <c:numCache>
                <c:formatCode>_("$"* #,##0.00_);_("$"* \(#,##0.00\);_("$"* "-"??_);_(@_)</c:formatCode>
                <c:ptCount val="76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Bolsa'!$F$3:$F$78</c:f>
              <c:numCache>
                <c:formatCode>_("$"* #,##0.00_);_("$"* \(#,##0.00\);_("$"* "-"??_);_(@_)</c:formatCode>
                <c:ptCount val="76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Bolsa'!$G$3:$G$78</c:f>
              <c:numCache>
                <c:formatCode>_("$"* #,##0.00_);_("$"* \(#,##0.00\);_("$"* "-"??_);_(@_)</c:formatCode>
                <c:ptCount val="76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Bolsa'!$H$3:$H$78</c:f>
              <c:numCache>
                <c:formatCode>_("$"* #,##0.00_);_("$"* \(#,##0.00\);_("$"* "-"??_);_(@_)</c:formatCode>
                <c:ptCount val="76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Bolsa'!$I$3:$I$78</c:f>
              <c:numCache>
                <c:formatCode>_("$"* #,##0.00_);_("$"* \(#,##0.00\);_("$"* "-"??_);_(@_)</c:formatCode>
                <c:ptCount val="76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Bolsa'!$J$3:$J$78</c:f>
              <c:numCache>
                <c:formatCode>_("$"* #,##0.00_);_("$"* \(#,##0.00\);_("$"* "-"??_);_(@_)</c:formatCode>
                <c:ptCount val="76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Bolsa'!$K$3:$K$78</c:f>
              <c:numCache>
                <c:formatCode>_("$"* #,##0.00_);_("$"* \(#,##0.00\);_("$"* "-"??_);_(@_)</c:formatCode>
                <c:ptCount val="76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Bolsa'!$L$3:$L$78</c:f>
              <c:numCache>
                <c:formatCode>_("$"* #,##0.00_);_("$"* \(#,##0.00\);_("$"* "-"??_);_(@_)</c:formatCode>
                <c:ptCount val="76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Bolsa'!$B$3:$B$78</c:f>
              <c:numCache>
                <c:formatCode>m/d/yyyy</c:formatCode>
                <c:ptCount val="76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</c:numCache>
            </c:numRef>
          </c:cat>
          <c:val>
            <c:numRef>
              <c:f>'Inv Bolsa'!$M$3:$M$78</c:f>
              <c:numCache>
                <c:formatCode>_("$"* #,##0.00_);_("$"* \(#,##0.00\);_("$"* "-"??_);_(@_)</c:formatCode>
                <c:ptCount val="76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32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45">
  <autoFilter ref="B2:T14"/>
  <tableColumns count="19">
    <tableColumn id="1" name="FECHA ACTUAL" dataDxfId="44">
      <calculatedColumnFormula>TODAY()</calculatedColumnFormula>
    </tableColumn>
    <tableColumn id="2" name="PRECIO ACT KO" dataDxfId="43" dataCellStyle="Moneda">
      <calculatedColumnFormula>VLOOKUP(B3,Tabla1[],5,FALSE)</calculatedColumnFormula>
    </tableColumn>
    <tableColumn id="3" name="PRECIO ACT JNJ" dataDxfId="42">
      <calculatedColumnFormula>VLOOKUP(B3,Tabla1[],6,FALSE)</calculatedColumnFormula>
    </tableColumn>
    <tableColumn id="4" name="PRECIO ACT PG" dataDxfId="41">
      <calculatedColumnFormula>VLOOKUP(B3,Tabla1[],7,FALSE)</calculatedColumnFormula>
    </tableColumn>
    <tableColumn id="5" name="PRECIO ACT PEP" dataDxfId="40">
      <calculatedColumnFormula>VLOOKUP(B3,Tabla1[],8,FALSE)</calculatedColumnFormula>
    </tableColumn>
    <tableColumn id="6" name="PRECIO ACT MSFT" dataDxfId="39">
      <calculatedColumnFormula>VLOOKUP(B3,Tabla1[],9,FALSE)</calculatedColumnFormula>
    </tableColumn>
    <tableColumn id="7" name="PRECIO ACT MCD" dataDxfId="38">
      <calculatedColumnFormula>VLOOKUP(B3,Tabla1[],10,FALSE)</calculatedColumnFormula>
    </tableColumn>
    <tableColumn id="20" name="PRECIO ACT VOO" dataDxfId="37">
      <calculatedColumnFormula>VLOOKUP(B3,Tabla2[],3,FALSE)</calculatedColumnFormula>
    </tableColumn>
    <tableColumn id="8" name="EMPRESA" dataDxfId="36"/>
    <tableColumn id="9" name="FECHA COMPRA" dataDxfId="35"/>
    <tableColumn id="10" name="PRECIO COMPRA" dataDxfId="34" dataCellStyle="Moneda"/>
    <tableColumn id="11" name="CAPITAL INVE" dataDxfId="33" dataCellStyle="Moneda"/>
    <tableColumn id="12" name="CANTIDAD DE ACCIONES" dataDxfId="32" dataCellStyle="Moneda">
      <calculatedColumnFormula>(M3/L3)</calculatedColumnFormula>
    </tableColumn>
    <tableColumn id="13" name="VALOR ACTUAL INVE" dataDxfId="31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30"/>
    <tableColumn id="15" name="VALOR DIVIDENDO POR ACCION" dataDxfId="29" dataCellStyle="Moneda"/>
    <tableColumn id="16" name="TOTAL DIVIDENDO RECIBIDO" dataDxfId="28" dataCellStyle="Moneda">
      <calculatedColumnFormula>ROUND(Q3*N3,2)</calculatedColumnFormula>
    </tableColumn>
    <tableColumn id="17" name="GANACIA/PERDIDA" dataDxfId="27" dataCellStyle="Moneda">
      <calculatedColumnFormula>ROUND(O3-M3,2)</calculatedColumnFormula>
    </tableColumn>
    <tableColumn id="18" name="RENTABILIDAD" dataDxfId="26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31" dataDxfId="129" headerRowBorderDxfId="130" tableBorderDxfId="128" totalsRowBorderDxfId="127" dataCellStyle="Moneda">
  <autoFilter ref="L2:Y3"/>
  <tableColumns count="14">
    <tableColumn id="1" name="MES" dataDxfId="126"/>
    <tableColumn id="2" name="ENERO" dataDxfId="125" dataCellStyle="Moneda"/>
    <tableColumn id="3" name="FEBRERO" dataDxfId="124" dataCellStyle="Moneda"/>
    <tableColumn id="4" name="MARZO" dataDxfId="123" dataCellStyle="Moneda"/>
    <tableColumn id="5" name="ABRIL" dataDxfId="122" dataCellStyle="Moneda"/>
    <tableColumn id="6" name="MAYO" dataDxfId="121" dataCellStyle="Moneda"/>
    <tableColumn id="7" name="JUNIO" dataDxfId="120" dataCellStyle="Moneda"/>
    <tableColumn id="8" name="JULIO" dataDxfId="119" dataCellStyle="Moneda">
      <calculatedColumnFormula>SUM(H3:H9)</calculatedColumnFormula>
    </tableColumn>
    <tableColumn id="9" name="AGOSTO" dataDxfId="118" dataCellStyle="Moneda">
      <calculatedColumnFormula>SUM(H10:H16)</calculatedColumnFormula>
    </tableColumn>
    <tableColumn id="10" name="SEPTIEMBRE" dataDxfId="117" dataCellStyle="Moneda">
      <calculatedColumnFormula>SUM(H17:H23)</calculatedColumnFormula>
    </tableColumn>
    <tableColumn id="11" name="OCTUBRE" dataDxfId="116" dataCellStyle="Moneda"/>
    <tableColumn id="12" name="NOVIEMBRE" dataDxfId="115" dataCellStyle="Moneda"/>
    <tableColumn id="13" name="DICIEMBRE" dataDxfId="114" dataCellStyle="Moneda"/>
    <tableColumn id="14" name="TOTAL ANUAL" dataDxfId="113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112">
  <autoFilter ref="B2:J14"/>
  <tableColumns count="9">
    <tableColumn id="1" name="MES"/>
    <tableColumn id="2" name="CUENTA"/>
    <tableColumn id="3" name="CANTIDAD INICIAL" dataDxfId="111"/>
    <tableColumn id="4" name="CAPITAL INVERTIDO" dataDxfId="110"/>
    <tableColumn id="5" name="INTERES OBTENIDO" dataDxfId="109"/>
    <tableColumn id="6" name="PORCENTAJE DE INTERES" dataDxfId="108" dataCellStyle="Porcentaje">
      <calculatedColumnFormula>(F3/(D3+E3))</calculatedColumnFormula>
    </tableColumn>
    <tableColumn id="7" name="RETIROS DE CAPITAL" dataDxfId="107"/>
    <tableColumn id="8" name="TOTAL CAPITAL FIN DE MES" dataDxfId="106">
      <calculatedColumnFormula>D3+E3+F3-H3</calculatedColumnFormula>
    </tableColumn>
    <tableColumn id="9" name="RENTABILIDAD" dataDxfId="105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83" totalsRowShown="0">
  <autoFilter ref="B2:G183"/>
  <tableColumns count="6">
    <tableColumn id="1" name="FECHA" dataDxfId="104"/>
    <tableColumn id="2" name="DÓLAR" dataDxfId="103"/>
    <tableColumn id="3" name="BITCOIN" dataDxfId="102"/>
    <tableColumn id="5" name="io.net" dataDxfId="101"/>
    <tableColumn id="4" name="ETHEREUM" dataDxfId="100"/>
    <tableColumn id="6" name="USDT" dataDxfId="9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68" totalsRowShown="0">
  <autoFilter ref="B2:Z68">
    <filterColumn colId="23">
      <filters>
        <filter val="ACTIVA"/>
      </filters>
    </filterColumn>
  </autoFilter>
  <tableColumns count="25">
    <tableColumn id="1" name="fecha act" dataDxfId="94">
      <calculatedColumnFormula>TODAY()</calculatedColumnFormula>
    </tableColumn>
    <tableColumn id="2" name="precio actual dólar" dataDxfId="93">
      <calculatedColumnFormula>VLOOKUP(B3,Tabla4[],2,FALSE)</calculatedColumnFormula>
    </tableColumn>
    <tableColumn id="3" name="precio actual btc" dataDxfId="92">
      <calculatedColumnFormula>VLOOKUP(B3,Tabla4[],3,FALSE)</calculatedColumnFormula>
    </tableColumn>
    <tableColumn id="4" name="precio actul eth" dataDxfId="91">
      <calculatedColumnFormula>VLOOKUP(B3,Tabla4[],5,FALSE)</calculatedColumnFormula>
    </tableColumn>
    <tableColumn id="5" name="precio actual io.net" dataDxfId="90">
      <calculatedColumnFormula>VLOOKUP(B3,Tabla4[],4,FALSE)</calculatedColumnFormula>
    </tableColumn>
    <tableColumn id="6" name="moneda"/>
    <tableColumn id="27" name="FECHA COMPRA"/>
    <tableColumn id="20" name="PRECIO DEL DÓLAR, DIA COMPRA" dataDxfId="89">
      <calculatedColumnFormula>VLOOKUP(H3,Tabla4[],2,FALSE)</calculatedColumnFormula>
    </tableColumn>
    <tableColumn id="7" name="precio de compra" dataDxfId="88"/>
    <tableColumn id="8" name="cantidad" dataDxfId="87" dataCellStyle="Porcentaje"/>
    <tableColumn id="18" name="COSTO DE COMPRA" dataDxfId="86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85" dataCellStyle="Porcentaje">
      <calculatedColumnFormula xml:space="preserve"> K3 * (IF(G3="BTC", D3, IF(G3="ETH", E3, IF(G3="IO.NET", F3, 0)))) * C3</calculatedColumnFormula>
    </tableColumn>
    <tableColumn id="9" name="rentabilidad" dataDxfId="84" dataCellStyle="Porcentaje">
      <calculatedColumnFormula>IF(G3 = "BTC", (D3 - J3) / J3,
 IF(G3 = "ETH", (E3 - J3) / J3,
 IF(G3 = "IO.NET", (F3 - J3) / J3,
 "Moneda no soportada")))</calculatedColumnFormula>
    </tableColumn>
    <tableColumn id="10" name="meta1" dataDxfId="83" dataCellStyle="Porcentaje"/>
    <tableColumn id="11" name="META2" dataDxfId="82" dataCellStyle="Porcentaje"/>
    <tableColumn id="12" name="ACCION" dataDxfId="81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80"/>
    <tableColumn id="23" name="INVENTARIO" dataDxfId="79">
      <calculatedColumnFormula>Tabla6[[#This Row],[cantidad]]-Tabla6[[#This Row],[CANTIDAD VENDIDA]]</calculatedColumnFormula>
    </tableColumn>
    <tableColumn id="24" name="VALOR ACTUAL" dataDxfId="78">
      <calculatedColumnFormula>IF(G3="BTC", D3 * U3 * C3, IF(G3="ETH", E3 * U3 * C3, IF(G3="IO.NET", F3 * U3 * C3, 0)))</calculatedColumnFormula>
    </tableColumn>
    <tableColumn id="15" name="GANANCIA/PERDIDA" dataDxfId="77">
      <calculatedColumnFormula>IF(G3 = "BTC", ((T3 - L3)), IF(G3 = "ETH", ((T3 - L3)), IF(G3 = "IO.NET", ((T3 - L3)), "Moneda no soportada")))</calculatedColumnFormula>
    </tableColumn>
    <tableColumn id="25" name="RENTABILIDAD TOTAL" dataDxfId="76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75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7" totalsRowShown="0">
  <autoFilter ref="B2:M17"/>
  <tableColumns count="12">
    <tableColumn id="1" name="FECHA ACT" dataDxfId="74">
      <calculatedColumnFormula>TODAY()</calculatedColumnFormula>
    </tableColumn>
    <tableColumn id="11" name="FECHA COMPRA" dataDxfId="73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72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71">
      <calculatedColumnFormula>Tabla5[[#This Row],[VALOR ACTUAL EN COP]]-Tabla5[[#This Row],[COSTO TOTAL EN COP]]</calculatedColumnFormula>
    </tableColumn>
    <tableColumn id="9" name="RENTABILIDAD" dataDxfId="70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69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68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78" totalsRowShown="0">
  <autoFilter ref="B2:M78"/>
  <tableColumns count="12">
    <tableColumn id="1" name="FECHA" dataDxfId="67"/>
    <tableColumn id="5" name="PRECIO DEL DÓLAR" dataDxfId="66">
      <calculatedColumnFormula>VLOOKUP(B3,Tabla4[],2,FALSE)</calculatedColumnFormula>
    </tableColumn>
    <tableColumn id="2" name="VOO" dataDxfId="65" dataCellStyle="Moneda"/>
    <tableColumn id="3" name="VALOR INVERSION 1" dataDxfId="64">
      <calculatedColumnFormula>0.01518 * D3</calculatedColumnFormula>
    </tableColumn>
    <tableColumn id="4" name="GAN/PER" dataDxfId="63">
      <calculatedColumnFormula>Tabla2[[#This Row],[VALOR INVERSION 1]]-7.7</calculatedColumnFormula>
    </tableColumn>
    <tableColumn id="6" name="VALOR EN COP" dataDxfId="62">
      <calculatedColumnFormula>Tabla2[[#This Row],[VALOR INVERSION 1]]*Tabla2[[#This Row],[PRECIO DEL DÓLAR]]</calculatedColumnFormula>
    </tableColumn>
    <tableColumn id="8" name="VALOR INVERSION 2" dataDxfId="61">
      <calculatedColumnFormula>Tabla2[[#This Row],[VOO]]*0.01527</calculatedColumnFormula>
    </tableColumn>
    <tableColumn id="9" name="GAN/PER2" dataDxfId="60">
      <calculatedColumnFormula>Tabla2[[#This Row],[VALOR INVERSION 2]]-7.9</calculatedColumnFormula>
    </tableColumn>
    <tableColumn id="10" name="VALOR EN COP2" dataDxfId="59">
      <calculatedColumnFormula>Tabla2[[#This Row],[VALOR INVERSION 2]]*Tabla2[[#This Row],[PRECIO DEL DÓLAR]]</calculatedColumnFormula>
    </tableColumn>
    <tableColumn id="7" name="VALOR INVERSION 3" dataDxfId="58">
      <calculatedColumnFormula>Tabla2[[#This Row],[VOO]]*0.01284</calculatedColumnFormula>
    </tableColumn>
    <tableColumn id="11" name="GAN/PER3" dataDxfId="57">
      <calculatedColumnFormula>Tabla2[[#This Row],[VALOR INVERSION 3]]-6.9</calculatedColumnFormula>
    </tableColumn>
    <tableColumn id="12" name="VALOR EN COP3" dataDxfId="56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55">
  <autoFilter ref="B2:K52"/>
  <tableColumns count="10">
    <tableColumn id="1" name="FECHA"/>
    <tableColumn id="2" name="DÓLAR" dataDxfId="54">
      <calculatedColumnFormula>VLOOKUP(B3,Tabla4[],2,FALSE)</calculatedColumnFormula>
    </tableColumn>
    <tableColumn id="3" name="S&amp;P 500" dataDxfId="53"/>
    <tableColumn id="4" name="NASDAQ-100" dataDxfId="52"/>
    <tableColumn id="5" name="KO" dataDxfId="51"/>
    <tableColumn id="6" name="JNJ" dataDxfId="50"/>
    <tableColumn id="7" name="PG" dataDxfId="49"/>
    <tableColumn id="8" name="PEP" dataDxfId="48"/>
    <tableColumn id="13" name="MSFT" dataDxfId="47"/>
    <tableColumn id="9" name="MCD" dataDxfId="4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36" priority="3" operator="lessThan">
      <formula>0</formula>
    </cfRule>
    <cfRule type="cellIs" dxfId="135" priority="4" operator="lessThan">
      <formula>0</formula>
    </cfRule>
  </conditionalFormatting>
  <conditionalFormatting sqref="M3:X3">
    <cfRule type="cellIs" dxfId="134" priority="2" operator="lessThan">
      <formula>0</formula>
    </cfRule>
  </conditionalFormatting>
  <conditionalFormatting sqref="M3:Y3">
    <cfRule type="cellIs" dxfId="133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3"/>
  <sheetViews>
    <sheetView topLeftCell="A168" zoomScaleNormal="100" workbookViewId="0">
      <selection activeCell="H183" sqref="H183"/>
    </sheetView>
  </sheetViews>
  <sheetFormatPr baseColWidth="10" defaultRowHeight="14.25"/>
  <cols>
    <col min="3" max="3" width="11.625" bestFit="1" customWidth="1"/>
    <col min="4" max="4" width="12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G49" workbookViewId="0">
      <selection activeCell="P69" sqref="P69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45587</v>
      </c>
      <c r="C3" s="2">
        <f ca="1">VLOOKUP(B3,Tabla4[],2,FALSE)</f>
        <v>4280.04</v>
      </c>
      <c r="D3" s="3">
        <f ca="1">VLOOKUP(B3,Tabla4[],3,FALSE)</f>
        <v>67353.34</v>
      </c>
      <c r="E3" s="2">
        <f ca="1">VLOOKUP(B3,Tabla4[],5,FALSE)</f>
        <v>2632.9</v>
      </c>
      <c r="F3" s="2">
        <f ca="1">VLOOKUP(B3,Tabla4[],4,FALSE)</f>
        <v>1.84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726.45297312067203</v>
      </c>
      <c r="N3" s="32">
        <f t="shared" ref="N3:N21" ca="1" si="1">IF(G3 = "BTC", (D3 - J3) / J3,
 IF(G3 = "ETH", (E3 - J3) / J3,
 IF(G3 = "IO.NET", (F3 - J3) / J3,
 "Moneda no soportada")))</f>
        <v>-5.0652740778327536E-2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726.45297312067203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-5.0652740778327536E-2</v>
      </c>
      <c r="Y3" s="2" t="str">
        <f>IF(U3=0,"VENDIDA","ACTIVA")</f>
        <v>ACTIVA</v>
      </c>
    </row>
    <row r="4" spans="2:26">
      <c r="B4" s="1">
        <f t="shared" ca="1" si="0"/>
        <v>45587</v>
      </c>
      <c r="C4" s="2">
        <f ca="1">VLOOKUP(B4,Tabla4[],2,FALSE)</f>
        <v>4280.04</v>
      </c>
      <c r="D4" s="3">
        <f ca="1">VLOOKUP(B4,Tabla4[],3,FALSE)</f>
        <v>67353.34</v>
      </c>
      <c r="E4" s="2">
        <f ca="1">VLOOKUP(B4,Tabla4[],5,FALSE)</f>
        <v>2632.9</v>
      </c>
      <c r="F4" s="2">
        <f ca="1">VLOOKUP(B4,Tabla4[],4,FALSE)</f>
        <v>1.84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531.89289731520012</v>
      </c>
      <c r="N4" s="32">
        <f t="shared" ca="1" si="1"/>
        <v>-0.30737035390431189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531.89289731520012</v>
      </c>
      <c r="W4" s="2">
        <f t="shared" si="3"/>
        <v>-705.39693250799996</v>
      </c>
      <c r="X4" s="9">
        <f t="shared" ca="1" si="4"/>
        <v>-0.30737035390431189</v>
      </c>
      <c r="Y4" s="2" t="str">
        <f t="shared" ref="Y4:Y24" si="7">IF(U4=0,"VENDIDA","ACTIVA")</f>
        <v>ACTIVA</v>
      </c>
    </row>
    <row r="5" spans="2:26">
      <c r="B5" s="1">
        <f t="shared" ca="1" si="0"/>
        <v>45587</v>
      </c>
      <c r="C5" s="2">
        <f ca="1">VLOOKUP(B5,Tabla4[],2,FALSE)</f>
        <v>4280.04</v>
      </c>
      <c r="D5" s="3">
        <f ca="1">VLOOKUP(B5,Tabla4[],3,FALSE)</f>
        <v>67353.34</v>
      </c>
      <c r="E5" s="2">
        <f ca="1">VLOOKUP(B5,Tabla4[],5,FALSE)</f>
        <v>2632.9</v>
      </c>
      <c r="F5" s="2">
        <f ca="1">VLOOKUP(B5,Tabla4[],4,FALSE)</f>
        <v>1.84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740.866722587352</v>
      </c>
      <c r="N5" s="32">
        <f t="shared" ca="1" si="1"/>
        <v>-2.7753623188405848E-2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740.866722587352</v>
      </c>
      <c r="W5" s="2">
        <f t="shared" si="3"/>
        <v>-711.38458935120002</v>
      </c>
      <c r="X5" s="9">
        <f t="shared" ca="1" si="4"/>
        <v>-2.7753623188405848E-2</v>
      </c>
      <c r="Y5" s="2" t="str">
        <f t="shared" si="7"/>
        <v>ACTIVA</v>
      </c>
    </row>
    <row r="6" spans="2:26">
      <c r="B6" s="1">
        <f t="shared" ca="1" si="0"/>
        <v>45587</v>
      </c>
      <c r="C6" s="2">
        <f ca="1">VLOOKUP(B6,Tabla4[],2,FALSE)</f>
        <v>4280.04</v>
      </c>
      <c r="D6" s="3">
        <f ca="1">VLOOKUP(B6,Tabla4[],3,FALSE)</f>
        <v>67353.34</v>
      </c>
      <c r="E6" s="2">
        <f ca="1">VLOOKUP(B6,Tabla4[],5,FALSE)</f>
        <v>2632.9</v>
      </c>
      <c r="F6" s="2">
        <f ca="1">VLOOKUP(B6,Tabla4[],4,FALSE)</f>
        <v>1.84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548.45820576972005</v>
      </c>
      <c r="N6" s="32">
        <f t="shared" ca="1" si="1"/>
        <v>-0.28252599681716112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548.45820576972005</v>
      </c>
      <c r="W6" s="2">
        <f t="shared" si="3"/>
        <v>-713.63816396689595</v>
      </c>
      <c r="X6" s="9">
        <f t="shared" ca="1" si="4"/>
        <v>-0.28252599681716112</v>
      </c>
      <c r="Y6" s="2" t="str">
        <f t="shared" si="7"/>
        <v>ACTIVA</v>
      </c>
    </row>
    <row r="7" spans="2:26">
      <c r="B7" s="1">
        <f t="shared" ca="1" si="0"/>
        <v>45587</v>
      </c>
      <c r="C7" s="2">
        <f ca="1">VLOOKUP(B7,Tabla4[],2,FALSE)</f>
        <v>4280.04</v>
      </c>
      <c r="D7" s="3">
        <f ca="1">VLOOKUP(B7,Tabla4[],3,FALSE)</f>
        <v>67353.34</v>
      </c>
      <c r="E7" s="2">
        <f ca="1">VLOOKUP(B7,Tabla4[],5,FALSE)</f>
        <v>2632.9</v>
      </c>
      <c r="F7" s="2">
        <f ca="1">VLOOKUP(B7,Tabla4[],4,FALSE)</f>
        <v>1.84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758.1632219473679</v>
      </c>
      <c r="N7" s="32">
        <f t="shared" ca="1" si="1"/>
        <v>1.329082787848338E-2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758.1632219473679</v>
      </c>
      <c r="W7" s="2">
        <f t="shared" si="3"/>
        <v>-721.88976178291</v>
      </c>
      <c r="X7" s="9">
        <f t="shared" ca="1" si="4"/>
        <v>1.329082787848338E-2</v>
      </c>
      <c r="Y7" s="2" t="str">
        <f t="shared" si="7"/>
        <v>ACTIVA</v>
      </c>
    </row>
    <row r="8" spans="2:26">
      <c r="B8" s="1">
        <f t="shared" ca="1" si="0"/>
        <v>45587</v>
      </c>
      <c r="C8" s="2">
        <f ca="1">VLOOKUP(B8,Tabla4[],2,FALSE)</f>
        <v>4280.04</v>
      </c>
      <c r="D8" s="3">
        <f ca="1">VLOOKUP(B8,Tabla4[],3,FALSE)</f>
        <v>67353.34</v>
      </c>
      <c r="E8" s="2">
        <f ca="1">VLOOKUP(B8,Tabla4[],5,FALSE)</f>
        <v>2632.9</v>
      </c>
      <c r="F8" s="2">
        <f ca="1">VLOOKUP(B8,Tabla4[],4,FALSE)</f>
        <v>1.84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304.85790501667196</v>
      </c>
      <c r="N8" s="32">
        <f t="shared" ca="1" si="1"/>
        <v>-0.56501182033096931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304.85790501667196</v>
      </c>
      <c r="W8" s="2">
        <f t="shared" si="3"/>
        <v>-676.17994528545319</v>
      </c>
      <c r="X8" s="9">
        <f t="shared" ca="1" si="4"/>
        <v>-0.56501182033096931</v>
      </c>
      <c r="Y8" s="2" t="str">
        <f t="shared" si="7"/>
        <v>ACTIVA</v>
      </c>
    </row>
    <row r="9" spans="2:26">
      <c r="B9" s="1">
        <f t="shared" ca="1" si="0"/>
        <v>45587</v>
      </c>
      <c r="C9" s="2">
        <f ca="1">VLOOKUP(B9,Tabla4[],2,FALSE)</f>
        <v>4280.04</v>
      </c>
      <c r="D9" s="3">
        <f ca="1">VLOOKUP(B9,Tabla4[],3,FALSE)</f>
        <v>67353.34</v>
      </c>
      <c r="E9" s="2">
        <f ca="1">VLOOKUP(B9,Tabla4[],5,FALSE)</f>
        <v>2632.9</v>
      </c>
      <c r="F9" s="2">
        <f ca="1">VLOOKUP(B9,Tabla4[],4,FALSE)</f>
        <v>1.84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554.43073194720012</v>
      </c>
      <c r="N9" s="32">
        <f t="shared" ca="1" si="1"/>
        <v>-0.24898525011481004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554.43073194720012</v>
      </c>
      <c r="W9" s="2">
        <f t="shared" si="3"/>
        <v>-712.26418846524007</v>
      </c>
      <c r="X9" s="9">
        <f t="shared" ca="1" si="4"/>
        <v>-0.24898525011481004</v>
      </c>
      <c r="Y9" s="2" t="str">
        <f t="shared" si="7"/>
        <v>ACTIVA</v>
      </c>
    </row>
    <row r="10" spans="2:26">
      <c r="B10" s="1">
        <f t="shared" ca="1" si="0"/>
        <v>45587</v>
      </c>
      <c r="C10" s="2">
        <f ca="1">VLOOKUP(B10,Tabla4[],2,FALSE)</f>
        <v>4280.04</v>
      </c>
      <c r="D10" s="3">
        <f ca="1">VLOOKUP(B10,Tabla4[],3,FALSE)</f>
        <v>67353.34</v>
      </c>
      <c r="E10" s="2">
        <f ca="1">VLOOKUP(B10,Tabla4[],5,FALSE)</f>
        <v>2632.9</v>
      </c>
      <c r="F10" s="2">
        <f ca="1">VLOOKUP(B10,Tabla4[],4,FALSE)</f>
        <v>1.84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784.10797098739181</v>
      </c>
      <c r="N10" s="32">
        <f t="shared" ca="1" si="1"/>
        <v>9.6224357597182342E-2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784.10797098739181</v>
      </c>
      <c r="W10" s="2">
        <f t="shared" si="3"/>
        <v>-692.62576284671991</v>
      </c>
      <c r="X10" s="9">
        <f t="shared" ca="1" si="4"/>
        <v>9.6224357597182342E-2</v>
      </c>
      <c r="Y10" s="2" t="str">
        <f t="shared" si="7"/>
        <v>ACTIVA</v>
      </c>
    </row>
    <row r="11" spans="2:26">
      <c r="B11" s="1">
        <f t="shared" ca="1" si="0"/>
        <v>45587</v>
      </c>
      <c r="C11" s="2">
        <f ca="1">VLOOKUP(B11,Tabla4[],2,FALSE)</f>
        <v>4280.04</v>
      </c>
      <c r="D11" s="3">
        <f ca="1">VLOOKUP(B11,Tabla4[],3,FALSE)</f>
        <v>67353.34</v>
      </c>
      <c r="E11" s="2">
        <f ca="1">VLOOKUP(B11,Tabla4[],5,FALSE)</f>
        <v>2632.9</v>
      </c>
      <c r="F11" s="2">
        <f ca="1">VLOOKUP(B11,Tabla4[],4,FALSE)</f>
        <v>1.84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781.225221094056</v>
      </c>
      <c r="N11" s="32">
        <f t="shared" ca="1" si="1"/>
        <v>0.10463480796544058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781.225221094056</v>
      </c>
      <c r="W11" s="2">
        <f t="shared" si="3"/>
        <v>-682.28056593911992</v>
      </c>
      <c r="X11" s="9">
        <f t="shared" ca="1" si="4"/>
        <v>0.10463480796544058</v>
      </c>
      <c r="Y11" s="2" t="str">
        <f t="shared" si="7"/>
        <v>ACTIVA</v>
      </c>
    </row>
    <row r="12" spans="2:26">
      <c r="B12" s="1">
        <f t="shared" ca="1" si="0"/>
        <v>45587</v>
      </c>
      <c r="C12" s="2">
        <f ca="1">VLOOKUP(B12,Tabla4[],2,FALSE)</f>
        <v>4280.04</v>
      </c>
      <c r="D12" s="3">
        <f ca="1">VLOOKUP(B12,Tabla4[],3,FALSE)</f>
        <v>67353.34</v>
      </c>
      <c r="E12" s="2">
        <f ca="1">VLOOKUP(B12,Tabla4[],5,FALSE)</f>
        <v>2632.9</v>
      </c>
      <c r="F12" s="2">
        <f ca="1">VLOOKUP(B12,Tabla4[],4,FALSE)</f>
        <v>1.84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873.47321768080792</v>
      </c>
      <c r="N12" s="32">
        <f t="shared" ca="1" si="1"/>
        <v>0.17968382188095497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873.47321768080792</v>
      </c>
      <c r="W12" s="2">
        <f t="shared" si="3"/>
        <v>-705.59026591680004</v>
      </c>
      <c r="X12" s="9">
        <f t="shared" ca="1" si="4"/>
        <v>0.17968382188095497</v>
      </c>
      <c r="Y12" s="2" t="str">
        <f t="shared" si="7"/>
        <v>ACTIVA</v>
      </c>
    </row>
    <row r="13" spans="2:26">
      <c r="B13" s="1">
        <f t="shared" ca="1" si="0"/>
        <v>45587</v>
      </c>
      <c r="C13" s="2">
        <f ca="1">VLOOKUP(B13,Tabla4[],2,FALSE)</f>
        <v>4280.04</v>
      </c>
      <c r="D13" s="3">
        <f ca="1">VLOOKUP(B13,Tabla4[],3,FALSE)</f>
        <v>67353.34</v>
      </c>
      <c r="E13" s="2">
        <f ca="1">VLOOKUP(B13,Tabla4[],5,FALSE)</f>
        <v>2632.9</v>
      </c>
      <c r="F13" s="2">
        <f ca="1">VLOOKUP(B13,Tabla4[],4,FALSE)</f>
        <v>1.84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810.05272002741594</v>
      </c>
      <c r="N13" s="32">
        <f t="shared" ca="1" si="1"/>
        <v>6.9781559373505914E-2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810.05272002741594</v>
      </c>
      <c r="W13" s="2">
        <f t="shared" si="3"/>
        <v>-706.44677732571006</v>
      </c>
      <c r="X13" s="9">
        <f t="shared" ca="1" si="4"/>
        <v>6.9781559373505914E-2</v>
      </c>
      <c r="Y13" s="2" t="str">
        <f t="shared" si="7"/>
        <v>ACTIVA</v>
      </c>
    </row>
    <row r="14" spans="2:26">
      <c r="B14" s="1">
        <f t="shared" ca="1" si="0"/>
        <v>45587</v>
      </c>
      <c r="C14" s="2">
        <f ca="1">VLOOKUP(B14,Tabla4[],2,FALSE)</f>
        <v>4280.04</v>
      </c>
      <c r="D14" s="3">
        <f ca="1">VLOOKUP(B14,Tabla4[],3,FALSE)</f>
        <v>67353.34</v>
      </c>
      <c r="E14" s="2">
        <f ca="1">VLOOKUP(B14,Tabla4[],5,FALSE)</f>
        <v>2632.9</v>
      </c>
      <c r="F14" s="2">
        <f ca="1">VLOOKUP(B14,Tabla4[],4,FALSE)</f>
        <v>1.84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570.31990536275998</v>
      </c>
      <c r="N14" s="32">
        <f t="shared" ca="1" si="1"/>
        <v>-0.2205304620449344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570.31990536275998</v>
      </c>
      <c r="W14" s="2">
        <f t="shared" si="3"/>
        <v>-708.50285169316794</v>
      </c>
      <c r="X14" s="9">
        <f t="shared" ca="1" si="4"/>
        <v>-0.2205304620449344</v>
      </c>
      <c r="Y14" s="2" t="str">
        <f t="shared" si="7"/>
        <v>ACTIVA</v>
      </c>
    </row>
    <row r="15" spans="2:26">
      <c r="B15" s="1">
        <f t="shared" ca="1" si="0"/>
        <v>45587</v>
      </c>
      <c r="C15" s="2">
        <f ca="1">VLOOKUP(B15,Tabla4[],2,FALSE)</f>
        <v>4280.04</v>
      </c>
      <c r="D15" s="3">
        <f ca="1">VLOOKUP(B15,Tabla4[],3,FALSE)</f>
        <v>67353.34</v>
      </c>
      <c r="E15" s="2">
        <f ca="1">VLOOKUP(B15,Tabla4[],5,FALSE)</f>
        <v>2632.9</v>
      </c>
      <c r="F15" s="2">
        <f ca="1">VLOOKUP(B15,Tabla4[],4,FALSE)</f>
        <v>1.84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556.00838037144001</v>
      </c>
      <c r="N15" s="32">
        <f t="shared" ca="1" si="1"/>
        <v>-0.21617252599708847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556.00838037144001</v>
      </c>
      <c r="W15" s="2">
        <f t="shared" si="3"/>
        <v>-684.33117524901604</v>
      </c>
      <c r="X15" s="9">
        <f t="shared" ca="1" si="4"/>
        <v>-0.21617252599708847</v>
      </c>
      <c r="Y15" s="2" t="str">
        <f t="shared" si="7"/>
        <v>ACTIVA</v>
      </c>
    </row>
    <row r="16" spans="2:26">
      <c r="B16" s="1">
        <f t="shared" ca="1" si="0"/>
        <v>45587</v>
      </c>
      <c r="C16" s="2">
        <f ca="1">VLOOKUP(B16,Tabla4[],2,FALSE)</f>
        <v>4280.04</v>
      </c>
      <c r="D16" s="3">
        <f ca="1">VLOOKUP(B16,Tabla4[],3,FALSE)</f>
        <v>67353.34</v>
      </c>
      <c r="E16" s="2">
        <f ca="1">VLOOKUP(B16,Tabla4[],5,FALSE)</f>
        <v>2632.9</v>
      </c>
      <c r="F16" s="2">
        <f ca="1">VLOOKUP(B16,Tabla4[],4,FALSE)</f>
        <v>1.84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640.52526024143992</v>
      </c>
      <c r="N16" s="32">
        <f t="shared" ca="1" si="1"/>
        <v>-0.13816693944353517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640.52526024143992</v>
      </c>
      <c r="W16" s="2">
        <f t="shared" si="3"/>
        <v>-708.24207363000005</v>
      </c>
      <c r="X16" s="9">
        <f t="shared" ca="1" si="4"/>
        <v>-0.13816693944353517</v>
      </c>
      <c r="Y16" s="2" t="str">
        <f t="shared" si="7"/>
        <v>ACTIVA</v>
      </c>
    </row>
    <row r="17" spans="2:25">
      <c r="B17" s="1">
        <f t="shared" ca="1" si="0"/>
        <v>45587</v>
      </c>
      <c r="C17" s="2">
        <f ca="1">VLOOKUP(B17,Tabla4[],2,FALSE)</f>
        <v>4280.04</v>
      </c>
      <c r="D17" s="3">
        <f ca="1">VLOOKUP(B17,Tabla4[],3,FALSE)</f>
        <v>67353.34</v>
      </c>
      <c r="E17" s="2">
        <f ca="1">VLOOKUP(B17,Tabla4[],5,FALSE)</f>
        <v>2632.9</v>
      </c>
      <c r="F17" s="2">
        <f ca="1">VLOOKUP(B17,Tabla4[],4,FALSE)</f>
        <v>1.84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592.74505082159999</v>
      </c>
      <c r="N17" s="32">
        <f t="shared" ca="1" si="1"/>
        <v>-0.23862814840519356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592.74505082159999</v>
      </c>
      <c r="W17" s="2">
        <f t="shared" si="3"/>
        <v>-726.32733822540001</v>
      </c>
      <c r="X17" s="9">
        <f t="shared" ca="1" si="4"/>
        <v>-0.23862814840519356</v>
      </c>
      <c r="Y17" s="2" t="str">
        <f t="shared" si="7"/>
        <v>ACTIVA</v>
      </c>
    </row>
    <row r="18" spans="2:25">
      <c r="B18" s="1">
        <f t="shared" ca="1" si="0"/>
        <v>45587</v>
      </c>
      <c r="C18" s="2">
        <f ca="1">VLOOKUP(B18,Tabla4[],2,FALSE)</f>
        <v>4280.04</v>
      </c>
      <c r="D18" s="3">
        <f ca="1">VLOOKUP(B18,Tabla4[],3,FALSE)</f>
        <v>67353.34</v>
      </c>
      <c r="E18" s="2">
        <f ca="1">VLOOKUP(B18,Tabla4[],5,FALSE)</f>
        <v>2632.9</v>
      </c>
      <c r="F18" s="2">
        <f ca="1">VLOOKUP(B18,Tabla4[],4,FALSE)</f>
        <v>1.84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415.23175458633602</v>
      </c>
      <c r="N18" s="32">
        <f t="shared" ca="1" si="1"/>
        <v>-0.45882352941176469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415.23175458633602</v>
      </c>
      <c r="W18" s="2">
        <f t="shared" si="3"/>
        <v>-742.97443934431988</v>
      </c>
      <c r="X18" s="9">
        <f t="shared" ca="1" si="4"/>
        <v>-0.45882352941176469</v>
      </c>
      <c r="Y18" s="2" t="str">
        <f t="shared" si="7"/>
        <v>ACTIVA</v>
      </c>
    </row>
    <row r="19" spans="2:25">
      <c r="B19" s="1">
        <f t="shared" ca="1" si="0"/>
        <v>45587</v>
      </c>
      <c r="C19" s="2">
        <f ca="1">VLOOKUP(B19,Tabla4[],2,FALSE)</f>
        <v>4280.04</v>
      </c>
      <c r="D19" s="3">
        <f ca="1">VLOOKUP(B19,Tabla4[],3,FALSE)</f>
        <v>67353.34</v>
      </c>
      <c r="E19" s="2">
        <f ca="1">VLOOKUP(B19,Tabla4[],5,FALSE)</f>
        <v>2632.9</v>
      </c>
      <c r="F19" s="2">
        <f ca="1">VLOOKUP(B19,Tabla4[],4,FALSE)</f>
        <v>1.84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216.47268561830401</v>
      </c>
      <c r="N19" s="32">
        <f t="shared" ca="1" si="1"/>
        <v>-0.34982332155477031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216.47268561830401</v>
      </c>
      <c r="W19" s="2">
        <f t="shared" si="3"/>
        <v>-321.201220736496</v>
      </c>
      <c r="X19" s="9">
        <f t="shared" ca="1" si="4"/>
        <v>-0.34982332155477031</v>
      </c>
      <c r="Y19" s="2" t="str">
        <f t="shared" si="7"/>
        <v>ACTIVA</v>
      </c>
    </row>
    <row r="20" spans="2:25" hidden="1">
      <c r="B20" s="1">
        <f t="shared" ca="1" si="0"/>
        <v>45587</v>
      </c>
      <c r="C20" s="2">
        <f ca="1">VLOOKUP(B20,Tabla4[],2,FALSE)</f>
        <v>4280.04</v>
      </c>
      <c r="D20" s="3">
        <f ca="1">VLOOKUP(B20,Tabla4[],3,FALSE)</f>
        <v>67353.34</v>
      </c>
      <c r="E20" s="2">
        <f ca="1">VLOOKUP(B20,Tabla4[],5,FALSE)</f>
        <v>2632.9</v>
      </c>
      <c r="F20" s="2">
        <f ca="1">VLOOKUP(B20,Tabla4[],4,FALSE)</f>
        <v>1.84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304.28545137868798</v>
      </c>
      <c r="N20" s="12">
        <f t="shared" ca="1" si="1"/>
        <v>-0.1965065502183406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-0.1965065502183406</v>
      </c>
      <c r="Y20" s="2" t="str">
        <f t="shared" si="7"/>
        <v>VENDIDA</v>
      </c>
    </row>
    <row r="21" spans="2:25" hidden="1">
      <c r="B21" s="1">
        <f t="shared" ca="1" si="0"/>
        <v>45587</v>
      </c>
      <c r="C21" s="2">
        <f ca="1">VLOOKUP(B21,Tabla4[],2,FALSE)</f>
        <v>4280.04</v>
      </c>
      <c r="D21" s="3">
        <f ca="1">VLOOKUP(B21,Tabla4[],3,FALSE)</f>
        <v>67353.34</v>
      </c>
      <c r="E21" s="2">
        <f ca="1">VLOOKUP(B21,Tabla4[],5,FALSE)</f>
        <v>2632.9</v>
      </c>
      <c r="F21" s="2">
        <f ca="1">VLOOKUP(B21,Tabla4[],4,FALSE)</f>
        <v>1.84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292.32936850464</v>
      </c>
      <c r="N21" s="12">
        <f t="shared" ca="1" si="1"/>
        <v>-0.29770992366412213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-0.29770992366412213</v>
      </c>
      <c r="Y21" s="2" t="str">
        <f t="shared" si="7"/>
        <v>VENDIDA</v>
      </c>
    </row>
    <row r="22" spans="2:25">
      <c r="B22" s="1">
        <f t="shared" ref="B22:B29" ca="1" si="9">TODAY()</f>
        <v>45587</v>
      </c>
      <c r="C22" s="2">
        <f ca="1">VLOOKUP(B22,Tabla4[],2,FALSE)</f>
        <v>4280.04</v>
      </c>
      <c r="D22" s="3">
        <f ca="1">VLOOKUP(B22,Tabla4[],3,FALSE)</f>
        <v>67353.34</v>
      </c>
      <c r="E22" s="2">
        <f ca="1">VLOOKUP(B22,Tabla4[],5,FALSE)</f>
        <v>2632.9</v>
      </c>
      <c r="F22" s="2">
        <f ca="1">VLOOKUP(B22,Tabla4[],4,FALSE)</f>
        <v>1.84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299.77504592975998</v>
      </c>
      <c r="N22" s="32">
        <f t="shared" ref="N22:N29" ca="1" si="11">IF(G22 = "BTC", (D22 - J22) / J22,
 IF(G22 = "ETH", (E22 - J22) / J22,
 IF(G22 = "IO.NET", (F22 - J22) / J22,
 "Moneda no soportada")))</f>
        <v>-0.31598513011152413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0.51464912975999011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-0.31598513011152413</v>
      </c>
      <c r="Y22" s="2" t="str">
        <f t="shared" si="7"/>
        <v>ACTIVA</v>
      </c>
    </row>
    <row r="23" spans="2:25">
      <c r="B23" s="1">
        <f t="shared" ca="1" si="9"/>
        <v>45587</v>
      </c>
      <c r="C23" s="2">
        <f ca="1">VLOOKUP(B23,Tabla4[],2,FALSE)</f>
        <v>4280.04</v>
      </c>
      <c r="D23" s="3">
        <f ca="1">VLOOKUP(B23,Tabla4[],3,FALSE)</f>
        <v>67353.34</v>
      </c>
      <c r="E23" s="2">
        <f ca="1">VLOOKUP(B23,Tabla4[],5,FALSE)</f>
        <v>2632.9</v>
      </c>
      <c r="F23" s="2">
        <f ca="1">VLOOKUP(B23,Tabla4[],4,FALSE)</f>
        <v>1.84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301.82828726275199</v>
      </c>
      <c r="N23" s="32">
        <f t="shared" ca="1" si="11"/>
        <v>-0.3235294117647059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2.5678904627519827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-0.3235294117647059</v>
      </c>
      <c r="Y23" s="2" t="str">
        <f t="shared" si="7"/>
        <v>ACTIVA</v>
      </c>
    </row>
    <row r="24" spans="2:25">
      <c r="B24" s="1">
        <f t="shared" ca="1" si="9"/>
        <v>45587</v>
      </c>
      <c r="C24" s="2">
        <f ca="1">VLOOKUP(B24,Tabla4[],2,FALSE)</f>
        <v>4280.04</v>
      </c>
      <c r="D24" s="3">
        <f ca="1">VLOOKUP(B24,Tabla4[],3,FALSE)</f>
        <v>67353.34</v>
      </c>
      <c r="E24" s="2">
        <f ca="1">VLOOKUP(B24,Tabla4[],5,FALSE)</f>
        <v>2632.9</v>
      </c>
      <c r="F24" s="2">
        <f ca="1">VLOOKUP(B24,Tabla4[],4,FALSE)</f>
        <v>1.84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306.07392601324801</v>
      </c>
      <c r="N24" s="32">
        <f t="shared" ca="1" si="11"/>
        <v>-0.33333333333333326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8.7195029299200204</v>
      </c>
      <c r="W24" s="2">
        <f t="shared" si="14"/>
        <v>8.8385908401840538</v>
      </c>
      <c r="X24" s="9">
        <f t="shared" ca="1" si="15"/>
        <v>-0.33333333333333326</v>
      </c>
      <c r="Y24" s="2" t="str">
        <f t="shared" si="7"/>
        <v>ACTIVA</v>
      </c>
    </row>
    <row r="25" spans="2:25">
      <c r="B25" s="1">
        <f t="shared" ca="1" si="9"/>
        <v>45587</v>
      </c>
      <c r="C25" s="2">
        <f ca="1">VLOOKUP(B25,Tabla4[],2,FALSE)</f>
        <v>4280.04</v>
      </c>
      <c r="D25" s="3">
        <f ca="1">VLOOKUP(B25,Tabla4[],3,FALSE)</f>
        <v>67353.34</v>
      </c>
      <c r="E25" s="2">
        <f ca="1">VLOOKUP(B25,Tabla4[],5,FALSE)</f>
        <v>2632.9</v>
      </c>
      <c r="F25" s="2">
        <f ca="1">VLOOKUP(B25,Tabla4[],4,FALSE)</f>
        <v>1.84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300.91743311817601</v>
      </c>
      <c r="N25" s="32">
        <f t="shared" ca="1" si="11"/>
        <v>-0.34519572953736655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1.6570363181760093</v>
      </c>
      <c r="W25" s="2">
        <f t="shared" si="14"/>
        <v>40.44492107583801</v>
      </c>
      <c r="X25" s="9">
        <f t="shared" ca="1" si="15"/>
        <v>-0.34519572953736655</v>
      </c>
      <c r="Y25" s="2" t="str">
        <f t="shared" ref="Y25:Y32" si="16">IF(U25=0,"VENDIDA","ACTIVA")</f>
        <v>ACTIVA</v>
      </c>
    </row>
    <row r="26" spans="2:25">
      <c r="B26" s="1">
        <f t="shared" ca="1" si="9"/>
        <v>45587</v>
      </c>
      <c r="C26" s="2">
        <f ca="1">VLOOKUP(B26,Tabla4[],2,FALSE)</f>
        <v>4280.04</v>
      </c>
      <c r="D26" s="3">
        <f ca="1">VLOOKUP(B26,Tabla4[],3,FALSE)</f>
        <v>67353.34</v>
      </c>
      <c r="E26" s="2">
        <f ca="1">VLOOKUP(B26,Tabla4[],5,FALSE)</f>
        <v>2632.9</v>
      </c>
      <c r="F26" s="2">
        <f ca="1">VLOOKUP(B26,Tabla4[],4,FALSE)</f>
        <v>1.84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303.67393638364797</v>
      </c>
      <c r="N26" s="32">
        <f t="shared" ca="1" si="11"/>
        <v>-0.39559970305550629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303.67393638364797</v>
      </c>
      <c r="W26" s="2">
        <f t="shared" si="14"/>
        <v>-474.99592218630107</v>
      </c>
      <c r="X26" s="9">
        <f t="shared" ca="1" si="15"/>
        <v>-0.39559970305550629</v>
      </c>
      <c r="Y26" s="2" t="str">
        <f t="shared" si="16"/>
        <v>ACTIVA</v>
      </c>
    </row>
    <row r="27" spans="2:25">
      <c r="B27" s="1">
        <f t="shared" ca="1" si="9"/>
        <v>45587</v>
      </c>
      <c r="C27" s="2">
        <f ca="1">VLOOKUP(B27,Tabla4[],2,FALSE)</f>
        <v>4280.04</v>
      </c>
      <c r="D27" s="3">
        <f ca="1">VLOOKUP(B27,Tabla4[],3,FALSE)</f>
        <v>67353.34</v>
      </c>
      <c r="E27" s="2">
        <f ca="1">VLOOKUP(B27,Tabla4[],5,FALSE)</f>
        <v>2632.9</v>
      </c>
      <c r="F27" s="2">
        <f ca="1">VLOOKUP(B27,Tabla4[],4,FALSE)</f>
        <v>1.84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746.63222237402408</v>
      </c>
      <c r="N27" s="32">
        <f t="shared" ca="1" si="11"/>
        <v>8.3568954268229256E-3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746.63222237402408</v>
      </c>
      <c r="W27" s="2">
        <f t="shared" si="14"/>
        <v>-699.14771612275808</v>
      </c>
      <c r="X27" s="9">
        <f t="shared" ca="1" si="15"/>
        <v>8.3568954268229256E-3</v>
      </c>
      <c r="Y27" s="2" t="str">
        <f t="shared" si="16"/>
        <v>ACTIVA</v>
      </c>
    </row>
    <row r="28" spans="2:25">
      <c r="B28" s="1">
        <f t="shared" ca="1" si="9"/>
        <v>45587</v>
      </c>
      <c r="C28" s="2">
        <f ca="1">VLOOKUP(B28,Tabla4[],2,FALSE)</f>
        <v>4280.04</v>
      </c>
      <c r="D28" s="3">
        <f ca="1">VLOOKUP(B28,Tabla4[],3,FALSE)</f>
        <v>67353.34</v>
      </c>
      <c r="E28" s="2">
        <f ca="1">VLOOKUP(B28,Tabla4[],5,FALSE)</f>
        <v>2632.9</v>
      </c>
      <c r="F28" s="2">
        <f ca="1">VLOOKUP(B28,Tabla4[],4,FALSE)</f>
        <v>1.84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565.13620339739998</v>
      </c>
      <c r="N28" s="32">
        <f t="shared" ca="1" si="11"/>
        <v>-0.23840791414769599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565.13620339739998</v>
      </c>
      <c r="W28" s="2">
        <f t="shared" si="14"/>
        <v>-700.6597894414499</v>
      </c>
      <c r="X28" s="9">
        <f t="shared" ca="1" si="15"/>
        <v>-0.23840791414769599</v>
      </c>
      <c r="Y28" s="2" t="str">
        <f t="shared" si="16"/>
        <v>ACTIVA</v>
      </c>
    </row>
    <row r="29" spans="2:25">
      <c r="B29" s="1">
        <f t="shared" ca="1" si="9"/>
        <v>45587</v>
      </c>
      <c r="C29" s="2">
        <f ca="1">VLOOKUP(B29,Tabla4[],2,FALSE)</f>
        <v>4280.04</v>
      </c>
      <c r="D29" s="3">
        <f ca="1">VLOOKUP(B29,Tabla4[],3,FALSE)</f>
        <v>67353.34</v>
      </c>
      <c r="E29" s="2">
        <f ca="1">VLOOKUP(B29,Tabla4[],5,FALSE)</f>
        <v>2632.9</v>
      </c>
      <c r="F29" s="2">
        <f ca="1">VLOOKUP(B29,Tabla4[],4,FALSE)</f>
        <v>1.84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233.96327452022402</v>
      </c>
      <c r="N29" s="32">
        <f t="shared" ca="1" si="11"/>
        <v>-0.36986301369863012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233.96327452022402</v>
      </c>
      <c r="W29" s="2">
        <f t="shared" si="14"/>
        <v>-350.58167079212399</v>
      </c>
      <c r="X29" s="9">
        <f t="shared" ca="1" si="15"/>
        <v>-0.36986301369863012</v>
      </c>
      <c r="Y29" s="2" t="str">
        <f t="shared" si="16"/>
        <v>ACTIVA</v>
      </c>
    </row>
    <row r="30" spans="2:25">
      <c r="B30" s="1">
        <f t="shared" ref="B30:B35" ca="1" si="17">TODAY()</f>
        <v>45587</v>
      </c>
      <c r="C30" s="2">
        <f ca="1">VLOOKUP(B30,Tabla4[],2,FALSE)</f>
        <v>4280.04</v>
      </c>
      <c r="D30" s="3">
        <f ca="1">VLOOKUP(B30,Tabla4[],3,FALSE)</f>
        <v>67353.34</v>
      </c>
      <c r="E30" s="2">
        <f ca="1">VLOOKUP(B30,Tabla4[],5,FALSE)</f>
        <v>2632.9</v>
      </c>
      <c r="F30" s="2">
        <f ca="1">VLOOKUP(B30,Tabla4[],4,FALSE)</f>
        <v>1.84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729.33572301400795</v>
      </c>
      <c r="N30" s="32">
        <f t="shared" ref="N30:N35" ca="1" si="19">IF(G30 = "BTC", (D30 - J30) / J30,
 IF(G30 = "ETH", (E30 - J30) / J30,
 IF(G30 = "IO.NET", (F30 - J30) / J30,
 "Moneda no soportada")))</f>
        <v>-1.9319396274326526E-2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729.33572301400795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-1.9319396274326526E-2</v>
      </c>
      <c r="Y30" s="2" t="str">
        <f t="shared" si="16"/>
        <v>ACTIVA</v>
      </c>
    </row>
    <row r="31" spans="2:25">
      <c r="B31" s="1">
        <f t="shared" ca="1" si="17"/>
        <v>45587</v>
      </c>
      <c r="C31" s="2">
        <f ca="1">VLOOKUP(B31,Tabla4[],2,FALSE)</f>
        <v>4280.04</v>
      </c>
      <c r="D31" s="3">
        <f ca="1">VLOOKUP(B31,Tabla4[],3,FALSE)</f>
        <v>67353.34</v>
      </c>
      <c r="E31" s="2">
        <f ca="1">VLOOKUP(B31,Tabla4[],5,FALSE)</f>
        <v>2632.9</v>
      </c>
      <c r="F31" s="2">
        <f ca="1">VLOOKUP(B31,Tabla4[],4,FALSE)</f>
        <v>1.84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590.37857818524003</v>
      </c>
      <c r="N31" s="32">
        <f t="shared" ca="1" si="19"/>
        <v>-0.20588146584225606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590.37857818524003</v>
      </c>
      <c r="W31" s="2">
        <f t="shared" si="22"/>
        <v>-700.01062533089998</v>
      </c>
      <c r="X31" s="9">
        <f t="shared" ca="1" si="23"/>
        <v>-0.20588146584225606</v>
      </c>
      <c r="Y31" s="2" t="str">
        <f t="shared" si="16"/>
        <v>ACTIVA</v>
      </c>
    </row>
    <row r="32" spans="2:25">
      <c r="B32" s="1">
        <f t="shared" ca="1" si="17"/>
        <v>45587</v>
      </c>
      <c r="C32" s="2">
        <f ca="1">VLOOKUP(B32,Tabla4[],2,FALSE)</f>
        <v>4280.04</v>
      </c>
      <c r="D32" s="3">
        <f ca="1">VLOOKUP(B32,Tabla4[],3,FALSE)</f>
        <v>67353.34</v>
      </c>
      <c r="E32" s="2">
        <f ca="1">VLOOKUP(B32,Tabla4[],5,FALSE)</f>
        <v>2632.9</v>
      </c>
      <c r="F32" s="2">
        <f ca="1">VLOOKUP(B32,Tabla4[],4,FALSE)</f>
        <v>1.84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235.92516267945601</v>
      </c>
      <c r="N32" s="32">
        <f t="shared" ca="1" si="19"/>
        <v>-0.3655172413793103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235.92516267945601</v>
      </c>
      <c r="W32" s="2">
        <f t="shared" si="22"/>
        <v>-350.11749431717993</v>
      </c>
      <c r="X32" s="9">
        <f t="shared" ca="1" si="23"/>
        <v>-0.3655172413793103</v>
      </c>
      <c r="Y32" s="2" t="str">
        <f t="shared" si="16"/>
        <v>ACTIVA</v>
      </c>
    </row>
    <row r="33" spans="2:25">
      <c r="B33" s="1">
        <f t="shared" ca="1" si="17"/>
        <v>45587</v>
      </c>
      <c r="C33" s="2">
        <f ca="1">VLOOKUP(B33,Tabla4[],2,FALSE)</f>
        <v>4280.04</v>
      </c>
      <c r="D33" s="3">
        <f ca="1">VLOOKUP(B33,Tabla4[],3,FALSE)</f>
        <v>67353.34</v>
      </c>
      <c r="E33" s="2">
        <f ca="1">VLOOKUP(B33,Tabla4[],5,FALSE)</f>
        <v>2632.9</v>
      </c>
      <c r="F33" s="2">
        <f ca="1">VLOOKUP(B33,Tabla4[],4,FALSE)</f>
        <v>1.84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916.71446608084796</v>
      </c>
      <c r="N33" s="32">
        <f t="shared" ca="1" si="19"/>
        <v>0.25968285246132816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916.71446608084796</v>
      </c>
      <c r="W33" s="2">
        <f t="shared" si="22"/>
        <v>-699.99737650756197</v>
      </c>
      <c r="X33" s="9">
        <f t="shared" ca="1" si="23"/>
        <v>0.25968285246132816</v>
      </c>
      <c r="Y33" s="2" t="str">
        <f t="shared" ref="Y33:Y38" si="24">IF(U33=0,"VENDIDA","ACTIVA")</f>
        <v>ACTIVA</v>
      </c>
    </row>
    <row r="34" spans="2:25">
      <c r="B34" s="1">
        <f t="shared" ca="1" si="17"/>
        <v>45587</v>
      </c>
      <c r="C34" s="2">
        <f ca="1">VLOOKUP(B34,Tabla4[],2,FALSE)</f>
        <v>4280.04</v>
      </c>
      <c r="D34" s="3">
        <f ca="1">VLOOKUP(B34,Tabla4[],3,FALSE)</f>
        <v>67353.34</v>
      </c>
      <c r="E34" s="2">
        <f ca="1">VLOOKUP(B34,Tabla4[],5,FALSE)</f>
        <v>2632.9</v>
      </c>
      <c r="F34" s="2">
        <f ca="1">VLOOKUP(B34,Tabla4[],4,FALSE)</f>
        <v>1.84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806.96716899876003</v>
      </c>
      <c r="N34" s="32">
        <f t="shared" ca="1" si="19"/>
        <v>0.10887894945206747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806.96716899876003</v>
      </c>
      <c r="W34" s="2">
        <f t="shared" si="22"/>
        <v>-699.99553871893795</v>
      </c>
      <c r="X34" s="9">
        <f t="shared" ca="1" si="23"/>
        <v>0.10887894945206747</v>
      </c>
      <c r="Y34" s="2" t="str">
        <f t="shared" si="24"/>
        <v>ACTIVA</v>
      </c>
    </row>
    <row r="35" spans="2:25">
      <c r="B35" s="1">
        <f t="shared" ca="1" si="17"/>
        <v>45587</v>
      </c>
      <c r="C35" s="2">
        <f ca="1">VLOOKUP(B35,Tabla4[],2,FALSE)</f>
        <v>4280.04</v>
      </c>
      <c r="D35" s="3">
        <f ca="1">VLOOKUP(B35,Tabla4[],3,FALSE)</f>
        <v>67353.34</v>
      </c>
      <c r="E35" s="2">
        <f ca="1">VLOOKUP(B35,Tabla4[],5,FALSE)</f>
        <v>2632.9</v>
      </c>
      <c r="F35" s="2">
        <f ca="1">VLOOKUP(B35,Tabla4[],4,FALSE)</f>
        <v>1.84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454.72325908636805</v>
      </c>
      <c r="N35" s="32">
        <f t="shared" ca="1" si="19"/>
        <v>0.24966041836457495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454.72325908636805</v>
      </c>
      <c r="W35" s="2">
        <f t="shared" si="22"/>
        <v>-350.00858741327886</v>
      </c>
      <c r="X35" s="9">
        <f t="shared" ca="1" si="23"/>
        <v>0.24966041836457495</v>
      </c>
      <c r="Y35" s="2" t="str">
        <f t="shared" si="24"/>
        <v>ACTIVA</v>
      </c>
    </row>
    <row r="36" spans="2:25">
      <c r="B36" s="1">
        <f t="shared" ref="B36:B41" ca="1" si="25">TODAY()</f>
        <v>45587</v>
      </c>
      <c r="C36" s="2">
        <f ca="1">VLOOKUP(B36,Tabla4[],2,FALSE)</f>
        <v>4280.04</v>
      </c>
      <c r="D36" s="3">
        <f ca="1">VLOOKUP(B36,Tabla4[],3,FALSE)</f>
        <v>67353.34</v>
      </c>
      <c r="E36" s="2">
        <f ca="1">VLOOKUP(B36,Tabla4[],5,FALSE)</f>
        <v>2632.9</v>
      </c>
      <c r="F36" s="2">
        <f ca="1">VLOOKUP(B36,Tabla4[],4,FALSE)</f>
        <v>1.84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838.88021896077601</v>
      </c>
      <c r="N36" s="41">
        <f t="shared" ref="N36:N41" ca="1" si="27">IF(G36 = "BTC", (D36 - J36) / J36,
 IF(G36 = "ETH", (E36 - J36) / J36,
 IF(G36 = "IO.NET", (F36 - J36) / J36,
 "Moneda no soportada")))</f>
        <v>0.14066775968888659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838.88021896077601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0.14066775968888659</v>
      </c>
      <c r="Y36" s="2" t="str">
        <f t="shared" si="24"/>
        <v>ACTIVA</v>
      </c>
    </row>
    <row r="37" spans="2:25">
      <c r="B37" s="1">
        <f t="shared" ca="1" si="25"/>
        <v>45587</v>
      </c>
      <c r="C37" s="2">
        <f ca="1">VLOOKUP(B37,Tabla4[],2,FALSE)</f>
        <v>4280.04</v>
      </c>
      <c r="D37" s="3">
        <f ca="1">VLOOKUP(B37,Tabla4[],3,FALSE)</f>
        <v>67353.34</v>
      </c>
      <c r="E37" s="2">
        <f ca="1">VLOOKUP(B37,Tabla4[],5,FALSE)</f>
        <v>2632.9</v>
      </c>
      <c r="F37" s="2">
        <f ca="1">VLOOKUP(B37,Tabla4[],4,FALSE)</f>
        <v>1.84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732.02886884736006</v>
      </c>
      <c r="N37" s="41">
        <f t="shared" ca="1" si="27"/>
        <v>-4.6499319522152307E-3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732.02886884736006</v>
      </c>
      <c r="W37" s="2">
        <f t="shared" si="30"/>
        <v>-700.01513873535998</v>
      </c>
      <c r="X37" s="9">
        <f t="shared" ca="1" si="31"/>
        <v>-4.6499319522152307E-3</v>
      </c>
      <c r="Y37" s="2" t="str">
        <f t="shared" si="24"/>
        <v>ACTIVA</v>
      </c>
    </row>
    <row r="38" spans="2:25">
      <c r="B38" s="1">
        <f t="shared" ca="1" si="25"/>
        <v>45587</v>
      </c>
      <c r="C38" s="2">
        <f ca="1">VLOOKUP(B38,Tabla4[],2,FALSE)</f>
        <v>4280.04</v>
      </c>
      <c r="D38" s="3">
        <f ca="1">VLOOKUP(B38,Tabla4[],3,FALSE)</f>
        <v>67353.34</v>
      </c>
      <c r="E38" s="2">
        <f ca="1">VLOOKUP(B38,Tabla4[],5,FALSE)</f>
        <v>2632.9</v>
      </c>
      <c r="F38" s="2">
        <f ca="1">VLOOKUP(B38,Tabla4[],4,FALSE)</f>
        <v>1.84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430.31172223929605</v>
      </c>
      <c r="N38" s="41">
        <f t="shared" ca="1" si="27"/>
        <v>0.17023035730185582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430.31172223929605</v>
      </c>
      <c r="W38" s="2">
        <f t="shared" si="30"/>
        <v>-349.9990705940495</v>
      </c>
      <c r="X38" s="9">
        <f t="shared" ca="1" si="31"/>
        <v>0.17023035730185582</v>
      </c>
      <c r="Y38" s="2" t="str">
        <f t="shared" si="24"/>
        <v>ACTIVA</v>
      </c>
    </row>
    <row r="39" spans="2:25">
      <c r="B39" s="1">
        <f t="shared" ca="1" si="25"/>
        <v>45587</v>
      </c>
      <c r="C39" s="2">
        <f ca="1">VLOOKUP(B39,Tabla4[],2,FALSE)</f>
        <v>4280.04</v>
      </c>
      <c r="D39" s="3">
        <f ca="1">VLOOKUP(B39,Tabla4[],3,FALSE)</f>
        <v>67353.34</v>
      </c>
      <c r="E39" s="2">
        <f ca="1">VLOOKUP(B39,Tabla4[],5,FALSE)</f>
        <v>2632.9</v>
      </c>
      <c r="F39" s="2">
        <f ca="1">VLOOKUP(B39,Tabla4[],4,FALSE)</f>
        <v>1.84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873.47321768080792</v>
      </c>
      <c r="N39" s="41">
        <f t="shared" ca="1" si="27"/>
        <v>0.17496292988252685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873.47321768080792</v>
      </c>
      <c r="W39" s="2">
        <f t="shared" si="30"/>
        <v>-700.00297999823999</v>
      </c>
      <c r="X39" s="9">
        <f t="shared" ca="1" si="31"/>
        <v>0.17496292988252685</v>
      </c>
      <c r="Y39" s="2" t="str">
        <f t="shared" ref="Y39:Y44" si="32">IF(U39=0,"VENDIDA","ACTIVA")</f>
        <v>ACTIVA</v>
      </c>
    </row>
    <row r="40" spans="2:25">
      <c r="B40" s="1">
        <f t="shared" ca="1" si="25"/>
        <v>45587</v>
      </c>
      <c r="C40" s="2">
        <f ca="1">VLOOKUP(B40,Tabla4[],2,FALSE)</f>
        <v>4280.04</v>
      </c>
      <c r="D40" s="3">
        <f ca="1">VLOOKUP(B40,Tabla4[],3,FALSE)</f>
        <v>67353.34</v>
      </c>
      <c r="E40" s="2">
        <f ca="1">VLOOKUP(B40,Tabla4[],5,FALSE)</f>
        <v>2632.9</v>
      </c>
      <c r="F40" s="2">
        <f ca="1">VLOOKUP(B40,Tabla4[],4,FALSE)</f>
        <v>1.84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774.51268712868</v>
      </c>
      <c r="N40" s="41">
        <f t="shared" ca="1" si="27"/>
        <v>4.1845557248283635E-2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774.51268712868</v>
      </c>
      <c r="W40" s="2">
        <f t="shared" si="30"/>
        <v>-700.00259914812</v>
      </c>
      <c r="X40" s="9">
        <f t="shared" ca="1" si="31"/>
        <v>4.1845557248283635E-2</v>
      </c>
      <c r="Y40" s="2" t="str">
        <f t="shared" si="32"/>
        <v>ACTIVA</v>
      </c>
    </row>
    <row r="41" spans="2:25">
      <c r="B41" s="1">
        <f t="shared" ca="1" si="25"/>
        <v>45587</v>
      </c>
      <c r="C41" s="2">
        <f ca="1">VLOOKUP(B41,Tabla4[],2,FALSE)</f>
        <v>4280.04</v>
      </c>
      <c r="D41" s="3">
        <f ca="1">VLOOKUP(B41,Tabla4[],3,FALSE)</f>
        <v>67353.34</v>
      </c>
      <c r="E41" s="2">
        <f ca="1">VLOOKUP(B41,Tabla4[],5,FALSE)</f>
        <v>2632.9</v>
      </c>
      <c r="F41" s="2">
        <f ca="1">VLOOKUP(B41,Tabla4[],4,FALSE)</f>
        <v>1.84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424.21807178582401</v>
      </c>
      <c r="N41" s="41">
        <f t="shared" ca="1" si="27"/>
        <v>0.14129760575610967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424.21807178582401</v>
      </c>
      <c r="W41" s="2">
        <f t="shared" si="30"/>
        <v>-349.99732079053973</v>
      </c>
      <c r="X41" s="9">
        <f t="shared" ca="1" si="31"/>
        <v>0.14129760575610967</v>
      </c>
      <c r="Y41" s="2" t="str">
        <f t="shared" si="32"/>
        <v>ACTIVA</v>
      </c>
    </row>
    <row r="42" spans="2:25">
      <c r="B42" s="1">
        <f t="shared" ref="B42:B47" ca="1" si="33">TODAY()</f>
        <v>45587</v>
      </c>
      <c r="C42" s="2">
        <f ca="1">VLOOKUP(B42,Tabla4[],2,FALSE)</f>
        <v>4280.04</v>
      </c>
      <c r="D42" s="3">
        <f ca="1">VLOOKUP(B42,Tabla4[],3,FALSE)</f>
        <v>67353.34</v>
      </c>
      <c r="E42" s="2">
        <f ca="1">VLOOKUP(B42,Tabla4[],5,FALSE)</f>
        <v>2632.9</v>
      </c>
      <c r="F42" s="2">
        <f ca="1">VLOOKUP(B42,Tabla4[],4,FALSE)</f>
        <v>1.84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801.40447034740794</v>
      </c>
      <c r="N42" s="41">
        <f t="shared" ref="N42:N47" ca="1" si="35">IF(G42 = "BTC", (D42 - J42) / J42,
 IF(G42 = "ETH", (E42 - J42) / J42,
 IF(G42 = "IO.NET", (F42 - J42) / J42,
 "Moneda no soportada")))</f>
        <v>7.7912138913339146E-2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801.40447034740794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7.7912138913339146E-2</v>
      </c>
      <c r="Y42" s="2" t="str">
        <f t="shared" si="32"/>
        <v>ACTIVA</v>
      </c>
    </row>
    <row r="43" spans="2:25">
      <c r="B43" s="1">
        <f t="shared" ca="1" si="33"/>
        <v>45587</v>
      </c>
      <c r="C43" s="2">
        <f ca="1">VLOOKUP(B43,Tabla4[],2,FALSE)</f>
        <v>4280.04</v>
      </c>
      <c r="D43" s="3">
        <f ca="1">VLOOKUP(B43,Tabla4[],3,FALSE)</f>
        <v>67353.34</v>
      </c>
      <c r="E43" s="2">
        <f ca="1">VLOOKUP(B43,Tabla4[],5,FALSE)</f>
        <v>2632.9</v>
      </c>
      <c r="F43" s="2">
        <f ca="1">VLOOKUP(B43,Tabla4[],4,FALSE)</f>
        <v>1.84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732.93038223264011</v>
      </c>
      <c r="N43" s="41">
        <f t="shared" ca="1" si="35"/>
        <v>-1.4186813639410014E-2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732.93038223264011</v>
      </c>
      <c r="W43" s="2">
        <f t="shared" si="38"/>
        <v>-700.00054480260007</v>
      </c>
      <c r="X43" s="9">
        <f t="shared" ca="1" si="39"/>
        <v>-1.4186813639410014E-2</v>
      </c>
      <c r="Y43" s="2" t="str">
        <f t="shared" si="32"/>
        <v>ACTIVA</v>
      </c>
    </row>
    <row r="44" spans="2:25">
      <c r="B44" s="1">
        <f t="shared" ca="1" si="33"/>
        <v>45587</v>
      </c>
      <c r="C44" s="2">
        <f ca="1">VLOOKUP(B44,Tabla4[],2,FALSE)</f>
        <v>4280.04</v>
      </c>
      <c r="D44" s="3">
        <f ca="1">VLOOKUP(B44,Tabla4[],3,FALSE)</f>
        <v>67353.34</v>
      </c>
      <c r="E44" s="2">
        <f ca="1">VLOOKUP(B44,Tabla4[],5,FALSE)</f>
        <v>2632.9</v>
      </c>
      <c r="F44" s="2">
        <f ca="1">VLOOKUP(B44,Tabla4[],4,FALSE)</f>
        <v>1.84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314.24263230758402</v>
      </c>
      <c r="N44" s="41">
        <f t="shared" ca="1" si="35"/>
        <v>-0.15467981200814068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314.24263230758402</v>
      </c>
      <c r="W44" s="2">
        <f t="shared" si="38"/>
        <v>-350.00491194757706</v>
      </c>
      <c r="X44" s="9">
        <f t="shared" ca="1" si="39"/>
        <v>-0.15467981200814068</v>
      </c>
      <c r="Y44" s="2" t="str">
        <f t="shared" si="32"/>
        <v>ACTIVA</v>
      </c>
    </row>
    <row r="45" spans="2:25">
      <c r="B45" s="1">
        <f t="shared" ca="1" si="33"/>
        <v>45587</v>
      </c>
      <c r="C45" s="2">
        <f ca="1">VLOOKUP(B45,Tabla4[],2,FALSE)</f>
        <v>4280.04</v>
      </c>
      <c r="D45" s="3">
        <f ca="1">VLOOKUP(B45,Tabla4[],3,FALSE)</f>
        <v>67353.34</v>
      </c>
      <c r="E45" s="2">
        <f ca="1">VLOOKUP(B45,Tabla4[],5,FALSE)</f>
        <v>2632.9</v>
      </c>
      <c r="F45" s="2">
        <f ca="1">VLOOKUP(B45,Tabla4[],4,FALSE)</f>
        <v>1.84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861.94221810746399</v>
      </c>
      <c r="N45" s="41">
        <f t="shared" ca="1" si="35"/>
        <v>0.19690756457826861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861.94221810746399</v>
      </c>
      <c r="W45" s="2">
        <f t="shared" si="38"/>
        <v>-699.99575477832013</v>
      </c>
      <c r="X45" s="32">
        <f t="shared" ca="1" si="39"/>
        <v>0.19690756457826861</v>
      </c>
      <c r="Y45" s="2" t="str">
        <f t="shared" ref="Y45:Y50" si="40">IF(U45=0,"VENDIDA","ACTIVA")</f>
        <v>ACTIVA</v>
      </c>
    </row>
    <row r="46" spans="2:25">
      <c r="B46" s="1">
        <f t="shared" ca="1" si="33"/>
        <v>45587</v>
      </c>
      <c r="C46" s="2">
        <f ca="1">VLOOKUP(B46,Tabla4[],2,FALSE)</f>
        <v>4280.04</v>
      </c>
      <c r="D46" s="3">
        <f ca="1">VLOOKUP(B46,Tabla4[],3,FALSE)</f>
        <v>67353.34</v>
      </c>
      <c r="E46" s="2">
        <f ca="1">VLOOKUP(B46,Tabla4[],5,FALSE)</f>
        <v>2632.9</v>
      </c>
      <c r="F46" s="2">
        <f ca="1">VLOOKUP(B46,Tabla4[],4,FALSE)</f>
        <v>1.84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784.8800910594</v>
      </c>
      <c r="N46" s="41">
        <f t="shared" ca="1" si="35"/>
        <v>8.9884756763916884E-2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784.8800910594</v>
      </c>
      <c r="W46" s="2">
        <f t="shared" si="38"/>
        <v>-700.00412532204018</v>
      </c>
      <c r="X46" s="32">
        <f t="shared" ca="1" si="39"/>
        <v>8.9884756763916884E-2</v>
      </c>
      <c r="Y46" s="2" t="str">
        <f t="shared" si="40"/>
        <v>ACTIVA</v>
      </c>
    </row>
    <row r="47" spans="2:25">
      <c r="B47" s="1">
        <f t="shared" ca="1" si="33"/>
        <v>45587</v>
      </c>
      <c r="C47" s="2">
        <f ca="1">VLOOKUP(B47,Tabla4[],2,FALSE)</f>
        <v>4280.04</v>
      </c>
      <c r="D47" s="3">
        <f ca="1">VLOOKUP(B47,Tabla4[],3,FALSE)</f>
        <v>67353.34</v>
      </c>
      <c r="E47" s="2">
        <f ca="1">VLOOKUP(B47,Tabla4[],5,FALSE)</f>
        <v>2632.9</v>
      </c>
      <c r="F47" s="2">
        <f ca="1">VLOOKUP(B47,Tabla4[],4,FALSE)</f>
        <v>1.84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475.64675850326398</v>
      </c>
      <c r="N47" s="41">
        <f t="shared" ca="1" si="35"/>
        <v>0.32098499533347696</v>
      </c>
      <c r="O47" s="28">
        <v>0.1</v>
      </c>
      <c r="P47" s="28">
        <v>0.3</v>
      </c>
      <c r="Q47" s="31" t="str">
        <f t="shared" ca="1" si="36"/>
        <v>VENDER</v>
      </c>
      <c r="T47" s="2"/>
      <c r="U47" s="14">
        <f>Tabla6[[#This Row],[cantidad]]-Tabla6[[#This Row],[CANTIDAD VENDIDA]]</f>
        <v>6.0397489999999998E-2</v>
      </c>
      <c r="V47" s="2">
        <f t="shared" ca="1" si="37"/>
        <v>475.64675850326398</v>
      </c>
      <c r="W47" s="2">
        <f t="shared" si="38"/>
        <v>-349.99716107114455</v>
      </c>
      <c r="X47" s="32">
        <f t="shared" ca="1" si="39"/>
        <v>0.32098499533347696</v>
      </c>
      <c r="Y47" s="2" t="str">
        <f t="shared" si="40"/>
        <v>ACTIVA</v>
      </c>
    </row>
    <row r="48" spans="2:25">
      <c r="B48" s="1">
        <f t="shared" ref="B48:B53" ca="1" si="41">TODAY()</f>
        <v>45587</v>
      </c>
      <c r="C48" s="2">
        <f ca="1">VLOOKUP(B48,Tabla4[],2,FALSE)</f>
        <v>4280.04</v>
      </c>
      <c r="D48" s="3">
        <f ca="1">VLOOKUP(B48,Tabla4[],3,FALSE)</f>
        <v>67353.34</v>
      </c>
      <c r="E48" s="2">
        <f ca="1">VLOOKUP(B48,Tabla4[],5,FALSE)</f>
        <v>2632.9</v>
      </c>
      <c r="F48" s="2">
        <f ca="1">VLOOKUP(B48,Tabla4[],4,FALSE)</f>
        <v>1.84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893.65246693415997</v>
      </c>
      <c r="N48" s="41">
        <f t="shared" ref="N48:N53" ca="1" si="43">IF(G48 = "BTC", (D48 - J48) / J48,
 IF(G48 = "ETH", (E48 - J48) / J48,
 IF(G48 = "IO.NET", (F48 - J48) / J48,
 "Moneda no soportada")))</f>
        <v>0.23779431763884287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MANTENER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893.65246693415997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0.23779431763884287</v>
      </c>
      <c r="Y48" s="2" t="str">
        <f t="shared" si="40"/>
        <v>ACTIVA</v>
      </c>
    </row>
    <row r="49" spans="2:25">
      <c r="B49" s="1">
        <f t="shared" ca="1" si="41"/>
        <v>45587</v>
      </c>
      <c r="C49" s="2">
        <f ca="1">VLOOKUP(B49,Tabla4[],2,FALSE)</f>
        <v>4280.04</v>
      </c>
      <c r="D49" s="3">
        <f ca="1">VLOOKUP(B49,Tabla4[],3,FALSE)</f>
        <v>67353.34</v>
      </c>
      <c r="E49" s="2">
        <f ca="1">VLOOKUP(B49,Tabla4[],5,FALSE)</f>
        <v>2632.9</v>
      </c>
      <c r="F49" s="2">
        <f ca="1">VLOOKUP(B49,Tabla4[],4,FALSE)</f>
        <v>1.84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832.77298965239993</v>
      </c>
      <c r="N49" s="41">
        <f t="shared" ca="1" si="43"/>
        <v>0.15347039985279876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832.77298965239993</v>
      </c>
      <c r="W49" s="2">
        <f t="shared" si="46"/>
        <v>-700.00069063578997</v>
      </c>
      <c r="X49" s="32">
        <f t="shared" ca="1" si="47"/>
        <v>0.15347039985279876</v>
      </c>
      <c r="Y49" s="2" t="str">
        <f t="shared" si="40"/>
        <v>ACTIVA</v>
      </c>
    </row>
    <row r="50" spans="2:25">
      <c r="B50" s="1">
        <f t="shared" ca="1" si="41"/>
        <v>45587</v>
      </c>
      <c r="C50" s="2">
        <f ca="1">VLOOKUP(B50,Tabla4[],2,FALSE)</f>
        <v>4280.04</v>
      </c>
      <c r="D50" s="3">
        <f ca="1">VLOOKUP(B50,Tabla4[],3,FALSE)</f>
        <v>67353.34</v>
      </c>
      <c r="E50" s="2">
        <f ca="1">VLOOKUP(B50,Tabla4[],5,FALSE)</f>
        <v>2632.9</v>
      </c>
      <c r="F50" s="2">
        <f ca="1">VLOOKUP(B50,Tabla4[],4,FALSE)</f>
        <v>1.84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425.39093628307199</v>
      </c>
      <c r="N50" s="41">
        <f t="shared" ca="1" si="43"/>
        <v>0.17842961444857192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425.39093628307199</v>
      </c>
      <c r="W50" s="2">
        <f t="shared" si="46"/>
        <v>-349.9958350273381</v>
      </c>
      <c r="X50" s="32">
        <f t="shared" ca="1" si="47"/>
        <v>0.17842961444857192</v>
      </c>
      <c r="Y50" s="2" t="str">
        <f t="shared" si="40"/>
        <v>ACTIVA</v>
      </c>
    </row>
    <row r="51" spans="2:25">
      <c r="B51" s="1">
        <f t="shared" ca="1" si="41"/>
        <v>45587</v>
      </c>
      <c r="C51" s="2">
        <f ca="1">VLOOKUP(B51,Tabla4[],2,FALSE)</f>
        <v>4280.04</v>
      </c>
      <c r="D51" s="3">
        <f ca="1">VLOOKUP(B51,Tabla4[],3,FALSE)</f>
        <v>67353.34</v>
      </c>
      <c r="E51" s="2">
        <f ca="1">VLOOKUP(B51,Tabla4[],5,FALSE)</f>
        <v>2632.9</v>
      </c>
      <c r="F51" s="2">
        <f ca="1">VLOOKUP(B51,Tabla4[],4,FALSE)</f>
        <v>1.84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833.11471917410393</v>
      </c>
      <c r="N51" s="41">
        <f t="shared" ca="1" si="43"/>
        <v>0.16015173722169582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833.11471917410393</v>
      </c>
      <c r="W51" s="2">
        <f t="shared" si="46"/>
        <v>-700.00318686059086</v>
      </c>
      <c r="X51" s="32">
        <f t="shared" ca="1" si="47"/>
        <v>0.16015173722169582</v>
      </c>
      <c r="Y51" s="2" t="str">
        <f t="shared" ref="Y51:Y56" si="48">IF(U51=0,"VENDIDA","ACTIVA")</f>
        <v>ACTIVA</v>
      </c>
    </row>
    <row r="52" spans="2:25">
      <c r="B52" s="1">
        <f t="shared" ca="1" si="41"/>
        <v>45587</v>
      </c>
      <c r="C52" s="2">
        <f ca="1">VLOOKUP(B52,Tabla4[],2,FALSE)</f>
        <v>4280.04</v>
      </c>
      <c r="D52" s="3">
        <f ca="1">VLOOKUP(B52,Tabla4[],3,FALSE)</f>
        <v>67353.34</v>
      </c>
      <c r="E52" s="2">
        <f ca="1">VLOOKUP(B52,Tabla4[],5,FALSE)</f>
        <v>2632.9</v>
      </c>
      <c r="F52" s="2">
        <f ca="1">VLOOKUP(B52,Tabla4[],4,FALSE)</f>
        <v>1.84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833.11105717188013</v>
      </c>
      <c r="N52" s="41">
        <f t="shared" ca="1" si="43"/>
        <v>0.16014382275959921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833.11105717188013</v>
      </c>
      <c r="W52" s="2">
        <f t="shared" si="46"/>
        <v>-700.00488533471412</v>
      </c>
      <c r="X52" s="32">
        <f t="shared" ca="1" si="47"/>
        <v>0.16014382275959921</v>
      </c>
      <c r="Y52" s="2" t="str">
        <f t="shared" si="48"/>
        <v>ACTIVA</v>
      </c>
    </row>
    <row r="53" spans="2:25">
      <c r="B53" s="1">
        <f t="shared" ca="1" si="41"/>
        <v>45587</v>
      </c>
      <c r="C53" s="2">
        <f ca="1">VLOOKUP(B53,Tabla4[],2,FALSE)</f>
        <v>4280.04</v>
      </c>
      <c r="D53" s="3">
        <f ca="1">VLOOKUP(B53,Tabla4[],3,FALSE)</f>
        <v>67353.34</v>
      </c>
      <c r="E53" s="2">
        <f ca="1">VLOOKUP(B53,Tabla4[],5,FALSE)</f>
        <v>2632.9</v>
      </c>
      <c r="F53" s="2">
        <f ca="1">VLOOKUP(B53,Tabla4[],4,FALSE)</f>
        <v>1.84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383.16718436025599</v>
      </c>
      <c r="N53" s="41">
        <f t="shared" ca="1" si="43"/>
        <v>6.7161582183041482E-2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383.16718436025599</v>
      </c>
      <c r="W53" s="2">
        <f t="shared" si="46"/>
        <v>-350.00006885889513</v>
      </c>
      <c r="X53" s="32">
        <f t="shared" ca="1" si="47"/>
        <v>6.7161582183041482E-2</v>
      </c>
      <c r="Y53" s="2" t="str">
        <f t="shared" si="48"/>
        <v>ACTIVA</v>
      </c>
    </row>
    <row r="54" spans="2:25">
      <c r="B54" s="1">
        <f t="shared" ref="B54:B59" ca="1" si="49">TODAY()</f>
        <v>45587</v>
      </c>
      <c r="C54" s="2">
        <f ca="1">VLOOKUP(B54,Tabla4[],2,FALSE)</f>
        <v>4280.04</v>
      </c>
      <c r="D54" s="3">
        <f ca="1">VLOOKUP(B54,Tabla4[],3,FALSE)</f>
        <v>67353.34</v>
      </c>
      <c r="E54" s="2">
        <f ca="1">VLOOKUP(B54,Tabla4[],5,FALSE)</f>
        <v>2632.9</v>
      </c>
      <c r="F54" s="2">
        <f ca="1">VLOOKUP(B54,Tabla4[],4,FALSE)</f>
        <v>1.84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775.45972130738403</v>
      </c>
      <c r="N54" s="41">
        <f t="shared" ref="N54:N59" ca="1" si="51">IF(G54 = "BTC", (D54 - J54) / J54,
 IF(G54 = "ETH", (E54 - J54) / J54,
 IF(G54 = "IO.NET", (F54 - J54) / J54,
 "Moneda no soportada")))</f>
        <v>7.5176233956963101E-2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775.45972130738403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7.5176233956963101E-2</v>
      </c>
      <c r="Y54" s="2" t="str">
        <f t="shared" si="48"/>
        <v>ACTIVA</v>
      </c>
    </row>
    <row r="55" spans="2:25">
      <c r="B55" s="1">
        <f t="shared" ca="1" si="49"/>
        <v>45587</v>
      </c>
      <c r="C55" s="2">
        <f ca="1">VLOOKUP(B55,Tabla4[],2,FALSE)</f>
        <v>4280.04</v>
      </c>
      <c r="D55" s="3">
        <f ca="1">VLOOKUP(B55,Tabla4[],3,FALSE)</f>
        <v>67353.34</v>
      </c>
      <c r="E55" s="2">
        <f ca="1">VLOOKUP(B55,Tabla4[],5,FALSE)</f>
        <v>2632.9</v>
      </c>
      <c r="F55" s="2">
        <f ca="1">VLOOKUP(B55,Tabla4[],4,FALSE)</f>
        <v>1.84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730.67659876943992</v>
      </c>
      <c r="N55" s="41">
        <f t="shared" ca="1" si="51"/>
        <v>1.307466178258662E-2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730.67659876943992</v>
      </c>
      <c r="W55" s="2">
        <f t="shared" si="54"/>
        <v>-700.0036727317439</v>
      </c>
      <c r="X55" s="32">
        <f t="shared" ca="1" si="55"/>
        <v>1.307466178258662E-2</v>
      </c>
      <c r="Y55" s="2" t="str">
        <f t="shared" si="48"/>
        <v>ACTIVA</v>
      </c>
    </row>
    <row r="56" spans="2:25">
      <c r="B56" s="1">
        <f t="shared" ca="1" si="49"/>
        <v>45587</v>
      </c>
      <c r="C56" s="2">
        <f ca="1">VLOOKUP(B56,Tabla4[],2,FALSE)</f>
        <v>4280.04</v>
      </c>
      <c r="D56" s="3">
        <f ca="1">VLOOKUP(B56,Tabla4[],3,FALSE)</f>
        <v>67353.34</v>
      </c>
      <c r="E56" s="2">
        <f ca="1">VLOOKUP(B56,Tabla4[],5,FALSE)</f>
        <v>2632.9</v>
      </c>
      <c r="F56" s="2">
        <f ca="1">VLOOKUP(B56,Tabla4[],4,FALSE)</f>
        <v>1.84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318.123882148608</v>
      </c>
      <c r="N56" s="41">
        <f t="shared" ca="1" si="51"/>
        <v>-0.11784447214498026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318.123882148608</v>
      </c>
      <c r="W56" s="2">
        <f t="shared" si="54"/>
        <v>-349.99971212019545</v>
      </c>
      <c r="X56" s="32">
        <f t="shared" ca="1" si="55"/>
        <v>-0.11784447214498026</v>
      </c>
      <c r="Y56" s="2" t="str">
        <f t="shared" si="48"/>
        <v>ACTIVA</v>
      </c>
    </row>
    <row r="57" spans="2:25">
      <c r="B57" s="1">
        <f t="shared" ca="1" si="49"/>
        <v>45587</v>
      </c>
      <c r="C57" s="2">
        <f ca="1">VLOOKUP(B57,Tabla4[],2,FALSE)</f>
        <v>4280.04</v>
      </c>
      <c r="D57" s="3">
        <f ca="1">VLOOKUP(B57,Tabla4[],3,FALSE)</f>
        <v>67353.34</v>
      </c>
      <c r="E57" s="2">
        <f ca="1">VLOOKUP(B57,Tabla4[],5,FALSE)</f>
        <v>2632.9</v>
      </c>
      <c r="F57" s="2">
        <f ca="1">VLOOKUP(B57,Tabla4[],4,FALSE)</f>
        <v>1.84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784.10797098739181</v>
      </c>
      <c r="N57" s="41">
        <f t="shared" ca="1" si="51"/>
        <v>4.6864566844932974E-2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784.10797098739181</v>
      </c>
      <c r="W57" s="2">
        <f t="shared" si="54"/>
        <v>-699.99918079999998</v>
      </c>
      <c r="X57" s="32">
        <f t="shared" ca="1" si="55"/>
        <v>4.6864566844932974E-2</v>
      </c>
      <c r="Y57" s="2" t="str">
        <f t="shared" ref="Y57:Y62" si="56">IF(U57=0,"VENDIDA","ACTIVA")</f>
        <v>ACTIVA</v>
      </c>
    </row>
    <row r="58" spans="2:25">
      <c r="B58" s="1">
        <f t="shared" ca="1" si="49"/>
        <v>45587</v>
      </c>
      <c r="C58" s="2">
        <f ca="1">VLOOKUP(B58,Tabla4[],2,FALSE)</f>
        <v>4280.04</v>
      </c>
      <c r="D58" s="3">
        <f ca="1">VLOOKUP(B58,Tabla4[],3,FALSE)</f>
        <v>67353.34</v>
      </c>
      <c r="E58" s="2">
        <f ca="1">VLOOKUP(B58,Tabla4[],5,FALSE)</f>
        <v>2632.9</v>
      </c>
      <c r="F58" s="2">
        <f ca="1">VLOOKUP(B58,Tabla4[],4,FALSE)</f>
        <v>1.84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751.97485249668011</v>
      </c>
      <c r="N58" s="41">
        <f t="shared" ca="1" si="51"/>
        <v>3.965681601525297E-3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751.97485249668011</v>
      </c>
      <c r="W58" s="2">
        <f t="shared" si="54"/>
        <v>-699.99770000000001</v>
      </c>
      <c r="X58" s="32">
        <f t="shared" ca="1" si="55"/>
        <v>3.965681601525297E-3</v>
      </c>
      <c r="Y58" s="2" t="str">
        <f t="shared" si="56"/>
        <v>ACTIVA</v>
      </c>
    </row>
    <row r="59" spans="2:25">
      <c r="B59" s="1">
        <f t="shared" ca="1" si="49"/>
        <v>45587</v>
      </c>
      <c r="C59" s="2">
        <f ca="1">VLOOKUP(B59,Tabla4[],2,FALSE)</f>
        <v>4280.04</v>
      </c>
      <c r="D59" s="3">
        <f ca="1">VLOOKUP(B59,Tabla4[],3,FALSE)</f>
        <v>67353.34</v>
      </c>
      <c r="E59" s="2">
        <f ca="1">VLOOKUP(B59,Tabla4[],5,FALSE)</f>
        <v>2632.9</v>
      </c>
      <c r="F59" s="2">
        <f ca="1">VLOOKUP(B59,Tabla4[],4,FALSE)</f>
        <v>1.84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331.33386608524802</v>
      </c>
      <c r="N59" s="41">
        <f t="shared" ca="1" si="51"/>
        <v>-0.1152655165118381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331.33386608524802</v>
      </c>
      <c r="W59" s="2">
        <f t="shared" si="54"/>
        <v>-349.9975761984</v>
      </c>
      <c r="X59" s="32">
        <f t="shared" ca="1" si="55"/>
        <v>-0.1152655165118381</v>
      </c>
      <c r="Y59" s="2" t="str">
        <f t="shared" si="56"/>
        <v>ACTIVA</v>
      </c>
    </row>
    <row r="60" spans="2:25">
      <c r="B60" s="1">
        <f t="shared" ref="B60:B68" ca="1" si="57">TODAY()</f>
        <v>45587</v>
      </c>
      <c r="C60" s="2">
        <f ca="1">VLOOKUP(B60,Tabla4[],2,FALSE)</f>
        <v>4280.04</v>
      </c>
      <c r="D60" s="3">
        <f ca="1">VLOOKUP(B60,Tabla4[],3,FALSE)</f>
        <v>67353.34</v>
      </c>
      <c r="E60" s="2">
        <f ca="1">VLOOKUP(B60,Tabla4[],5,FALSE)</f>
        <v>2632.9</v>
      </c>
      <c r="F60" s="2">
        <f ca="1">VLOOKUP(B60,Tabla4[],4,FALSE)</f>
        <v>1.84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792.75622066739993</v>
      </c>
      <c r="N60" s="41">
        <f t="shared" ref="N60:N68" ca="1" si="59">IF(G60 = "BTC", (D60 - J60) / J60,
 IF(G60 = "ETH", (E60 - J60) / J60,
 IF(G60 = "IO.NET", (F60 - J60) / J60,
 "Moneda no soportada")))</f>
        <v>6.8117288845190083E-2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792.75622066739993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6.8117288845190083E-2</v>
      </c>
      <c r="Y60" s="2" t="str">
        <f t="shared" si="56"/>
        <v>ACTIVA</v>
      </c>
    </row>
    <row r="61" spans="2:25">
      <c r="B61" s="1">
        <f t="shared" ca="1" si="57"/>
        <v>45587</v>
      </c>
      <c r="C61" s="2">
        <f ca="1">VLOOKUP(B61,Tabla4[],2,FALSE)</f>
        <v>4280.04</v>
      </c>
      <c r="D61" s="3">
        <f ca="1">VLOOKUP(B61,Tabla4[],3,FALSE)</f>
        <v>67353.34</v>
      </c>
      <c r="E61" s="2">
        <f ca="1">VLOOKUP(B61,Tabla4[],5,FALSE)</f>
        <v>2632.9</v>
      </c>
      <c r="F61" s="2">
        <f ca="1">VLOOKUP(B61,Tabla4[],4,FALSE)</f>
        <v>1.84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800.31850778232001</v>
      </c>
      <c r="N61" s="41">
        <f t="shared" ca="1" si="59"/>
        <v>7.8306098210263464E-2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800.31850778232001</v>
      </c>
      <c r="W61" s="2">
        <f t="shared" si="62"/>
        <v>-699.99706361177994</v>
      </c>
      <c r="X61" s="32">
        <f t="shared" ca="1" si="63"/>
        <v>7.8306098210263464E-2</v>
      </c>
      <c r="Y61" s="2" t="str">
        <f t="shared" si="56"/>
        <v>ACTIVA</v>
      </c>
    </row>
    <row r="62" spans="2:25">
      <c r="B62" s="1">
        <f t="shared" ca="1" si="57"/>
        <v>45587</v>
      </c>
      <c r="C62" s="2">
        <f ca="1">VLOOKUP(B62,Tabla4[],2,FALSE)</f>
        <v>4280.04</v>
      </c>
      <c r="D62" s="3">
        <f ca="1">VLOOKUP(B62,Tabla4[],3,FALSE)</f>
        <v>67353.34</v>
      </c>
      <c r="E62" s="2">
        <f ca="1">VLOOKUP(B62,Tabla4[],5,FALSE)</f>
        <v>2632.9</v>
      </c>
      <c r="F62" s="2">
        <f ca="1">VLOOKUP(B62,Tabla4[],4,FALSE)</f>
        <v>1.84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370.90246951382397</v>
      </c>
      <c r="N62" s="41">
        <f t="shared" ca="1" si="59"/>
        <v>-5.4318305268869632E-4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370.90246951382397</v>
      </c>
      <c r="W62" s="2">
        <f t="shared" si="62"/>
        <v>-350.00247034444232</v>
      </c>
      <c r="X62" s="32">
        <f t="shared" ca="1" si="63"/>
        <v>-5.4318305268869632E-4</v>
      </c>
      <c r="Y62" s="2" t="str">
        <f t="shared" si="56"/>
        <v>ACTIVA</v>
      </c>
    </row>
    <row r="63" spans="2:25">
      <c r="B63" s="1">
        <f t="shared" ca="1" si="57"/>
        <v>45587</v>
      </c>
      <c r="C63" s="2">
        <f ca="1">VLOOKUP(B63,Tabla4[],2,FALSE)</f>
        <v>4280.04</v>
      </c>
      <c r="D63" s="3">
        <f ca="1">VLOOKUP(B63,Tabla4[],3,FALSE)</f>
        <v>67353.34</v>
      </c>
      <c r="E63" s="2">
        <f ca="1">VLOOKUP(B63,Tabla4[],5,FALSE)</f>
        <v>2632.9</v>
      </c>
      <c r="F63" s="2">
        <f ca="1">VLOOKUP(B63,Tabla4[],4,FALSE)</f>
        <v>1.84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752.39772216069593</v>
      </c>
      <c r="N63" s="41">
        <f t="shared" ca="1" si="59"/>
        <v>5.7501687836585963E-2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752.39772216069593</v>
      </c>
      <c r="W63" s="2">
        <f t="shared" si="62"/>
        <v>-700.00099893449999</v>
      </c>
      <c r="X63" s="32">
        <f t="shared" ca="1" si="63"/>
        <v>5.7501687836585963E-2</v>
      </c>
      <c r="Y63" s="2" t="str">
        <f t="shared" ref="Y63:Y68" si="64">IF(U63=0,"VENDIDA","ACTIVA")</f>
        <v>ACTIVA</v>
      </c>
    </row>
    <row r="64" spans="2:25">
      <c r="B64" s="1">
        <f t="shared" ca="1" si="57"/>
        <v>45587</v>
      </c>
      <c r="C64" s="2">
        <f ca="1">VLOOKUP(B64,Tabla4[],2,FALSE)</f>
        <v>4280.04</v>
      </c>
      <c r="D64" s="3">
        <f ca="1">VLOOKUP(B64,Tabla4[],3,FALSE)</f>
        <v>67353.34</v>
      </c>
      <c r="E64" s="2">
        <f ca="1">VLOOKUP(B64,Tabla4[],5,FALSE)</f>
        <v>2632.9</v>
      </c>
      <c r="F64" s="2">
        <f ca="1">VLOOKUP(B64,Tabla4[],4,FALSE)</f>
        <v>1.84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748.59417730187999</v>
      </c>
      <c r="N64" s="41">
        <f t="shared" ca="1" si="59"/>
        <v>5.2149936061381075E-2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748.59417730187999</v>
      </c>
      <c r="W64" s="2">
        <f t="shared" si="62"/>
        <v>-700.00488143040002</v>
      </c>
      <c r="X64" s="32">
        <f t="shared" ca="1" si="63"/>
        <v>5.2149936061381075E-2</v>
      </c>
      <c r="Y64" s="2" t="str">
        <f t="shared" si="64"/>
        <v>ACTIVA</v>
      </c>
    </row>
    <row r="65" spans="2:25">
      <c r="B65" s="1">
        <f t="shared" ca="1" si="57"/>
        <v>45587</v>
      </c>
      <c r="C65" s="2">
        <f ca="1">VLOOKUP(B65,Tabla4[],2,FALSE)</f>
        <v>4280.04</v>
      </c>
      <c r="D65" s="3">
        <f ca="1">VLOOKUP(B65,Tabla4[],3,FALSE)</f>
        <v>67353.34</v>
      </c>
      <c r="E65" s="2">
        <f ca="1">VLOOKUP(B65,Tabla4[],5,FALSE)</f>
        <v>2632.9</v>
      </c>
      <c r="F65" s="2">
        <f ca="1">VLOOKUP(B65,Tabla4[],4,FALSE)</f>
        <v>1.84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338.36506786079997</v>
      </c>
      <c r="N65" s="41">
        <f t="shared" ca="1" si="59"/>
        <v>-4.8849831997932296E-2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338.36506786079997</v>
      </c>
      <c r="W65" s="2">
        <f t="shared" si="62"/>
        <v>-350.00051946926249</v>
      </c>
      <c r="X65" s="32">
        <f t="shared" ca="1" si="63"/>
        <v>-4.8849831997932296E-2</v>
      </c>
      <c r="Y65" s="2" t="str">
        <f t="shared" si="64"/>
        <v>ACTIVA</v>
      </c>
    </row>
    <row r="66" spans="2:25">
      <c r="B66" s="1">
        <f t="shared" ca="1" si="57"/>
        <v>45587</v>
      </c>
      <c r="C66" s="2">
        <f ca="1">VLOOKUP(B66,Tabla4[],2,FALSE)</f>
        <v>4280.04</v>
      </c>
      <c r="D66" s="3">
        <f ca="1">VLOOKUP(B66,Tabla4[],3,FALSE)</f>
        <v>67353.34</v>
      </c>
      <c r="E66" s="2">
        <f ca="1">VLOOKUP(B66,Tabla4[],5,FALSE)</f>
        <v>2632.9</v>
      </c>
      <c r="F66" s="2">
        <f ca="1">VLOOKUP(B66,Tabla4[],4,FALSE)</f>
        <v>1.84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700.50822408064801</v>
      </c>
      <c r="N66" s="27">
        <f t="shared" ca="1" si="59"/>
        <v>-1.6254835984169619E-3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700.50822408064801</v>
      </c>
      <c r="W66" s="2">
        <f t="shared" si="62"/>
        <v>-700.00283430000002</v>
      </c>
      <c r="X66" s="32">
        <f t="shared" ca="1" si="63"/>
        <v>-1.6254835984169619E-3</v>
      </c>
      <c r="Y66" s="2" t="str">
        <f t="shared" si="64"/>
        <v>ACTIVA</v>
      </c>
    </row>
    <row r="67" spans="2:25">
      <c r="B67" s="1">
        <f t="shared" ca="1" si="57"/>
        <v>45587</v>
      </c>
      <c r="C67" s="2">
        <f ca="1">VLOOKUP(B67,Tabla4[],2,FALSE)</f>
        <v>4280.04</v>
      </c>
      <c r="D67" s="3">
        <f ca="1">VLOOKUP(B67,Tabla4[],3,FALSE)</f>
        <v>67353.34</v>
      </c>
      <c r="E67" s="2">
        <f ca="1">VLOOKUP(B67,Tabla4[],5,FALSE)</f>
        <v>2632.9</v>
      </c>
      <c r="F67" s="2">
        <f ca="1">VLOOKUP(B67,Tabla4[],4,FALSE)</f>
        <v>1.84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693.71454997295996</v>
      </c>
      <c r="N67" s="27">
        <f t="shared" ca="1" si="59"/>
        <v>-1.1303041682313147E-2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693.71454997295996</v>
      </c>
      <c r="W67" s="2">
        <f t="shared" si="62"/>
        <v>-699.99937559999989</v>
      </c>
      <c r="X67" s="32">
        <f t="shared" ca="1" si="63"/>
        <v>-1.1303041682313147E-2</v>
      </c>
      <c r="Y67" s="2" t="str">
        <f t="shared" si="64"/>
        <v>ACTIVA</v>
      </c>
    </row>
    <row r="68" spans="2:25">
      <c r="B68" s="1">
        <f t="shared" ca="1" si="57"/>
        <v>45587</v>
      </c>
      <c r="C68" s="2">
        <f ca="1">VLOOKUP(B68,Tabla4[],2,FALSE)</f>
        <v>4280.04</v>
      </c>
      <c r="D68" s="3">
        <f ca="1">VLOOKUP(B68,Tabla4[],3,FALSE)</f>
        <v>67353.34</v>
      </c>
      <c r="E68" s="2">
        <f ca="1">VLOOKUP(B68,Tabla4[],5,FALSE)</f>
        <v>2632.9</v>
      </c>
      <c r="F68" s="2">
        <f ca="1">VLOOKUP(B68,Tabla4[],4,FALSE)</f>
        <v>1.84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345.10189190918408</v>
      </c>
      <c r="N68" s="27">
        <f t="shared" ca="1" si="59"/>
        <v>-1.6316318456899622E-2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345.10189190918408</v>
      </c>
      <c r="W68" s="2">
        <f t="shared" si="62"/>
        <v>-350.00312382117602</v>
      </c>
      <c r="X68" s="32">
        <f t="shared" ca="1" si="63"/>
        <v>-1.6316318456899622E-2</v>
      </c>
      <c r="Y68" s="2" t="str">
        <f t="shared" si="64"/>
        <v>ACTIVA</v>
      </c>
    </row>
    <row r="69" spans="2:25">
      <c r="N69" s="42"/>
    </row>
  </sheetData>
  <conditionalFormatting sqref="B3:Z68">
    <cfRule type="expression" dxfId="98" priority="1">
      <formula>$Y:$Y="VENDIDA"</formula>
    </cfRule>
  </conditionalFormatting>
  <conditionalFormatting sqref="Q1:Q1048576">
    <cfRule type="containsText" dxfId="97" priority="9" operator="containsText" text="VENTA PARCIAL">
      <formula>NOT(ISERROR(SEARCH("VENTA PARCIAL",Q1)))</formula>
    </cfRule>
    <cfRule type="containsText" dxfId="96" priority="10" operator="containsText" text="MANTENER">
      <formula>NOT(ISERROR(SEARCH("MANTENER",Q1)))</formula>
    </cfRule>
  </conditionalFormatting>
  <conditionalFormatting sqref="Q3:Q68">
    <cfRule type="containsText" dxfId="95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B3" sqref="B3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45587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4189</v>
      </c>
      <c r="I3" s="7">
        <f t="shared" ref="I3:I8" ca="1" si="2">G3*H3</f>
        <v>736.12094757</v>
      </c>
      <c r="J3" s="7">
        <f>F3</f>
        <v>700.0019932698001</v>
      </c>
      <c r="K3" s="7">
        <f ca="1">Tabla5[[#This Row],[VALOR ACTUAL EN COP]]-Tabla5[[#This Row],[COSTO TOTAL EN COP]]</f>
        <v>36.118954300199903</v>
      </c>
      <c r="L3" s="10">
        <f t="shared" ref="L3:L8" ca="1" si="3">((I3-J3)/J3)</f>
        <v>5.1598359215355348E-2</v>
      </c>
      <c r="M3" s="7">
        <f>D3*1.1</f>
        <v>4381.8060000000005</v>
      </c>
    </row>
    <row r="4" spans="2:13">
      <c r="B4" s="1">
        <f t="shared" ca="1" si="0"/>
        <v>45587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4189</v>
      </c>
      <c r="I4" s="7">
        <f t="shared" ca="1" si="2"/>
        <v>841.64344939000011</v>
      </c>
      <c r="J4" s="7">
        <f t="shared" ref="J4:J9" si="5">F4+J3</f>
        <v>800.00200808240015</v>
      </c>
      <c r="K4" s="7">
        <f ca="1">Tabla5[[#This Row],[VALOR ACTUAL EN COP]]-Tabla5[[#This Row],[COSTO TOTAL EN COP]]</f>
        <v>41.641441307599962</v>
      </c>
      <c r="L4" s="10">
        <f t="shared" ca="1" si="3"/>
        <v>5.2051670979444464E-2</v>
      </c>
      <c r="M4" s="7">
        <f t="shared" ref="M4:M6" si="6">D4*1.1</f>
        <v>4366.7470000000003</v>
      </c>
    </row>
    <row r="5" spans="2:13">
      <c r="B5" s="1">
        <f t="shared" ref="B5:B10" ca="1" si="7">TODAY()</f>
        <v>45587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4189</v>
      </c>
      <c r="I5" s="22">
        <f t="shared" ca="1" si="2"/>
        <v>1572.2160664600001</v>
      </c>
      <c r="J5" s="8">
        <f t="shared" si="5"/>
        <v>1500.0018441134002</v>
      </c>
      <c r="K5" s="8">
        <f ca="1">Tabla5[[#This Row],[VALOR ACTUAL EN COP]]-Tabla5[[#This Row],[COSTO TOTAL EN COP]]</f>
        <v>72.214222346599854</v>
      </c>
      <c r="L5" s="10">
        <f t="shared" ca="1" si="3"/>
        <v>4.8142755710599283E-2</v>
      </c>
      <c r="M5" s="7">
        <f t="shared" si="6"/>
        <v>4415.07</v>
      </c>
    </row>
    <row r="6" spans="2:13">
      <c r="B6" s="1">
        <f t="shared" ca="1" si="7"/>
        <v>45587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4189</v>
      </c>
      <c r="I6" s="22">
        <f t="shared" ca="1" si="2"/>
        <v>2269.7373478600002</v>
      </c>
      <c r="J6" s="8">
        <f t="shared" si="5"/>
        <v>2200.0024981274005</v>
      </c>
      <c r="K6" s="8">
        <f ca="1">Tabla5[[#This Row],[VALOR ACTUAL EN COP]]-Tabla5[[#This Row],[COSTO TOTAL EN COP]]</f>
        <v>69.734849732599741</v>
      </c>
      <c r="L6" s="10">
        <f t="shared" ca="1" si="3"/>
        <v>3.1697622976317841E-2</v>
      </c>
      <c r="M6" s="7">
        <f t="shared" si="6"/>
        <v>4624.2790000000005</v>
      </c>
    </row>
    <row r="7" spans="2:13">
      <c r="B7" s="1">
        <f t="shared" ca="1" si="7"/>
        <v>45587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4189</v>
      </c>
      <c r="I7" s="22">
        <f t="shared" ca="1" si="2"/>
        <v>2994.9595227899999</v>
      </c>
      <c r="J7" s="8">
        <f t="shared" si="5"/>
        <v>2900.0020379021007</v>
      </c>
      <c r="K7" s="8">
        <f ca="1">Tabla5[[#This Row],[VALOR ACTUAL EN COP]]-Tabla5[[#This Row],[COSTO TOTAL EN COP]]</f>
        <v>94.957484887899227</v>
      </c>
      <c r="L7" s="30">
        <f t="shared" ca="1" si="3"/>
        <v>3.2743937296193321E-2</v>
      </c>
      <c r="M7" s="8">
        <f t="shared" ref="M7:M12" si="8">D7*1.1</f>
        <v>4447.6410000000005</v>
      </c>
    </row>
    <row r="8" spans="2:13">
      <c r="B8" s="1">
        <f t="shared" ca="1" si="7"/>
        <v>45587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4189</v>
      </c>
      <c r="I8" s="22">
        <f t="shared" ca="1" si="2"/>
        <v>3735.8027300600002</v>
      </c>
      <c r="J8" s="8">
        <f t="shared" si="5"/>
        <v>3600.0024831079008</v>
      </c>
      <c r="K8" s="8">
        <f ca="1">Tabla5[[#This Row],[VALOR ACTUAL EN COP]]-Tabla5[[#This Row],[COSTO TOTAL EN COP]]</f>
        <v>135.80024695209931</v>
      </c>
      <c r="L8" s="30">
        <f t="shared" ca="1" si="3"/>
        <v>3.772226480101265E-2</v>
      </c>
      <c r="M8" s="8">
        <f t="shared" si="8"/>
        <v>4353.866</v>
      </c>
    </row>
    <row r="9" spans="2:13">
      <c r="B9" s="1">
        <f t="shared" ca="1" si="7"/>
        <v>45587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4189</v>
      </c>
      <c r="I9" s="22">
        <f t="shared" ref="I9:I14" ca="1" si="10">G9*H9</f>
        <v>4475.0345965900005</v>
      </c>
      <c r="J9" s="8">
        <f t="shared" si="5"/>
        <v>4300.0015903715012</v>
      </c>
      <c r="K9" s="8">
        <f ca="1">Tabla5[[#This Row],[VALOR ACTUAL EN COP]]-Tabla5[[#This Row],[COSTO TOTAL EN COP]]</f>
        <v>175.03300621849939</v>
      </c>
      <c r="L9" s="30">
        <f t="shared" ref="L9:L14" ca="1" si="11">((I9-J9)/J9)</f>
        <v>4.070533522834751E-2</v>
      </c>
      <c r="M9" s="8">
        <f t="shared" si="8"/>
        <v>4363.348</v>
      </c>
    </row>
    <row r="10" spans="2:13">
      <c r="B10" s="1">
        <f t="shared" ca="1" si="7"/>
        <v>45587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4189</v>
      </c>
      <c r="I10" s="22">
        <f t="shared" ca="1" si="10"/>
        <v>5209.0168083199997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209.01450780429877</v>
      </c>
      <c r="L10" s="30">
        <f t="shared" ca="1" si="11"/>
        <v>4.1802882327222325E-2</v>
      </c>
      <c r="M10" s="8">
        <f t="shared" si="8"/>
        <v>4394.5660000000007</v>
      </c>
    </row>
    <row r="11" spans="2:13">
      <c r="B11" s="1">
        <f t="shared" ref="B11:B16" ca="1" si="14">TODAY()</f>
        <v>45587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4189</v>
      </c>
      <c r="I11" s="22">
        <f t="shared" ca="1" si="10"/>
        <v>5927.3578386200006</v>
      </c>
      <c r="J11" s="8">
        <f t="shared" si="13"/>
        <v>5700.0015412237008</v>
      </c>
      <c r="K11" s="8">
        <f ca="1">Tabla5[[#This Row],[VALOR ACTUAL EN COP]]-Tabla5[[#This Row],[COSTO TOTAL EN COP]]</f>
        <v>227.35629739629985</v>
      </c>
      <c r="L11" s="30">
        <f t="shared" ca="1" si="11"/>
        <v>3.9887058933582326E-2</v>
      </c>
      <c r="M11" s="8">
        <f t="shared" si="8"/>
        <v>4490.2440000000006</v>
      </c>
    </row>
    <row r="12" spans="2:13">
      <c r="B12" s="1">
        <f t="shared" ca="1" si="14"/>
        <v>45587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4189</v>
      </c>
      <c r="I12" s="22">
        <f t="shared" ca="1" si="10"/>
        <v>6636.5488362200003</v>
      </c>
      <c r="J12" s="8">
        <f t="shared" si="13"/>
        <v>6400.0013286877011</v>
      </c>
      <c r="K12" s="8">
        <f ca="1">Tabla5[[#This Row],[VALOR ACTUAL EN COP]]-Tabla5[[#This Row],[COSTO TOTAL EN COP]]</f>
        <v>236.54750753229928</v>
      </c>
      <c r="L12" s="30">
        <f t="shared" ca="1" si="11"/>
        <v>3.69605403786381E-2</v>
      </c>
      <c r="M12" s="8">
        <f t="shared" si="8"/>
        <v>4548.1810000000005</v>
      </c>
    </row>
    <row r="13" spans="2:13">
      <c r="B13" s="1">
        <f t="shared" ca="1" si="14"/>
        <v>45587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4189</v>
      </c>
      <c r="I13" s="22">
        <f t="shared" ca="1" si="10"/>
        <v>7354.18133906</v>
      </c>
      <c r="J13" s="8">
        <f t="shared" si="13"/>
        <v>7100.0005267969009</v>
      </c>
      <c r="K13" s="8">
        <f ca="1">Tabla5[[#This Row],[VALOR ACTUAL EN COP]]-Tabla5[[#This Row],[COSTO TOTAL EN COP]]</f>
        <v>254.18081226309914</v>
      </c>
      <c r="L13" s="30">
        <f t="shared" ca="1" si="11"/>
        <v>3.5800111747001581E-2</v>
      </c>
      <c r="M13" s="8">
        <f>D13*1.1</f>
        <v>4494.6770000000006</v>
      </c>
    </row>
    <row r="14" spans="2:13">
      <c r="B14" s="1">
        <f t="shared" ca="1" si="14"/>
        <v>45587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4189</v>
      </c>
      <c r="I14" s="22">
        <f t="shared" ca="1" si="10"/>
        <v>8079.2204128000003</v>
      </c>
      <c r="J14" s="8">
        <f t="shared" si="13"/>
        <v>7799.999876784701</v>
      </c>
      <c r="K14" s="8">
        <f ca="1">Tabla5[[#This Row],[VALOR ACTUAL EN COP]]-Tabla5[[#This Row],[COSTO TOTAL EN COP]]</f>
        <v>279.22053601529933</v>
      </c>
      <c r="L14" s="30">
        <f t="shared" ca="1" si="11"/>
        <v>3.5797505182833284E-2</v>
      </c>
      <c r="M14" s="8">
        <f>D14*1.1</f>
        <v>4448.7629999999999</v>
      </c>
    </row>
    <row r="15" spans="2:13">
      <c r="B15" s="1">
        <f t="shared" ca="1" si="14"/>
        <v>45587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4189</v>
      </c>
      <c r="I15" s="22">
        <f ca="1">G15*H15</f>
        <v>8805.6356149300009</v>
      </c>
      <c r="J15" s="8">
        <f t="shared" si="13"/>
        <v>8499.9995077186013</v>
      </c>
      <c r="K15" s="8">
        <f ca="1">Tabla5[[#This Row],[VALOR ACTUAL EN COP]]-Tabla5[[#This Row],[COSTO TOTAL EN COP]]</f>
        <v>305.63610721139958</v>
      </c>
      <c r="L15" s="30">
        <f ca="1">((I15-J15)/J15)</f>
        <v>3.5957191166171285E-2</v>
      </c>
      <c r="M15" s="8">
        <f>D15*1.1</f>
        <v>4440.3370000000004</v>
      </c>
    </row>
    <row r="16" spans="2:13">
      <c r="B16" s="1">
        <f t="shared" ca="1" si="14"/>
        <v>45587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4189</v>
      </c>
      <c r="I16" s="22">
        <f ca="1">G16*H16</f>
        <v>9520.6182401500009</v>
      </c>
      <c r="J16" s="8">
        <f>F16+J15</f>
        <v>9199.9997565142021</v>
      </c>
      <c r="K16" s="8">
        <f ca="1">Tabla5[[#This Row],[VALOR ACTUAL EN COP]]-Tabla5[[#This Row],[COSTO TOTAL EN COP]]</f>
        <v>320.61848363579884</v>
      </c>
      <c r="L16" s="30">
        <f ca="1">((I16-J16)/J16)</f>
        <v>3.4849836100134673E-2</v>
      </c>
      <c r="M16" s="8">
        <f>D16*1.1</f>
        <v>4511.3420000000006</v>
      </c>
    </row>
    <row r="17" spans="2:13">
      <c r="B17" s="1">
        <f ca="1">TODAY()</f>
        <v>45587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4189</v>
      </c>
      <c r="I17" s="22">
        <f ca="1">G17*H17</f>
        <v>10217.27880772</v>
      </c>
      <c r="J17" s="8">
        <f>F17+J16</f>
        <v>9899.9997712546028</v>
      </c>
      <c r="K17" s="8">
        <f ca="1">Tabla5[[#This Row],[VALOR ACTUAL EN COP]]-Tabla5[[#This Row],[COSTO TOTAL EN COP]]</f>
        <v>317.27903646539744</v>
      </c>
      <c r="L17" s="30">
        <f ca="1">((I17-J17)/J17)</f>
        <v>3.2048388262254417E-2</v>
      </c>
      <c r="M17" s="8">
        <f>D17*1.1</f>
        <v>4629.9880000000003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8"/>
  <sheetViews>
    <sheetView tabSelected="1" topLeftCell="G65" workbookViewId="0">
      <selection activeCell="M79" sqref="M79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>0.01518 * D74</f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>0.01518 * D75</f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>0.01518 * D76</f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>0.01518 * D77</f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>0.01518 * D78</f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</sheetData>
  <conditionalFormatting sqref="F3:F78">
    <cfRule type="cellIs" dxfId="12" priority="8" operator="greaterThan">
      <formula>0</formula>
    </cfRule>
    <cfRule type="cellIs" dxfId="11" priority="9" operator="lessThan">
      <formula>0</formula>
    </cfRule>
  </conditionalFormatting>
  <conditionalFormatting sqref="I3:I78">
    <cfRule type="cellIs" dxfId="10" priority="5" operator="lessThan">
      <formula>0</formula>
    </cfRule>
  </conditionalFormatting>
  <conditionalFormatting sqref="I3:I78">
    <cfRule type="cellIs" dxfId="9" priority="4" operator="greaterThan">
      <formula>0</formula>
    </cfRule>
  </conditionalFormatting>
  <conditionalFormatting sqref="L3">
    <cfRule type="cellIs" dxfId="8" priority="3" operator="greaterThan">
      <formula>0</formula>
    </cfRule>
  </conditionalFormatting>
  <conditionalFormatting sqref="L75:L7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45587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45587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45587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45587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45587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45587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45587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45587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45587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45587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45587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45587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2024-10-22T12:00:57Z</dcterms:modified>
</cp:coreProperties>
</file>