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LZA RAMIREZ\sebastian carrero\programacion\proyectos2024\documentos\"/>
    </mc:Choice>
  </mc:AlternateContent>
  <bookViews>
    <workbookView xWindow="-120" yWindow="-120" windowWidth="20640" windowHeight="11160"/>
  </bookViews>
  <sheets>
    <sheet name="PRESUPUESTO" sheetId="1" r:id="rId1"/>
    <sheet name="DEUDAS" sheetId="3" r:id="rId2"/>
    <sheet name="RESUMEN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1" i="1" l="1"/>
  <c r="AJ31" i="1"/>
  <c r="AI31" i="1"/>
  <c r="AG31" i="1"/>
  <c r="AF31" i="1"/>
  <c r="AD31" i="1"/>
  <c r="AD30" i="1"/>
  <c r="AC19" i="1"/>
  <c r="AM19" i="1"/>
  <c r="D10" i="3" l="1"/>
  <c r="D9" i="3"/>
  <c r="D8" i="3"/>
  <c r="D7" i="3"/>
  <c r="D6" i="3"/>
  <c r="D5" i="3"/>
  <c r="D4" i="3"/>
  <c r="D3" i="3"/>
  <c r="AI27" i="1" l="1"/>
  <c r="AI28" i="1"/>
  <c r="AI29" i="1"/>
  <c r="AI30" i="1"/>
  <c r="AI32" i="1"/>
  <c r="AI33" i="1"/>
  <c r="AI34" i="1"/>
  <c r="AI26" i="1"/>
  <c r="AL27" i="1"/>
  <c r="AL28" i="1"/>
  <c r="AL29" i="1"/>
  <c r="AL30" i="1"/>
  <c r="AL32" i="1"/>
  <c r="AL33" i="1"/>
  <c r="AL34" i="1"/>
  <c r="AL26" i="1"/>
  <c r="AF27" i="1"/>
  <c r="AF28" i="1"/>
  <c r="AF29" i="1"/>
  <c r="AF30" i="1"/>
  <c r="AF32" i="1"/>
  <c r="AF33" i="1"/>
  <c r="AF34" i="1"/>
  <c r="AF26" i="1"/>
  <c r="AJ34" i="1"/>
  <c r="AJ33" i="1"/>
  <c r="AJ35" i="1" s="1"/>
  <c r="AJ32" i="1"/>
  <c r="AJ30" i="1"/>
  <c r="AJ29" i="1"/>
  <c r="AJ28" i="1"/>
  <c r="AJ27" i="1"/>
  <c r="AJ26" i="1"/>
  <c r="AG35" i="1"/>
  <c r="AG34" i="1"/>
  <c r="AG33" i="1"/>
  <c r="AG32" i="1"/>
  <c r="AG30" i="1"/>
  <c r="AG29" i="1"/>
  <c r="AG28" i="1"/>
  <c r="AG27" i="1"/>
  <c r="AG26" i="1"/>
  <c r="AD26" i="1"/>
  <c r="AD34" i="1"/>
  <c r="AD33" i="1"/>
  <c r="AD32" i="1"/>
  <c r="AD29" i="1"/>
  <c r="AD28" i="1"/>
  <c r="AD27" i="1"/>
  <c r="AD35" i="1" s="1"/>
  <c r="C5" i="2"/>
  <c r="AA22" i="1"/>
  <c r="C6" i="2" s="1"/>
  <c r="AA6" i="1"/>
  <c r="AL10" i="1" l="1"/>
  <c r="AL11" i="1"/>
  <c r="AL12" i="1"/>
  <c r="AL13" i="1"/>
  <c r="AL14" i="1"/>
  <c r="AL15" i="1"/>
  <c r="AL16" i="1"/>
  <c r="AL17" i="1"/>
  <c r="AL18" i="1"/>
  <c r="AL20" i="1"/>
  <c r="AL21" i="1"/>
  <c r="AL9" i="1"/>
  <c r="AI10" i="1"/>
  <c r="AI11" i="1"/>
  <c r="AI12" i="1"/>
  <c r="AI13" i="1"/>
  <c r="AI14" i="1"/>
  <c r="AI15" i="1"/>
  <c r="AI16" i="1"/>
  <c r="AI17" i="1"/>
  <c r="AI18" i="1"/>
  <c r="AI20" i="1"/>
  <c r="AI21" i="1"/>
  <c r="AI9" i="1"/>
  <c r="AO12" i="1"/>
  <c r="AO13" i="1"/>
  <c r="AO15" i="1"/>
  <c r="AO16" i="1"/>
  <c r="AO17" i="1"/>
  <c r="AN10" i="1"/>
  <c r="AN11" i="1"/>
  <c r="AN12" i="1"/>
  <c r="AN13" i="1"/>
  <c r="AN14" i="1"/>
  <c r="AN15" i="1"/>
  <c r="AN16" i="1"/>
  <c r="AN17" i="1"/>
  <c r="AN18" i="1"/>
  <c r="AN20" i="1"/>
  <c r="AN21" i="1"/>
  <c r="AN9" i="1"/>
  <c r="AM10" i="1"/>
  <c r="AM11" i="1"/>
  <c r="AM12" i="1"/>
  <c r="AM13" i="1"/>
  <c r="AM14" i="1"/>
  <c r="AM15" i="1"/>
  <c r="AM16" i="1"/>
  <c r="AM17" i="1"/>
  <c r="AM18" i="1"/>
  <c r="AO18" i="1" s="1"/>
  <c r="AM20" i="1"/>
  <c r="AM21" i="1"/>
  <c r="AO21" i="1" s="1"/>
  <c r="AM9" i="1"/>
  <c r="AO9" i="1" s="1"/>
  <c r="AN4" i="1"/>
  <c r="AO4" i="1" s="1"/>
  <c r="AN5" i="1"/>
  <c r="AN3" i="1"/>
  <c r="AM3" i="1"/>
  <c r="AO3" i="1" s="1"/>
  <c r="AM4" i="1"/>
  <c r="AM5" i="1"/>
  <c r="AL4" i="1"/>
  <c r="AL5" i="1"/>
  <c r="AL3" i="1"/>
  <c r="AI4" i="1"/>
  <c r="AI5" i="1"/>
  <c r="AI3" i="1"/>
  <c r="AF4" i="1"/>
  <c r="AF5" i="1"/>
  <c r="AF3" i="1"/>
  <c r="AF10" i="1"/>
  <c r="AF11" i="1"/>
  <c r="AF12" i="1"/>
  <c r="AF13" i="1"/>
  <c r="AF14" i="1"/>
  <c r="AF15" i="1"/>
  <c r="AF16" i="1"/>
  <c r="AF17" i="1"/>
  <c r="AF18" i="1"/>
  <c r="AF20" i="1"/>
  <c r="AF21" i="1"/>
  <c r="AF9" i="1"/>
  <c r="AC10" i="1"/>
  <c r="AC11" i="1"/>
  <c r="AC12" i="1"/>
  <c r="AC13" i="1"/>
  <c r="AC14" i="1"/>
  <c r="AC15" i="1"/>
  <c r="AC16" i="1"/>
  <c r="AC17" i="1"/>
  <c r="AC18" i="1"/>
  <c r="AC20" i="1"/>
  <c r="AC21" i="1"/>
  <c r="AC9" i="1"/>
  <c r="AC4" i="1"/>
  <c r="AC5" i="1"/>
  <c r="AC3" i="1"/>
  <c r="Z18" i="1"/>
  <c r="Z20" i="1"/>
  <c r="AK35" i="1"/>
  <c r="AH35" i="1"/>
  <c r="AE35" i="1"/>
  <c r="Y35" i="1"/>
  <c r="V35" i="1"/>
  <c r="S35" i="1"/>
  <c r="P35" i="1"/>
  <c r="M35" i="1"/>
  <c r="J35" i="1"/>
  <c r="G35" i="1"/>
  <c r="D35" i="1"/>
  <c r="D22" i="1"/>
  <c r="AK22" i="1"/>
  <c r="AH22" i="1"/>
  <c r="AE22" i="1"/>
  <c r="AB22" i="1"/>
  <c r="Y22" i="1"/>
  <c r="V22" i="1"/>
  <c r="S22" i="1"/>
  <c r="P22" i="1"/>
  <c r="M22" i="1"/>
  <c r="J22" i="1"/>
  <c r="G22" i="1"/>
  <c r="D6" i="1"/>
  <c r="AK6" i="1"/>
  <c r="AH6" i="1"/>
  <c r="AE6" i="1"/>
  <c r="AB6" i="1"/>
  <c r="D5" i="2" s="1"/>
  <c r="E5" i="2" s="1"/>
  <c r="Y6" i="1"/>
  <c r="V6" i="1"/>
  <c r="S6" i="1"/>
  <c r="P6" i="1"/>
  <c r="M6" i="1"/>
  <c r="J6" i="1"/>
  <c r="G6" i="1"/>
  <c r="Z10" i="1"/>
  <c r="Z11" i="1"/>
  <c r="Z12" i="1"/>
  <c r="Z13" i="1"/>
  <c r="Z14" i="1"/>
  <c r="Z15" i="1"/>
  <c r="Z16" i="1"/>
  <c r="Z17" i="1"/>
  <c r="Z21" i="1"/>
  <c r="Z9" i="1"/>
  <c r="Z4" i="1"/>
  <c r="Z5" i="1"/>
  <c r="Z3" i="1"/>
  <c r="E4" i="1"/>
  <c r="E5" i="1"/>
  <c r="E3" i="1"/>
  <c r="AO5" i="1" l="1"/>
  <c r="AB23" i="1"/>
  <c r="AA31" i="1" s="1"/>
  <c r="AC31" i="1" s="1"/>
  <c r="AC6" i="1"/>
  <c r="AC22" i="1"/>
  <c r="AO10" i="1"/>
  <c r="D6" i="2"/>
  <c r="AO14" i="1"/>
  <c r="AO20" i="1"/>
  <c r="AO11" i="1"/>
  <c r="AB35" i="1"/>
  <c r="D7" i="2" s="1"/>
  <c r="E6" i="2" l="1"/>
  <c r="D8" i="2"/>
  <c r="AA34" i="1"/>
  <c r="AC34" i="1" s="1"/>
  <c r="AA29" i="1"/>
  <c r="AC29" i="1" s="1"/>
  <c r="AA33" i="1"/>
  <c r="AC33" i="1" s="1"/>
  <c r="AA28" i="1"/>
  <c r="AC28" i="1" s="1"/>
  <c r="AA26" i="1"/>
  <c r="AA32" i="1"/>
  <c r="AC32" i="1" s="1"/>
  <c r="AA27" i="1"/>
  <c r="AC27" i="1" s="1"/>
  <c r="AA30" i="1"/>
  <c r="AC30" i="1" s="1"/>
  <c r="AC26" i="1" l="1"/>
  <c r="AC35" i="1" s="1"/>
  <c r="AA35" i="1"/>
  <c r="C7" i="2" s="1"/>
  <c r="E7" i="2" l="1"/>
  <c r="E8" i="2" s="1"/>
  <c r="C8" i="2"/>
</calcChain>
</file>

<file path=xl/sharedStrings.xml><?xml version="1.0" encoding="utf-8"?>
<sst xmlns="http://schemas.openxmlformats.org/spreadsheetml/2006/main" count="206" uniqueCount="110">
  <si>
    <t>INGRESOS</t>
  </si>
  <si>
    <t>QUINCENA1</t>
  </si>
  <si>
    <t>QUINCENA2</t>
  </si>
  <si>
    <t>POCILLOS</t>
  </si>
  <si>
    <t>GASTOS FIJOS</t>
  </si>
  <si>
    <t>Servicio Luz</t>
  </si>
  <si>
    <t>Servicio de Internet</t>
  </si>
  <si>
    <t>Transporte</t>
  </si>
  <si>
    <t>Ahorro Semanal</t>
  </si>
  <si>
    <t>Aporte en el Hogar</t>
  </si>
  <si>
    <t>Samuel</t>
  </si>
  <si>
    <t>Inversiones</t>
  </si>
  <si>
    <t>Inversiones en Cripto</t>
  </si>
  <si>
    <t>Ahorro en Cta Bancaria</t>
  </si>
  <si>
    <t>GASTOS VARIABLES</t>
  </si>
  <si>
    <t>Ropa</t>
  </si>
  <si>
    <t>Gastos Extra</t>
  </si>
  <si>
    <t>Libros o Cursos</t>
  </si>
  <si>
    <t>Ahorro tecno</t>
  </si>
  <si>
    <t>Salud</t>
  </si>
  <si>
    <t>Navidad</t>
  </si>
  <si>
    <t>FRECUENCIA</t>
  </si>
  <si>
    <t>Mensual (a inicios de mes)</t>
  </si>
  <si>
    <t>Mensual (21-24 del mes)</t>
  </si>
  <si>
    <t>Mensual</t>
  </si>
  <si>
    <t>Semanal (40,000 x 4)</t>
  </si>
  <si>
    <t>Semanal (20,000 x 4)</t>
  </si>
  <si>
    <t>Semanal (25,000 x 2)</t>
  </si>
  <si>
    <t>Semana(2450 X 4)</t>
  </si>
  <si>
    <t>%</t>
  </si>
  <si>
    <t>Deudas</t>
  </si>
  <si>
    <t>ENE PRESU</t>
  </si>
  <si>
    <t>ENE PAGADO</t>
  </si>
  <si>
    <t>FEB PRESU</t>
  </si>
  <si>
    <t>FEB PAGADO</t>
  </si>
  <si>
    <t>MAR PRESU</t>
  </si>
  <si>
    <t>MAR PAGADO</t>
  </si>
  <si>
    <t>DIFERENCIA</t>
  </si>
  <si>
    <t>ABR PRESU</t>
  </si>
  <si>
    <t>ABR PAGADO</t>
  </si>
  <si>
    <t>MAY PRESU</t>
  </si>
  <si>
    <t>MAY PAGADO</t>
  </si>
  <si>
    <t>JUN PRESU</t>
  </si>
  <si>
    <t>JUN PAGADO</t>
  </si>
  <si>
    <t>JUL PRESU</t>
  </si>
  <si>
    <t>JUL PAGADO</t>
  </si>
  <si>
    <t>AGO PRESU</t>
  </si>
  <si>
    <t>AGO PAGADO</t>
  </si>
  <si>
    <t>SEP PRESU</t>
  </si>
  <si>
    <t>SEP PAGADO</t>
  </si>
  <si>
    <t>OCT PRESU</t>
  </si>
  <si>
    <t>OCT PAGADO</t>
  </si>
  <si>
    <t>NOV PRESU</t>
  </si>
  <si>
    <t>NOV PAGADO</t>
  </si>
  <si>
    <t>DIC PRESU</t>
  </si>
  <si>
    <t>DIC PAGADO</t>
  </si>
  <si>
    <t>TOTAL PRESU</t>
  </si>
  <si>
    <t>TOTAL PAGADO</t>
  </si>
  <si>
    <t>TOTAL DIFE</t>
  </si>
  <si>
    <t>CONCEPTO</t>
  </si>
  <si>
    <t>TOTAL PRESUPUESTO</t>
  </si>
  <si>
    <t>DIFERENCIA ENE</t>
  </si>
  <si>
    <t>DIFERENCIA FEB</t>
  </si>
  <si>
    <t>DIFERENCIA MAR</t>
  </si>
  <si>
    <t>DIFERENCIA ABR</t>
  </si>
  <si>
    <t>DIFERENCIA MAY</t>
  </si>
  <si>
    <t>DIFERENCIA JUN</t>
  </si>
  <si>
    <t>DIFERENCIA JUL</t>
  </si>
  <si>
    <t>DIFERENCIA AGO</t>
  </si>
  <si>
    <t>DIFERENCIA SEP</t>
  </si>
  <si>
    <t>DIFERENCIA OCT</t>
  </si>
  <si>
    <t>DIFERENCIA NOV</t>
  </si>
  <si>
    <t>DIFERENCIA DIC</t>
  </si>
  <si>
    <t>TOTAL INGRESOS</t>
  </si>
  <si>
    <t>TOTAL GASTOS FIJOS</t>
  </si>
  <si>
    <t>TOTAL GASTOS VARIABLES</t>
  </si>
  <si>
    <t>Regalo Mes</t>
  </si>
  <si>
    <t>INGRESOS MENOS GASTOS</t>
  </si>
  <si>
    <t>Citas</t>
  </si>
  <si>
    <t>Gastos Panaderia</t>
  </si>
  <si>
    <t>SEPTIEMBRE</t>
  </si>
  <si>
    <t>INGRESOS TOTALES</t>
  </si>
  <si>
    <t>Aporte Hogar Sabroso</t>
  </si>
  <si>
    <t>SALDO FINAL</t>
  </si>
  <si>
    <t>MONTO</t>
  </si>
  <si>
    <t>ENERO</t>
  </si>
  <si>
    <t>FEBRERO</t>
  </si>
  <si>
    <t>MAZRO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</si>
  <si>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</si>
  <si>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</si>
  <si>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</si>
  <si>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</si>
  <si>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</si>
  <si>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</si>
  <si>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</si>
  <si>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</si>
  <si>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SALDO RESTANTE</t>
  </si>
  <si>
    <t>ESTADO</t>
  </si>
  <si>
    <t>PRESTAMO ANGELICA</t>
  </si>
  <si>
    <t>ACTIVA</t>
  </si>
  <si>
    <t>PRESTAMO ANDRES</t>
  </si>
  <si>
    <t>PRESTAMO DILZA 1</t>
  </si>
  <si>
    <t>PRESTAMO DILZA 2</t>
  </si>
  <si>
    <t>PRESTAMO ROPA</t>
  </si>
  <si>
    <t>PRESTAMO DILZA 3</t>
  </si>
  <si>
    <t>PRESTAMO ALEJANDRO</t>
  </si>
  <si>
    <t>CELULAR</t>
  </si>
  <si>
    <t>PAGADA</t>
  </si>
  <si>
    <t>Peluqueria</t>
  </si>
  <si>
    <t>ahorro comodidades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</si>
</sst>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1" applyNumberFormat="1" applyFont="1"/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6565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Q10" totalsRowShown="0">
  <autoFilter ref="B2:Q10"/>
  <tableColumns count="16">
    <tableColumn id="1" name="CONCEPTO"/>
    <tableColumn id="2" name="MONTO" dataCellStyle="Moneda"/>
    <tableColumn id="3" name="SALDO RESTANTE" dataCellStyle="Moneda">
      <calculatedColumnFormula>C3-F3-G3-H3-I3-J3-K3-L3-M3-N3-O3-P3-Q3</calculatedColumnFormula>
    </tableColumn>
    <tableColumn id="4" name="ESTADO"/>
    <tableColumn id="5" name="ENERO" dataCellStyle="Moneda"/>
    <tableColumn id="6" name="FEBRERO" dataCellStyle="Moneda"/>
    <tableColumn id="7" name="MAZRO" dataCellStyle="Moneda"/>
    <tableColumn id="8" name="ABRIL" dataCellStyle="Moneda"/>
    <tableColumn id="9" name="MAYO" dataCellStyle="Moneda"/>
    <tableColumn id="10" name="JUNIO" dataCellStyle="Moneda"/>
    <tableColumn id="11" name="JULIO" dataCellStyle="Moneda"/>
    <tableColumn id="12" name="AGOSTO" dataCellStyle="Moneda"/>
    <tableColumn id="13" name="SEPTIEMBRE" dataCellStyle="Moneda"/>
    <tableColumn id="14" name="OCTUBRE" dataCellStyle="Moneda"/>
    <tableColumn id="15" name="NOVIEMBRE" dataCellStyle="Moneda"/>
    <tableColumn id="16" name="DICIEMBRE" dataCellStyle="Mon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"/>
  <sheetViews>
    <sheetView tabSelected="1" topLeftCell="A13" workbookViewId="0">
      <selection activeCell="A34" sqref="A34"/>
    </sheetView>
  </sheetViews>
  <sheetFormatPr baseColWidth="10" defaultRowHeight="14.25" outlineLevelCol="1"/>
  <cols>
    <col min="1" max="1" width="24.25" bestFit="1" customWidth="1"/>
    <col min="2" max="2" width="25" bestFit="1" customWidth="1"/>
    <col min="3" max="4" width="11.375" hidden="1" customWidth="1" outlineLevel="1"/>
    <col min="5" max="5" width="15.125" bestFit="1" customWidth="1" collapsed="1"/>
    <col min="6" max="7" width="11.375" hidden="1" customWidth="1" outlineLevel="1"/>
    <col min="8" max="8" width="14.875" bestFit="1" customWidth="1" collapsed="1"/>
    <col min="9" max="10" width="11.375" hidden="1" customWidth="1" outlineLevel="1"/>
    <col min="11" max="11" width="11.375" collapsed="1"/>
    <col min="12" max="13" width="11.375" hidden="1" customWidth="1" outlineLevel="1"/>
    <col min="14" max="14" width="11.375" collapsed="1"/>
    <col min="15" max="16" width="11.375" hidden="1" customWidth="1" outlineLevel="1"/>
    <col min="17" max="17" width="11.375" collapsed="1"/>
    <col min="18" max="19" width="11.375" hidden="1" customWidth="1" outlineLevel="1"/>
    <col min="20" max="20" width="11.375" collapsed="1"/>
    <col min="21" max="22" width="11.375" hidden="1" customWidth="1" outlineLevel="1"/>
    <col min="23" max="23" width="11.375" collapsed="1"/>
    <col min="24" max="25" width="13" hidden="1" customWidth="1" outlineLevel="1"/>
    <col min="26" max="26" width="15.625" bestFit="1" customWidth="1" collapsed="1"/>
    <col min="27" max="27" width="15.625" bestFit="1" customWidth="1" outlineLevel="1"/>
    <col min="28" max="28" width="14.125" bestFit="1" customWidth="1" outlineLevel="1"/>
    <col min="29" max="29" width="14.875" bestFit="1" customWidth="1"/>
    <col min="30" max="31" width="11.375" customWidth="1" outlineLevel="1"/>
    <col min="33" max="34" width="11.375" customWidth="1" outlineLevel="1"/>
    <col min="36" max="37" width="11.375" customWidth="1" outlineLevel="1"/>
    <col min="39" max="41" width="13" bestFit="1" customWidth="1"/>
  </cols>
  <sheetData>
    <row r="2" spans="1:41">
      <c r="A2" t="s">
        <v>0</v>
      </c>
      <c r="B2" t="s">
        <v>21</v>
      </c>
      <c r="C2" t="s">
        <v>31</v>
      </c>
      <c r="D2" t="s">
        <v>32</v>
      </c>
      <c r="E2" t="s">
        <v>61</v>
      </c>
      <c r="F2" t="s">
        <v>33</v>
      </c>
      <c r="G2" t="s">
        <v>34</v>
      </c>
      <c r="H2" t="s">
        <v>62</v>
      </c>
      <c r="I2" t="s">
        <v>35</v>
      </c>
      <c r="J2" t="s">
        <v>36</v>
      </c>
      <c r="K2" t="s">
        <v>63</v>
      </c>
      <c r="L2" t="s">
        <v>38</v>
      </c>
      <c r="M2" t="s">
        <v>39</v>
      </c>
      <c r="N2" t="s">
        <v>64</v>
      </c>
      <c r="O2" t="s">
        <v>40</v>
      </c>
      <c r="P2" t="s">
        <v>41</v>
      </c>
      <c r="Q2" t="s">
        <v>65</v>
      </c>
      <c r="R2" t="s">
        <v>42</v>
      </c>
      <c r="S2" t="s">
        <v>43</v>
      </c>
      <c r="T2" t="s">
        <v>66</v>
      </c>
      <c r="U2" t="s">
        <v>44</v>
      </c>
      <c r="V2" t="s">
        <v>45</v>
      </c>
      <c r="W2" t="s">
        <v>67</v>
      </c>
      <c r="X2" t="s">
        <v>46</v>
      </c>
      <c r="Y2" t="s">
        <v>47</v>
      </c>
      <c r="Z2" t="s">
        <v>68</v>
      </c>
      <c r="AA2" t="s">
        <v>48</v>
      </c>
      <c r="AB2" t="s">
        <v>49</v>
      </c>
      <c r="AC2" t="s">
        <v>69</v>
      </c>
      <c r="AD2" t="s">
        <v>50</v>
      </c>
      <c r="AE2" t="s">
        <v>51</v>
      </c>
      <c r="AF2" t="s">
        <v>70</v>
      </c>
      <c r="AG2" t="s">
        <v>52</v>
      </c>
      <c r="AH2" t="s">
        <v>53</v>
      </c>
      <c r="AI2" t="s">
        <v>71</v>
      </c>
      <c r="AJ2" t="s">
        <v>54</v>
      </c>
      <c r="AK2" t="s">
        <v>55</v>
      </c>
      <c r="AL2" t="s">
        <v>72</v>
      </c>
      <c r="AM2" t="s">
        <v>56</v>
      </c>
      <c r="AN2" t="s">
        <v>57</v>
      </c>
      <c r="AO2" t="s">
        <v>58</v>
      </c>
    </row>
    <row r="3" spans="1:41">
      <c r="A3" t="s">
        <v>1</v>
      </c>
      <c r="C3" s="3"/>
      <c r="D3" s="3"/>
      <c r="E3" s="3">
        <f>C3-D3</f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>
        <f>X3-Y3</f>
        <v>0</v>
      </c>
      <c r="AA3" s="3">
        <v>650000</v>
      </c>
      <c r="AB3" s="3">
        <v>650000</v>
      </c>
      <c r="AC3" s="3">
        <f>AA3-AB3</f>
        <v>0</v>
      </c>
      <c r="AD3" s="3"/>
      <c r="AE3" s="3"/>
      <c r="AF3" s="3">
        <f>AD3-AE3</f>
        <v>0</v>
      </c>
      <c r="AG3" s="3"/>
      <c r="AH3" s="3"/>
      <c r="AI3" s="3">
        <f>AG3-AH3</f>
        <v>0</v>
      </c>
      <c r="AJ3" s="3"/>
      <c r="AK3" s="3"/>
      <c r="AL3" s="3">
        <f>AJ3-AK3</f>
        <v>0</v>
      </c>
      <c r="AM3" s="3">
        <f>SUM(C3,F3,I3,L3,O3,R3,U3,X3,AA3,AD3,AG3,AJ3)</f>
        <v>650000</v>
      </c>
      <c r="AN3" s="3">
        <f>SUM(D3,G3,J3,M3,P3,S3,V3,Y3,AB3,AE3,AH3,AK3)</f>
        <v>650000</v>
      </c>
      <c r="AO3" s="3">
        <f>AM3-AN3</f>
        <v>0</v>
      </c>
    </row>
    <row r="4" spans="1:41">
      <c r="A4" t="s">
        <v>2</v>
      </c>
      <c r="C4" s="3"/>
      <c r="D4" s="3"/>
      <c r="E4" s="3">
        <f t="shared" ref="E4:E5" si="0">C4-D4</f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f>X4-Y4</f>
        <v>0</v>
      </c>
      <c r="AA4" s="3">
        <v>650000</v>
      </c>
      <c r="AB4" s="3"/>
      <c r="AC4" s="3">
        <f t="shared" ref="AC4:AC5" si="1">AA4-AB4</f>
        <v>650000</v>
      </c>
      <c r="AD4" s="3"/>
      <c r="AE4" s="3"/>
      <c r="AF4" s="3">
        <f t="shared" ref="AF4:AF5" si="2">AD4-AE4</f>
        <v>0</v>
      </c>
      <c r="AG4" s="3"/>
      <c r="AH4" s="3"/>
      <c r="AI4" s="3">
        <f t="shared" ref="AI4:AI5" si="3">AG4-AH4</f>
        <v>0</v>
      </c>
      <c r="AJ4" s="3"/>
      <c r="AK4" s="3"/>
      <c r="AL4" s="3">
        <f t="shared" ref="AL4:AL5" si="4">AJ4-AK4</f>
        <v>0</v>
      </c>
      <c r="AM4" s="3">
        <f t="shared" ref="AM4:AM5" si="5">SUM(C4,F4,I4,L4,O4,R4,U4,X4,AA4,AD4,AG4,AJ4)</f>
        <v>650000</v>
      </c>
      <c r="AN4" s="3">
        <f t="shared" ref="AN4:AN5" si="6">SUM(D4,G4,J4,M4,P4,S4,V4,Y4,AB4,AE4,AH4,AK4)</f>
        <v>0</v>
      </c>
      <c r="AO4" s="3">
        <f t="shared" ref="AO4:AO5" si="7">AM4-AN4</f>
        <v>650000</v>
      </c>
    </row>
    <row r="5" spans="1:41">
      <c r="A5" t="s">
        <v>3</v>
      </c>
      <c r="C5" s="3"/>
      <c r="D5" s="3"/>
      <c r="E5" s="3">
        <f t="shared" si="0"/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130000</v>
      </c>
      <c r="Y5" s="3"/>
      <c r="Z5" s="3">
        <f t="shared" ref="Z5" si="8">X5-Y5</f>
        <v>130000</v>
      </c>
      <c r="AA5" s="3"/>
      <c r="AB5" s="3"/>
      <c r="AC5" s="3">
        <f t="shared" si="1"/>
        <v>0</v>
      </c>
      <c r="AD5" s="3"/>
      <c r="AE5" s="3"/>
      <c r="AF5" s="3">
        <f t="shared" si="2"/>
        <v>0</v>
      </c>
      <c r="AG5" s="3"/>
      <c r="AH5" s="3"/>
      <c r="AI5" s="3">
        <f t="shared" si="3"/>
        <v>0</v>
      </c>
      <c r="AJ5" s="3"/>
      <c r="AK5" s="3"/>
      <c r="AL5" s="3">
        <f t="shared" si="4"/>
        <v>0</v>
      </c>
      <c r="AM5" s="3">
        <f t="shared" si="5"/>
        <v>130000</v>
      </c>
      <c r="AN5" s="3">
        <f t="shared" si="6"/>
        <v>0</v>
      </c>
      <c r="AO5" s="3">
        <f t="shared" si="7"/>
        <v>130000</v>
      </c>
    </row>
    <row r="6" spans="1:41">
      <c r="A6" t="s">
        <v>73</v>
      </c>
      <c r="C6" s="3"/>
      <c r="D6" s="3">
        <f>SUM(D3:D5)</f>
        <v>0</v>
      </c>
      <c r="E6" s="3"/>
      <c r="F6" s="3"/>
      <c r="G6" s="3">
        <f>SUM(G3:G5)</f>
        <v>0</v>
      </c>
      <c r="H6" s="3"/>
      <c r="I6" s="3"/>
      <c r="J6" s="3">
        <f>SUM(J3:J5)</f>
        <v>0</v>
      </c>
      <c r="K6" s="3"/>
      <c r="L6" s="3"/>
      <c r="M6" s="3">
        <f>SUM(M3:M5)</f>
        <v>0</v>
      </c>
      <c r="N6" s="3"/>
      <c r="O6" s="3"/>
      <c r="P6" s="3">
        <f>SUM(P3:P5)</f>
        <v>0</v>
      </c>
      <c r="Q6" s="3"/>
      <c r="R6" s="3"/>
      <c r="S6" s="3">
        <f>SUM(S3:S5)</f>
        <v>0</v>
      </c>
      <c r="T6" s="3"/>
      <c r="U6" s="3"/>
      <c r="V6" s="3">
        <f>SUM(V3:V5)</f>
        <v>0</v>
      </c>
      <c r="W6" s="3"/>
      <c r="X6" s="3"/>
      <c r="Y6" s="3">
        <f>SUM(Y3:Y5)</f>
        <v>0</v>
      </c>
      <c r="Z6" s="3"/>
      <c r="AA6" s="3">
        <f>SUM(AA3:AA5)</f>
        <v>1300000</v>
      </c>
      <c r="AB6" s="3">
        <f>SUM(AB3:AB5)</f>
        <v>650000</v>
      </c>
      <c r="AC6" s="3">
        <f>SUM(AC3:AC5)</f>
        <v>650000</v>
      </c>
      <c r="AD6" s="3"/>
      <c r="AE6" s="3">
        <f>SUM(AE3:AE5)</f>
        <v>0</v>
      </c>
      <c r="AF6" s="3"/>
      <c r="AG6" s="3"/>
      <c r="AH6" s="3">
        <f>SUM(AH3:AH5)</f>
        <v>0</v>
      </c>
      <c r="AI6" s="3"/>
      <c r="AJ6" s="3"/>
      <c r="AK6" s="3">
        <f>SUM(AK3:AK5)</f>
        <v>0</v>
      </c>
      <c r="AL6" s="3"/>
      <c r="AM6" s="3"/>
      <c r="AN6" s="3"/>
      <c r="AO6" s="3"/>
    </row>
    <row r="8" spans="1:41">
      <c r="A8" t="s">
        <v>4</v>
      </c>
      <c r="B8" t="s">
        <v>21</v>
      </c>
      <c r="C8" t="s">
        <v>31</v>
      </c>
      <c r="D8" t="s">
        <v>32</v>
      </c>
      <c r="E8" t="s">
        <v>37</v>
      </c>
      <c r="F8" t="s">
        <v>33</v>
      </c>
      <c r="G8" t="s">
        <v>34</v>
      </c>
      <c r="H8" t="s">
        <v>37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37</v>
      </c>
      <c r="O8" t="s">
        <v>40</v>
      </c>
      <c r="P8" t="s">
        <v>41</v>
      </c>
      <c r="Q8" t="s">
        <v>37</v>
      </c>
      <c r="R8" t="s">
        <v>42</v>
      </c>
      <c r="S8" t="s">
        <v>43</v>
      </c>
      <c r="T8" t="s">
        <v>37</v>
      </c>
      <c r="U8" t="s">
        <v>44</v>
      </c>
      <c r="V8" t="s">
        <v>45</v>
      </c>
      <c r="W8" t="s">
        <v>37</v>
      </c>
      <c r="X8" t="s">
        <v>46</v>
      </c>
      <c r="Y8" t="s">
        <v>47</v>
      </c>
      <c r="Z8" t="s">
        <v>37</v>
      </c>
      <c r="AA8" t="s">
        <v>48</v>
      </c>
      <c r="AB8" t="s">
        <v>49</v>
      </c>
      <c r="AC8" t="s">
        <v>37</v>
      </c>
      <c r="AD8" t="s">
        <v>50</v>
      </c>
      <c r="AE8" t="s">
        <v>51</v>
      </c>
      <c r="AF8" t="s">
        <v>37</v>
      </c>
      <c r="AG8" t="s">
        <v>52</v>
      </c>
      <c r="AH8" t="s">
        <v>53</v>
      </c>
      <c r="AI8" t="s">
        <v>37</v>
      </c>
      <c r="AJ8" t="s">
        <v>54</v>
      </c>
      <c r="AK8" t="s">
        <v>55</v>
      </c>
      <c r="AL8" t="s">
        <v>37</v>
      </c>
      <c r="AM8" t="s">
        <v>56</v>
      </c>
      <c r="AN8" t="s">
        <v>57</v>
      </c>
      <c r="AO8" t="s">
        <v>58</v>
      </c>
    </row>
    <row r="9" spans="1:41">
      <c r="A9" t="s">
        <v>5</v>
      </c>
      <c r="B9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>
        <v>70000</v>
      </c>
      <c r="Y9" s="4">
        <v>53560</v>
      </c>
      <c r="Z9" s="3">
        <f t="shared" ref="Z9:Z21" si="9">X9-Y9</f>
        <v>16440</v>
      </c>
      <c r="AA9" s="4">
        <v>70000</v>
      </c>
      <c r="AB9" s="4">
        <v>53560</v>
      </c>
      <c r="AC9" s="4">
        <f>AA9-AB9</f>
        <v>16440</v>
      </c>
      <c r="AD9" s="4"/>
      <c r="AE9" s="4"/>
      <c r="AF9" s="4">
        <f>AD9-AE9</f>
        <v>0</v>
      </c>
      <c r="AG9" s="4"/>
      <c r="AH9" s="4"/>
      <c r="AI9" s="4">
        <f>AG9-AH9</f>
        <v>0</v>
      </c>
      <c r="AJ9" s="4"/>
      <c r="AK9" s="4"/>
      <c r="AL9" s="4">
        <f>AJ9-AK9</f>
        <v>0</v>
      </c>
      <c r="AM9" s="4">
        <f>SUM(C9,F9,I9,L9,O9,R9,U9,X9,AA9,AD9,AG9,AJ9)</f>
        <v>140000</v>
      </c>
      <c r="AN9" s="4">
        <f>SUM(D9,G9,J9,M9,P9,S9,V9,Y9,AB9,AE9,AH9,AK9)</f>
        <v>107120</v>
      </c>
      <c r="AO9" s="4">
        <f>AM9-AN9</f>
        <v>32880</v>
      </c>
    </row>
    <row r="10" spans="1:41">
      <c r="A10" t="s">
        <v>6</v>
      </c>
      <c r="B10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130000</v>
      </c>
      <c r="Y10" s="4">
        <v>128261</v>
      </c>
      <c r="Z10" s="3">
        <f t="shared" si="9"/>
        <v>1739</v>
      </c>
      <c r="AA10" s="4">
        <v>130000</v>
      </c>
      <c r="AB10" s="4">
        <v>128261</v>
      </c>
      <c r="AC10" s="4">
        <f t="shared" ref="AC10:AC21" si="10">AA10-AB10</f>
        <v>1739</v>
      </c>
      <c r="AD10" s="4"/>
      <c r="AE10" s="4"/>
      <c r="AF10" s="4">
        <f t="shared" ref="AF10:AF21" si="11">AD10-AE10</f>
        <v>0</v>
      </c>
      <c r="AG10" s="4"/>
      <c r="AH10" s="4"/>
      <c r="AI10" s="4">
        <f t="shared" ref="AI10:AI21" si="12">AG10-AH10</f>
        <v>0</v>
      </c>
      <c r="AJ10" s="4"/>
      <c r="AK10" s="4"/>
      <c r="AL10" s="4">
        <f t="shared" ref="AL10:AL21" si="13">AJ10-AK10</f>
        <v>0</v>
      </c>
      <c r="AM10" s="4">
        <f t="shared" ref="AM10:AM21" si="14">SUM(C10,F10,I10,L10,O10,R10,U10,X10,AA10,AD10,AG10,AJ10)</f>
        <v>260000</v>
      </c>
      <c r="AN10" s="4">
        <f t="shared" ref="AN10:AN21" si="15">SUM(D10,G10,J10,M10,P10,S10,V10,Y10,AB10,AE10,AH10,AK10)</f>
        <v>256522</v>
      </c>
      <c r="AO10" s="4">
        <f t="shared" ref="AO10:AO21" si="16">AM10-AN10</f>
        <v>3478</v>
      </c>
    </row>
    <row r="11" spans="1:41">
      <c r="A11" t="s">
        <v>7</v>
      </c>
      <c r="B11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3">
        <f t="shared" si="9"/>
        <v>0</v>
      </c>
      <c r="AA11" s="4">
        <v>132000</v>
      </c>
      <c r="AB11" s="4">
        <v>58000</v>
      </c>
      <c r="AC11" s="4">
        <f t="shared" si="10"/>
        <v>74000</v>
      </c>
      <c r="AD11" s="4"/>
      <c r="AE11" s="4"/>
      <c r="AF11" s="4">
        <f t="shared" si="11"/>
        <v>0</v>
      </c>
      <c r="AG11" s="4"/>
      <c r="AH11" s="4"/>
      <c r="AI11" s="4">
        <f t="shared" si="12"/>
        <v>0</v>
      </c>
      <c r="AJ11" s="4"/>
      <c r="AK11" s="4"/>
      <c r="AL11" s="4">
        <f t="shared" si="13"/>
        <v>0</v>
      </c>
      <c r="AM11" s="4">
        <f t="shared" si="14"/>
        <v>132000</v>
      </c>
      <c r="AN11" s="4">
        <f t="shared" si="15"/>
        <v>58000</v>
      </c>
      <c r="AO11" s="4">
        <f t="shared" si="16"/>
        <v>74000</v>
      </c>
    </row>
    <row r="12" spans="1:41">
      <c r="A12" t="s">
        <v>8</v>
      </c>
      <c r="B12" t="s">
        <v>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>
        <f t="shared" si="9"/>
        <v>0</v>
      </c>
      <c r="AA12" s="4">
        <v>160000</v>
      </c>
      <c r="AB12" s="4">
        <v>80000</v>
      </c>
      <c r="AC12" s="4">
        <f t="shared" si="10"/>
        <v>80000</v>
      </c>
      <c r="AD12" s="4"/>
      <c r="AE12" s="4"/>
      <c r="AF12" s="4">
        <f t="shared" si="11"/>
        <v>0</v>
      </c>
      <c r="AG12" s="4"/>
      <c r="AH12" s="4"/>
      <c r="AI12" s="4">
        <f t="shared" si="12"/>
        <v>0</v>
      </c>
      <c r="AJ12" s="4"/>
      <c r="AK12" s="4"/>
      <c r="AL12" s="4">
        <f t="shared" si="13"/>
        <v>0</v>
      </c>
      <c r="AM12" s="4">
        <f t="shared" si="14"/>
        <v>160000</v>
      </c>
      <c r="AN12" s="4">
        <f t="shared" si="15"/>
        <v>80000</v>
      </c>
      <c r="AO12" s="4">
        <f t="shared" si="16"/>
        <v>80000</v>
      </c>
    </row>
    <row r="13" spans="1:41">
      <c r="A13" t="s">
        <v>9</v>
      </c>
      <c r="B13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3">
        <f t="shared" si="9"/>
        <v>0</v>
      </c>
      <c r="AA13" s="4">
        <v>80000</v>
      </c>
      <c r="AB13" s="4">
        <v>20900</v>
      </c>
      <c r="AC13" s="4">
        <f t="shared" si="10"/>
        <v>59100</v>
      </c>
      <c r="AD13" s="4"/>
      <c r="AE13" s="4"/>
      <c r="AF13" s="4">
        <f t="shared" si="11"/>
        <v>0</v>
      </c>
      <c r="AG13" s="4"/>
      <c r="AH13" s="4"/>
      <c r="AI13" s="4">
        <f t="shared" si="12"/>
        <v>0</v>
      </c>
      <c r="AJ13" s="4"/>
      <c r="AK13" s="4"/>
      <c r="AL13" s="4">
        <f t="shared" si="13"/>
        <v>0</v>
      </c>
      <c r="AM13" s="4">
        <f t="shared" si="14"/>
        <v>80000</v>
      </c>
      <c r="AN13" s="4">
        <f t="shared" si="15"/>
        <v>20900</v>
      </c>
      <c r="AO13" s="4">
        <f t="shared" si="16"/>
        <v>59100</v>
      </c>
    </row>
    <row r="14" spans="1:41">
      <c r="A14" t="s">
        <v>10</v>
      </c>
      <c r="B14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3">
        <f t="shared" si="9"/>
        <v>0</v>
      </c>
      <c r="AA14" s="4">
        <v>50000</v>
      </c>
      <c r="AB14" s="4">
        <v>22500</v>
      </c>
      <c r="AC14" s="4">
        <f t="shared" si="10"/>
        <v>27500</v>
      </c>
      <c r="AD14" s="4"/>
      <c r="AE14" s="4"/>
      <c r="AF14" s="4">
        <f t="shared" si="11"/>
        <v>0</v>
      </c>
      <c r="AG14" s="4"/>
      <c r="AH14" s="4"/>
      <c r="AI14" s="4">
        <f t="shared" si="12"/>
        <v>0</v>
      </c>
      <c r="AJ14" s="4"/>
      <c r="AK14" s="4"/>
      <c r="AL14" s="4">
        <f t="shared" si="13"/>
        <v>0</v>
      </c>
      <c r="AM14" s="4">
        <f t="shared" si="14"/>
        <v>50000</v>
      </c>
      <c r="AN14" s="4">
        <f t="shared" si="15"/>
        <v>22500</v>
      </c>
      <c r="AO14" s="4">
        <f t="shared" si="16"/>
        <v>27500</v>
      </c>
    </row>
    <row r="15" spans="1:41">
      <c r="A15" t="s">
        <v>11</v>
      </c>
      <c r="B15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3">
        <f t="shared" si="9"/>
        <v>0</v>
      </c>
      <c r="AA15" s="4">
        <v>40000</v>
      </c>
      <c r="AB15" s="4"/>
      <c r="AC15" s="4">
        <f t="shared" si="10"/>
        <v>40000</v>
      </c>
      <c r="AD15" s="4"/>
      <c r="AE15" s="4"/>
      <c r="AF15" s="4">
        <f t="shared" si="11"/>
        <v>0</v>
      </c>
      <c r="AG15" s="4"/>
      <c r="AH15" s="4"/>
      <c r="AI15" s="4">
        <f t="shared" si="12"/>
        <v>0</v>
      </c>
      <c r="AJ15" s="4"/>
      <c r="AK15" s="4"/>
      <c r="AL15" s="4">
        <f t="shared" si="13"/>
        <v>0</v>
      </c>
      <c r="AM15" s="4">
        <f t="shared" si="14"/>
        <v>40000</v>
      </c>
      <c r="AN15" s="4">
        <f t="shared" si="15"/>
        <v>0</v>
      </c>
      <c r="AO15" s="4">
        <f t="shared" si="16"/>
        <v>40000</v>
      </c>
    </row>
    <row r="16" spans="1:41">
      <c r="A16" t="s">
        <v>12</v>
      </c>
      <c r="B16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3">
        <f t="shared" si="9"/>
        <v>0</v>
      </c>
      <c r="AA16" s="4">
        <v>9800</v>
      </c>
      <c r="AB16" s="4">
        <v>2450</v>
      </c>
      <c r="AC16" s="4">
        <f t="shared" si="10"/>
        <v>7350</v>
      </c>
      <c r="AD16" s="4"/>
      <c r="AE16" s="4"/>
      <c r="AF16" s="4">
        <f t="shared" si="11"/>
        <v>0</v>
      </c>
      <c r="AG16" s="4"/>
      <c r="AH16" s="4"/>
      <c r="AI16" s="4">
        <f t="shared" si="12"/>
        <v>0</v>
      </c>
      <c r="AJ16" s="4"/>
      <c r="AK16" s="4"/>
      <c r="AL16" s="4">
        <f t="shared" si="13"/>
        <v>0</v>
      </c>
      <c r="AM16" s="4">
        <f t="shared" si="14"/>
        <v>9800</v>
      </c>
      <c r="AN16" s="4">
        <f t="shared" si="15"/>
        <v>2450</v>
      </c>
      <c r="AO16" s="4">
        <f t="shared" si="16"/>
        <v>7350</v>
      </c>
    </row>
    <row r="17" spans="1:41">
      <c r="A17" t="s">
        <v>13</v>
      </c>
      <c r="B17" t="s">
        <v>24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3">
        <f t="shared" si="9"/>
        <v>0</v>
      </c>
      <c r="AA17" s="4">
        <v>12000</v>
      </c>
      <c r="AB17" s="4">
        <v>12000</v>
      </c>
      <c r="AC17" s="4">
        <f t="shared" si="10"/>
        <v>0</v>
      </c>
      <c r="AD17" s="4"/>
      <c r="AE17" s="4"/>
      <c r="AF17" s="4">
        <f t="shared" si="11"/>
        <v>0</v>
      </c>
      <c r="AG17" s="4"/>
      <c r="AH17" s="4"/>
      <c r="AI17" s="4">
        <f t="shared" si="12"/>
        <v>0</v>
      </c>
      <c r="AJ17" s="4"/>
      <c r="AK17" s="4"/>
      <c r="AL17" s="4">
        <f t="shared" si="13"/>
        <v>0</v>
      </c>
      <c r="AM17" s="4">
        <f t="shared" si="14"/>
        <v>12000</v>
      </c>
      <c r="AN17" s="4">
        <f t="shared" si="15"/>
        <v>12000</v>
      </c>
      <c r="AO17" s="4">
        <f t="shared" si="16"/>
        <v>0</v>
      </c>
    </row>
    <row r="18" spans="1:41">
      <c r="A18" t="s">
        <v>76</v>
      </c>
      <c r="B18" t="s">
        <v>24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3">
        <f t="shared" si="9"/>
        <v>0</v>
      </c>
      <c r="AA18" s="4">
        <v>15000</v>
      </c>
      <c r="AB18" s="4">
        <v>15000</v>
      </c>
      <c r="AC18" s="4">
        <f t="shared" si="10"/>
        <v>0</v>
      </c>
      <c r="AD18" s="4"/>
      <c r="AE18" s="4"/>
      <c r="AF18" s="4">
        <f t="shared" si="11"/>
        <v>0</v>
      </c>
      <c r="AG18" s="4"/>
      <c r="AH18" s="4"/>
      <c r="AI18" s="4">
        <f t="shared" si="12"/>
        <v>0</v>
      </c>
      <c r="AJ18" s="4"/>
      <c r="AK18" s="4"/>
      <c r="AL18" s="4">
        <f t="shared" si="13"/>
        <v>0</v>
      </c>
      <c r="AM18" s="4">
        <f t="shared" si="14"/>
        <v>15000</v>
      </c>
      <c r="AN18" s="4">
        <f t="shared" si="15"/>
        <v>15000</v>
      </c>
      <c r="AO18" s="4">
        <f t="shared" si="16"/>
        <v>0</v>
      </c>
    </row>
    <row r="19" spans="1:41">
      <c r="A19" t="s">
        <v>108</v>
      </c>
      <c r="B19" t="s">
        <v>24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3"/>
      <c r="AA19" s="4">
        <v>30000</v>
      </c>
      <c r="AB19" s="4"/>
      <c r="AC19" s="4">
        <f t="shared" si="10"/>
        <v>30000</v>
      </c>
      <c r="AD19" s="4"/>
      <c r="AE19" s="4"/>
      <c r="AF19" s="4"/>
      <c r="AG19" s="4"/>
      <c r="AH19" s="4"/>
      <c r="AI19" s="4"/>
      <c r="AJ19" s="4"/>
      <c r="AK19" s="4"/>
      <c r="AL19" s="4"/>
      <c r="AM19" s="4">
        <f t="shared" si="14"/>
        <v>30000</v>
      </c>
      <c r="AN19" s="4"/>
      <c r="AO19" s="4"/>
    </row>
    <row r="20" spans="1:41">
      <c r="A20" t="s">
        <v>79</v>
      </c>
      <c r="B20" t="s">
        <v>24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3">
        <f t="shared" si="9"/>
        <v>0</v>
      </c>
      <c r="AA20" s="4">
        <v>50000</v>
      </c>
      <c r="AB20" s="4">
        <v>20000</v>
      </c>
      <c r="AC20" s="4">
        <f t="shared" si="10"/>
        <v>30000</v>
      </c>
      <c r="AD20" s="4"/>
      <c r="AE20" s="4"/>
      <c r="AF20" s="4">
        <f t="shared" si="11"/>
        <v>0</v>
      </c>
      <c r="AG20" s="4"/>
      <c r="AH20" s="4"/>
      <c r="AI20" s="4">
        <f t="shared" si="12"/>
        <v>0</v>
      </c>
      <c r="AJ20" s="4"/>
      <c r="AK20" s="4"/>
      <c r="AL20" s="4">
        <f t="shared" si="13"/>
        <v>0</v>
      </c>
      <c r="AM20" s="4">
        <f t="shared" si="14"/>
        <v>50000</v>
      </c>
      <c r="AN20" s="4">
        <f t="shared" si="15"/>
        <v>20000</v>
      </c>
      <c r="AO20" s="4">
        <f t="shared" si="16"/>
        <v>30000</v>
      </c>
    </row>
    <row r="21" spans="1:41">
      <c r="A21" t="s">
        <v>82</v>
      </c>
      <c r="B21" t="s">
        <v>24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">
        <f t="shared" si="9"/>
        <v>0</v>
      </c>
      <c r="AA21" s="4">
        <v>100000</v>
      </c>
      <c r="AB21" s="4">
        <v>11300</v>
      </c>
      <c r="AC21" s="4">
        <f t="shared" si="10"/>
        <v>88700</v>
      </c>
      <c r="AD21" s="4"/>
      <c r="AE21" s="4"/>
      <c r="AF21" s="4">
        <f t="shared" si="11"/>
        <v>0</v>
      </c>
      <c r="AG21" s="4"/>
      <c r="AH21" s="4"/>
      <c r="AI21" s="4">
        <f t="shared" si="12"/>
        <v>0</v>
      </c>
      <c r="AJ21" s="4"/>
      <c r="AK21" s="4"/>
      <c r="AL21" s="4">
        <f t="shared" si="13"/>
        <v>0</v>
      </c>
      <c r="AM21" s="4">
        <f t="shared" si="14"/>
        <v>100000</v>
      </c>
      <c r="AN21" s="4">
        <f t="shared" si="15"/>
        <v>11300</v>
      </c>
      <c r="AO21" s="4">
        <f t="shared" si="16"/>
        <v>88700</v>
      </c>
    </row>
    <row r="22" spans="1:41">
      <c r="A22" t="s">
        <v>74</v>
      </c>
      <c r="C22" s="4"/>
      <c r="D22" s="4">
        <f>SUM(D9:D21)</f>
        <v>0</v>
      </c>
      <c r="E22" s="4"/>
      <c r="F22" s="4"/>
      <c r="G22" s="4">
        <f>SUM(G9:G21)</f>
        <v>0</v>
      </c>
      <c r="H22" s="4"/>
      <c r="I22" s="4"/>
      <c r="J22" s="4">
        <f>SUM(J9:J21)</f>
        <v>0</v>
      </c>
      <c r="K22" s="4"/>
      <c r="L22" s="4"/>
      <c r="M22" s="4">
        <f>SUM(M9:M21)</f>
        <v>0</v>
      </c>
      <c r="N22" s="4"/>
      <c r="O22" s="4"/>
      <c r="P22" s="4">
        <f>SUM(P9:P21)</f>
        <v>0</v>
      </c>
      <c r="Q22" s="4"/>
      <c r="R22" s="4"/>
      <c r="S22" s="4">
        <f>SUM(S9:S21)</f>
        <v>0</v>
      </c>
      <c r="T22" s="4"/>
      <c r="U22" s="4"/>
      <c r="V22" s="4">
        <f>SUM(V9:V21)</f>
        <v>0</v>
      </c>
      <c r="W22" s="4"/>
      <c r="X22" s="4"/>
      <c r="Y22" s="4">
        <f>SUM(Y9:Y21)</f>
        <v>181821</v>
      </c>
      <c r="Z22" s="3"/>
      <c r="AA22" s="4">
        <f>SUM(AA9:AA21)</f>
        <v>878800</v>
      </c>
      <c r="AB22" s="4">
        <f>SUM(AB9:AB21)</f>
        <v>423971</v>
      </c>
      <c r="AC22" s="4">
        <f>SUM(AC9:AC21)</f>
        <v>454829</v>
      </c>
      <c r="AD22" s="4"/>
      <c r="AE22" s="4">
        <f>SUM(AE9:AE21)</f>
        <v>0</v>
      </c>
      <c r="AF22" s="4"/>
      <c r="AG22" s="4"/>
      <c r="AH22" s="4">
        <f>SUM(AH9:AH21)</f>
        <v>0</v>
      </c>
      <c r="AI22" s="4"/>
      <c r="AJ22" s="4"/>
      <c r="AK22" s="4">
        <f>SUM(AK9:AK21)</f>
        <v>0</v>
      </c>
      <c r="AL22" s="4"/>
      <c r="AM22" s="4"/>
      <c r="AN22" s="4"/>
      <c r="AO22" s="4"/>
    </row>
    <row r="23" spans="1:41">
      <c r="A23" t="s">
        <v>77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3"/>
      <c r="AA23" s="4"/>
      <c r="AB23" s="4">
        <f>AB6-AB22</f>
        <v>226029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>
      <c r="A25" t="s">
        <v>14</v>
      </c>
      <c r="B25" s="2" t="s">
        <v>29</v>
      </c>
      <c r="C25" t="s">
        <v>31</v>
      </c>
      <c r="D25" t="s">
        <v>32</v>
      </c>
      <c r="E25" t="s">
        <v>37</v>
      </c>
      <c r="F25" t="s">
        <v>33</v>
      </c>
      <c r="G25" t="s">
        <v>34</v>
      </c>
      <c r="H25" t="s">
        <v>37</v>
      </c>
      <c r="I25" t="s">
        <v>35</v>
      </c>
      <c r="J25" t="s">
        <v>36</v>
      </c>
      <c r="K25" t="s">
        <v>37</v>
      </c>
      <c r="L25" t="s">
        <v>38</v>
      </c>
      <c r="M25" t="s">
        <v>39</v>
      </c>
      <c r="N25" t="s">
        <v>37</v>
      </c>
      <c r="O25" t="s">
        <v>40</v>
      </c>
      <c r="P25" t="s">
        <v>41</v>
      </c>
      <c r="Q25" t="s">
        <v>37</v>
      </c>
      <c r="R25" t="s">
        <v>42</v>
      </c>
      <c r="S25" t="s">
        <v>43</v>
      </c>
      <c r="T25" t="s">
        <v>37</v>
      </c>
      <c r="U25" t="s">
        <v>44</v>
      </c>
      <c r="V25" t="s">
        <v>45</v>
      </c>
      <c r="W25" t="s">
        <v>37</v>
      </c>
      <c r="X25" t="s">
        <v>46</v>
      </c>
      <c r="Y25" t="s">
        <v>47</v>
      </c>
      <c r="Z25" t="s">
        <v>37</v>
      </c>
      <c r="AA25" t="s">
        <v>48</v>
      </c>
      <c r="AB25" t="s">
        <v>49</v>
      </c>
      <c r="AC25" t="s">
        <v>37</v>
      </c>
      <c r="AD25" t="s">
        <v>50</v>
      </c>
      <c r="AE25" t="s">
        <v>51</v>
      </c>
      <c r="AF25" t="s">
        <v>37</v>
      </c>
      <c r="AG25" t="s">
        <v>52</v>
      </c>
      <c r="AH25" t="s">
        <v>53</v>
      </c>
      <c r="AI25" t="s">
        <v>37</v>
      </c>
      <c r="AJ25" t="s">
        <v>54</v>
      </c>
      <c r="AK25" t="s">
        <v>55</v>
      </c>
      <c r="AL25" t="s">
        <v>37</v>
      </c>
      <c r="AM25" t="s">
        <v>56</v>
      </c>
      <c r="AN25" t="s">
        <v>57</v>
      </c>
      <c r="AO25" t="s">
        <v>58</v>
      </c>
    </row>
    <row r="26" spans="1:41">
      <c r="A26" t="s">
        <v>15</v>
      </c>
      <c r="B26" s="1">
        <v>0.3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>
        <f>AB23*0.3</f>
        <v>67808.7</v>
      </c>
      <c r="AB26" s="3"/>
      <c r="AC26" s="3">
        <f>AA26-AB26</f>
        <v>67808.7</v>
      </c>
      <c r="AD26" s="3">
        <f>AE23*0.3</f>
        <v>0</v>
      </c>
      <c r="AE26" s="3"/>
      <c r="AF26" s="3">
        <f>AD26-AE26</f>
        <v>0</v>
      </c>
      <c r="AG26" s="3">
        <f>AH23*0.3</f>
        <v>0</v>
      </c>
      <c r="AH26" s="3"/>
      <c r="AI26" s="3">
        <f>AG26-AH26</f>
        <v>0</v>
      </c>
      <c r="AJ26" s="3">
        <f>AJ23*0.3</f>
        <v>0</v>
      </c>
      <c r="AK26" s="3"/>
      <c r="AL26" s="3">
        <f>AJ26-AK26</f>
        <v>0</v>
      </c>
      <c r="AM26" s="3"/>
      <c r="AN26" s="3"/>
      <c r="AO26" s="3"/>
    </row>
    <row r="27" spans="1:41">
      <c r="A27" t="s">
        <v>78</v>
      </c>
      <c r="B27" s="1">
        <v>0.2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>
        <f>AB23*0.2</f>
        <v>45205.8</v>
      </c>
      <c r="AB27" s="3">
        <v>19000</v>
      </c>
      <c r="AC27" s="3">
        <f t="shared" ref="AC27:AC34" si="17">AA27-AB27</f>
        <v>26205.800000000003</v>
      </c>
      <c r="AD27" s="3">
        <f>AE23*0.2</f>
        <v>0</v>
      </c>
      <c r="AE27" s="3"/>
      <c r="AF27" s="3">
        <f t="shared" ref="AF27:AF34" si="18">AD27-AE27</f>
        <v>0</v>
      </c>
      <c r="AG27" s="3">
        <f>AH23*0.2</f>
        <v>0</v>
      </c>
      <c r="AH27" s="3"/>
      <c r="AI27" s="3">
        <f t="shared" ref="AI27:AI34" si="19">AG27-AH27</f>
        <v>0</v>
      </c>
      <c r="AJ27" s="3">
        <f>AJ23*0.2</f>
        <v>0</v>
      </c>
      <c r="AK27" s="3"/>
      <c r="AL27" s="3">
        <f t="shared" ref="AL27:AL34" si="20">AJ27-AK27</f>
        <v>0</v>
      </c>
      <c r="AM27" s="3"/>
      <c r="AN27" s="3"/>
      <c r="AO27" s="3"/>
    </row>
    <row r="28" spans="1:41">
      <c r="A28" t="s">
        <v>16</v>
      </c>
      <c r="B28" s="1">
        <v>0.1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f>AB23*0.1</f>
        <v>22602.9</v>
      </c>
      <c r="AB28" s="3">
        <v>72000</v>
      </c>
      <c r="AC28" s="3">
        <f t="shared" si="17"/>
        <v>-49397.1</v>
      </c>
      <c r="AD28" s="3">
        <f>AE23*0.1</f>
        <v>0</v>
      </c>
      <c r="AE28" s="3"/>
      <c r="AF28" s="3">
        <f t="shared" si="18"/>
        <v>0</v>
      </c>
      <c r="AG28" s="3">
        <f>AH23*0.1</f>
        <v>0</v>
      </c>
      <c r="AH28" s="3"/>
      <c r="AI28" s="3">
        <f t="shared" si="19"/>
        <v>0</v>
      </c>
      <c r="AJ28" s="3">
        <f>AJ23*0.1</f>
        <v>0</v>
      </c>
      <c r="AK28" s="3"/>
      <c r="AL28" s="3">
        <f t="shared" si="20"/>
        <v>0</v>
      </c>
      <c r="AM28" s="3"/>
      <c r="AN28" s="3"/>
      <c r="AO28" s="3"/>
    </row>
    <row r="29" spans="1:41">
      <c r="A29" t="s">
        <v>17</v>
      </c>
      <c r="B29" s="1">
        <v>0.05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>
        <f>AB23*0.05</f>
        <v>11301.45</v>
      </c>
      <c r="AB29" s="3"/>
      <c r="AC29" s="3">
        <f t="shared" si="17"/>
        <v>11301.45</v>
      </c>
      <c r="AD29" s="3">
        <f>AE23*0.05</f>
        <v>0</v>
      </c>
      <c r="AE29" s="3"/>
      <c r="AF29" s="3">
        <f t="shared" si="18"/>
        <v>0</v>
      </c>
      <c r="AG29" s="3">
        <f>AH23*0.05</f>
        <v>0</v>
      </c>
      <c r="AH29" s="3"/>
      <c r="AI29" s="3">
        <f t="shared" si="19"/>
        <v>0</v>
      </c>
      <c r="AJ29" s="3">
        <f>AJ23*0.05</f>
        <v>0</v>
      </c>
      <c r="AK29" s="3"/>
      <c r="AL29" s="3">
        <f t="shared" si="20"/>
        <v>0</v>
      </c>
      <c r="AM29" s="3"/>
      <c r="AN29" s="3"/>
      <c r="AO29" s="3"/>
    </row>
    <row r="30" spans="1:41">
      <c r="A30" t="s">
        <v>18</v>
      </c>
      <c r="B30" s="1">
        <v>0.05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f>AB23*0.05</f>
        <v>11301.45</v>
      </c>
      <c r="AB30" s="3">
        <v>26000</v>
      </c>
      <c r="AC30" s="3">
        <f t="shared" si="17"/>
        <v>-14698.55</v>
      </c>
      <c r="AD30" s="3">
        <f>AE$23*0.05</f>
        <v>0</v>
      </c>
      <c r="AE30" s="3"/>
      <c r="AF30" s="3">
        <f t="shared" si="18"/>
        <v>0</v>
      </c>
      <c r="AG30" s="3">
        <f>AH23*0.05</f>
        <v>0</v>
      </c>
      <c r="AH30" s="3"/>
      <c r="AI30" s="3">
        <f t="shared" si="19"/>
        <v>0</v>
      </c>
      <c r="AJ30" s="3">
        <f>AJ23*0.05</f>
        <v>0</v>
      </c>
      <c r="AK30" s="3"/>
      <c r="AL30" s="3">
        <f t="shared" si="20"/>
        <v>0</v>
      </c>
      <c r="AM30" s="3"/>
      <c r="AN30" s="3"/>
      <c r="AO30" s="3"/>
    </row>
    <row r="31" spans="1:41">
      <c r="A31" t="s">
        <v>109</v>
      </c>
      <c r="B31" s="1">
        <v>0.05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>
        <f>AB23*0.05</f>
        <v>11301.45</v>
      </c>
      <c r="AB31" s="3"/>
      <c r="AC31" s="3">
        <f t="shared" si="17"/>
        <v>11301.45</v>
      </c>
      <c r="AD31" s="3">
        <f>AE$23*0.05</f>
        <v>0</v>
      </c>
      <c r="AE31" s="3"/>
      <c r="AF31" s="3">
        <f t="shared" si="18"/>
        <v>0</v>
      </c>
      <c r="AG31" s="3">
        <f>AH24*0.05</f>
        <v>0</v>
      </c>
      <c r="AH31" s="3"/>
      <c r="AI31" s="3">
        <f t="shared" si="19"/>
        <v>0</v>
      </c>
      <c r="AJ31" s="3">
        <f>AJ24*0.05</f>
        <v>0</v>
      </c>
      <c r="AK31" s="3"/>
      <c r="AL31" s="3">
        <f t="shared" si="20"/>
        <v>0</v>
      </c>
      <c r="AM31" s="3"/>
      <c r="AN31" s="3"/>
      <c r="AO31" s="3"/>
    </row>
    <row r="32" spans="1:41">
      <c r="A32" t="s">
        <v>19</v>
      </c>
      <c r="B32" s="1">
        <v>0.15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>
        <f>AB23*0.15</f>
        <v>33904.35</v>
      </c>
      <c r="AB32" s="3"/>
      <c r="AC32" s="3">
        <f t="shared" si="17"/>
        <v>33904.35</v>
      </c>
      <c r="AD32" s="3">
        <f>AE23*0.15</f>
        <v>0</v>
      </c>
      <c r="AE32" s="3"/>
      <c r="AF32" s="3">
        <f t="shared" si="18"/>
        <v>0</v>
      </c>
      <c r="AG32" s="3">
        <f>AH23*0.15</f>
        <v>0</v>
      </c>
      <c r="AH32" s="3"/>
      <c r="AI32" s="3">
        <f t="shared" si="19"/>
        <v>0</v>
      </c>
      <c r="AJ32" s="3">
        <f>AJ23*0.15</f>
        <v>0</v>
      </c>
      <c r="AK32" s="3"/>
      <c r="AL32" s="3">
        <f t="shared" si="20"/>
        <v>0</v>
      </c>
      <c r="AM32" s="3"/>
      <c r="AN32" s="3"/>
      <c r="AO32" s="3"/>
    </row>
    <row r="33" spans="1:41">
      <c r="A33" t="s">
        <v>30</v>
      </c>
      <c r="B33" s="1">
        <v>0.15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>
        <f>AB23*0.15</f>
        <v>33904.35</v>
      </c>
      <c r="AB33" s="3">
        <v>200000</v>
      </c>
      <c r="AC33" s="3">
        <f t="shared" si="17"/>
        <v>-166095.65</v>
      </c>
      <c r="AD33" s="3">
        <f>AE23*0.15</f>
        <v>0</v>
      </c>
      <c r="AE33" s="3"/>
      <c r="AF33" s="3">
        <f t="shared" si="18"/>
        <v>0</v>
      </c>
      <c r="AG33" s="3">
        <f>AH23*0.15</f>
        <v>0</v>
      </c>
      <c r="AH33" s="3"/>
      <c r="AI33" s="3">
        <f t="shared" si="19"/>
        <v>0</v>
      </c>
      <c r="AJ33" s="3">
        <f>AJ23*0.15</f>
        <v>0</v>
      </c>
      <c r="AK33" s="3"/>
      <c r="AL33" s="3">
        <f t="shared" si="20"/>
        <v>0</v>
      </c>
      <c r="AM33" s="3"/>
      <c r="AN33" s="3"/>
      <c r="AO33" s="3"/>
    </row>
    <row r="34" spans="1:41">
      <c r="A34" t="s">
        <v>20</v>
      </c>
      <c r="B34" s="1">
        <v>0.1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>
        <f>AB23*0.1</f>
        <v>22602.9</v>
      </c>
      <c r="AB34" s="3"/>
      <c r="AC34" s="3">
        <f t="shared" si="17"/>
        <v>22602.9</v>
      </c>
      <c r="AD34" s="3">
        <f>AE23*0.1</f>
        <v>0</v>
      </c>
      <c r="AE34" s="3"/>
      <c r="AF34" s="3">
        <f t="shared" si="18"/>
        <v>0</v>
      </c>
      <c r="AG34" s="3">
        <f>AH23*0.1</f>
        <v>0</v>
      </c>
      <c r="AH34" s="3"/>
      <c r="AI34" s="3">
        <f t="shared" si="19"/>
        <v>0</v>
      </c>
      <c r="AJ34" s="3">
        <f>AJ23*0.1</f>
        <v>0</v>
      </c>
      <c r="AK34" s="3"/>
      <c r="AL34" s="3">
        <f t="shared" si="20"/>
        <v>0</v>
      </c>
      <c r="AM34" s="3"/>
      <c r="AN34" s="3"/>
      <c r="AO34" s="3"/>
    </row>
    <row r="35" spans="1:41">
      <c r="A35" t="s">
        <v>75</v>
      </c>
      <c r="D35" s="3">
        <f>SUM(D26:D34)</f>
        <v>0</v>
      </c>
      <c r="G35" s="3">
        <f>SUM(G26:G34)</f>
        <v>0</v>
      </c>
      <c r="J35" s="3">
        <f>SUM(J26:J34)</f>
        <v>0</v>
      </c>
      <c r="M35" s="3">
        <f>SUM(M26:M34)</f>
        <v>0</v>
      </c>
      <c r="P35" s="3">
        <f>SUM(P26:P34)</f>
        <v>0</v>
      </c>
      <c r="S35" s="3">
        <f>SUM(S26:S34)</f>
        <v>0</v>
      </c>
      <c r="V35" s="3">
        <f>SUM(V26:V34)</f>
        <v>0</v>
      </c>
      <c r="Y35" s="3">
        <f>SUM(Y26:Y34)</f>
        <v>0</v>
      </c>
      <c r="AA35" s="3">
        <f>SUM(AA26:AA34)</f>
        <v>259933.35000000003</v>
      </c>
      <c r="AB35" s="3">
        <f>SUM(AB26:AB34)</f>
        <v>317000</v>
      </c>
      <c r="AC35" s="3">
        <f>SUM(AC26:AC26)</f>
        <v>67808.7</v>
      </c>
      <c r="AD35" s="3">
        <f>SUM(AD26:AD34)</f>
        <v>0</v>
      </c>
      <c r="AE35" s="3">
        <f>SUM(AE26:AE34)</f>
        <v>0</v>
      </c>
      <c r="AG35" s="3">
        <f>SUM(AG26:AG34)</f>
        <v>0</v>
      </c>
      <c r="AH35" s="3">
        <f>SUM(AH26:AH34)</f>
        <v>0</v>
      </c>
      <c r="AJ35" s="3">
        <f>SUM(AJ26:AJ34)</f>
        <v>0</v>
      </c>
      <c r="AK35" s="3">
        <f>SUM(AK26:AK34)</f>
        <v>0</v>
      </c>
    </row>
  </sheetData>
  <pageMargins left="0.7" right="0.7" top="0.75" bottom="0.75" header="0.3" footer="0.3"/>
  <ignoredErrors>
    <ignoredError sqref="AC3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topLeftCell="D1" workbookViewId="0">
      <selection activeCell="I16" sqref="I16"/>
    </sheetView>
  </sheetViews>
  <sheetFormatPr baseColWidth="10" defaultRowHeight="14.25"/>
  <cols>
    <col min="2" max="2" width="22.75" bestFit="1" customWidth="1"/>
    <col min="3" max="3" width="12.625" bestFit="1" customWidth="1"/>
    <col min="4" max="4" width="19.75" customWidth="1"/>
    <col min="6" max="6" width="11.625" bestFit="1" customWidth="1"/>
    <col min="7" max="7" width="12" customWidth="1"/>
    <col min="14" max="14" width="15.125" customWidth="1"/>
    <col min="15" max="15" width="12.25" customWidth="1"/>
    <col min="16" max="16" width="14.125" customWidth="1"/>
    <col min="17" max="17" width="13.375" customWidth="1"/>
  </cols>
  <sheetData>
    <row r="2" spans="2:17">
      <c r="B2" t="s">
        <v>59</v>
      </c>
      <c r="C2" t="s">
        <v>84</v>
      </c>
      <c r="D2" t="s">
        <v>96</v>
      </c>
      <c r="E2" t="s">
        <v>97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80</v>
      </c>
      <c r="O2" t="s">
        <v>93</v>
      </c>
      <c r="P2" t="s">
        <v>94</v>
      </c>
      <c r="Q2" t="s">
        <v>95</v>
      </c>
    </row>
    <row r="3" spans="2:17">
      <c r="B3" t="s">
        <v>98</v>
      </c>
      <c r="C3" s="5">
        <v>120000</v>
      </c>
      <c r="D3" s="5">
        <f t="shared" ref="D3:D10" si="0">C3-F3-G3-H3-I3-J3-K3-L3-M3-N3-O3-P3-Q3</f>
        <v>0</v>
      </c>
      <c r="E3" t="s">
        <v>107</v>
      </c>
      <c r="F3" s="5"/>
      <c r="G3" s="5"/>
      <c r="H3" s="5"/>
      <c r="I3" s="5"/>
      <c r="J3" s="5"/>
      <c r="K3" s="5"/>
      <c r="L3" s="5"/>
      <c r="M3" s="5"/>
      <c r="N3" s="5">
        <v>120000</v>
      </c>
      <c r="O3" s="5"/>
      <c r="P3" s="5"/>
      <c r="Q3" s="5"/>
    </row>
    <row r="4" spans="2:17">
      <c r="B4" t="s">
        <v>100</v>
      </c>
      <c r="C4" s="5">
        <v>400000</v>
      </c>
      <c r="D4" s="5">
        <f t="shared" si="0"/>
        <v>24000</v>
      </c>
      <c r="E4" t="s">
        <v>99</v>
      </c>
      <c r="F4" s="5"/>
      <c r="G4" s="5"/>
      <c r="H4" s="5"/>
      <c r="I4" s="5"/>
      <c r="J4" s="5"/>
      <c r="K4" s="5"/>
      <c r="L4" s="5"/>
      <c r="M4" s="5"/>
      <c r="N4" s="5">
        <v>376000</v>
      </c>
      <c r="O4" s="5"/>
      <c r="P4" s="5"/>
      <c r="Q4" s="5"/>
    </row>
    <row r="5" spans="2:17">
      <c r="B5" t="s">
        <v>101</v>
      </c>
      <c r="C5" s="5">
        <v>519000</v>
      </c>
      <c r="D5" s="5">
        <f t="shared" si="0"/>
        <v>519000</v>
      </c>
      <c r="E5" t="s">
        <v>99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2:17">
      <c r="B6" t="s">
        <v>102</v>
      </c>
      <c r="C6" s="5">
        <v>110000</v>
      </c>
      <c r="D6" s="5">
        <f t="shared" si="0"/>
        <v>110000</v>
      </c>
      <c r="E6" t="s">
        <v>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2:17">
      <c r="B7" t="s">
        <v>103</v>
      </c>
      <c r="C7" s="5">
        <v>385000</v>
      </c>
      <c r="D7" s="5">
        <f t="shared" si="0"/>
        <v>385000</v>
      </c>
      <c r="E7" t="s">
        <v>99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2:17">
      <c r="B8" t="s">
        <v>104</v>
      </c>
      <c r="C8" s="5">
        <v>20000</v>
      </c>
      <c r="D8" s="5">
        <f t="shared" si="0"/>
        <v>20000</v>
      </c>
      <c r="E8" t="s">
        <v>99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2:17">
      <c r="B9" t="s">
        <v>105</v>
      </c>
      <c r="C9" s="5">
        <v>185000</v>
      </c>
      <c r="D9" s="5">
        <f t="shared" si="0"/>
        <v>185000</v>
      </c>
      <c r="E9" t="s">
        <v>99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17">
      <c r="B10" t="s">
        <v>106</v>
      </c>
      <c r="C10" s="5">
        <v>600000</v>
      </c>
      <c r="D10" s="5">
        <f t="shared" si="0"/>
        <v>600000</v>
      </c>
      <c r="E10" t="s">
        <v>99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</sheetData>
  <conditionalFormatting sqref="E3:Q10">
    <cfRule type="containsText" dxfId="2" priority="2" operator="containsText" text="PAGADA">
      <formula>NOT(ISERROR(SEARCH("PAGADA",E3)))</formula>
    </cfRule>
    <cfRule type="containsText" dxfId="1" priority="3" operator="containsText" text="ACTIVA">
      <formula>NOT(ISERROR(SEARCH("ACTIVA",E3)))</formula>
    </cfRule>
  </conditionalFormatting>
  <conditionalFormatting sqref="E3:Q3">
    <cfRule type="expression" dxfId="0" priority="1">
      <formula>$D3&gt;$C3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C9" sqref="C9"/>
    </sheetView>
  </sheetViews>
  <sheetFormatPr baseColWidth="10" defaultRowHeight="14.25"/>
  <cols>
    <col min="2" max="2" width="19.5" bestFit="1" customWidth="1"/>
    <col min="3" max="3" width="21.5" bestFit="1" customWidth="1"/>
    <col min="4" max="4" width="15" bestFit="1" customWidth="1"/>
    <col min="5" max="5" width="12.625" bestFit="1" customWidth="1"/>
  </cols>
  <sheetData>
    <row r="3" spans="2:5">
      <c r="B3" t="s">
        <v>80</v>
      </c>
    </row>
    <row r="4" spans="2:5">
      <c r="B4" t="s">
        <v>59</v>
      </c>
      <c r="C4" t="s">
        <v>60</v>
      </c>
      <c r="D4" t="s">
        <v>57</v>
      </c>
      <c r="E4" t="s">
        <v>37</v>
      </c>
    </row>
    <row r="5" spans="2:5">
      <c r="B5" t="s">
        <v>81</v>
      </c>
      <c r="C5" s="5">
        <f>PRESUPUESTO!AA6</f>
        <v>1300000</v>
      </c>
      <c r="D5" s="5">
        <f>PRESUPUESTO!AB6</f>
        <v>650000</v>
      </c>
      <c r="E5" s="5">
        <f>C5-D5</f>
        <v>650000</v>
      </c>
    </row>
    <row r="6" spans="2:5">
      <c r="B6" t="s">
        <v>4</v>
      </c>
      <c r="C6" s="5">
        <f>PRESUPUESTO!AA22</f>
        <v>878800</v>
      </c>
      <c r="D6" s="5">
        <f>PRESUPUESTO!AB22</f>
        <v>423971</v>
      </c>
      <c r="E6" s="5">
        <f t="shared" ref="E6:E7" si="0">C6-D6</f>
        <v>454829</v>
      </c>
    </row>
    <row r="7" spans="2:5">
      <c r="B7" t="s">
        <v>14</v>
      </c>
      <c r="C7" s="5">
        <f>PRESUPUESTO!AA35</f>
        <v>259933.35000000003</v>
      </c>
      <c r="D7" s="5">
        <f>PRESUPUESTO!AB35</f>
        <v>317000</v>
      </c>
      <c r="E7" s="5">
        <f t="shared" si="0"/>
        <v>-57066.649999999965</v>
      </c>
    </row>
    <row r="8" spans="2:5">
      <c r="B8" t="s">
        <v>83</v>
      </c>
      <c r="C8" s="6">
        <f>C5-(C7+C6)</f>
        <v>161266.64999999991</v>
      </c>
      <c r="D8" s="6">
        <f>D5-(D7+D6)</f>
        <v>-90971</v>
      </c>
      <c r="E8" s="6">
        <f>E5-(E7+E6)</f>
        <v>252237.64999999997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</vt:lpstr>
      <vt:lpstr>DEUDAS</vt:lpstr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carrero</dc:creator>
  <cp:lastModifiedBy>DILZA RAMIREZ</cp:lastModifiedBy>
  <dcterms:created xsi:type="dcterms:W3CDTF">2024-08-26T03:00:34Z</dcterms:created>
  <dcterms:modified xsi:type="dcterms:W3CDTF">2024-09-12T02:01:52Z</dcterms:modified>
</cp:coreProperties>
</file>