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matriz\"/>
    </mc:Choice>
  </mc:AlternateContent>
  <xr:revisionPtr revIDLastSave="0" documentId="13_ncr:1_{6CDDEC43-D017-47E4-BF7E-A4CBC268B9B0}" xr6:coauthVersionLast="47" xr6:coauthVersionMax="47" xr10:uidLastSave="{00000000-0000-0000-0000-000000000000}"/>
  <bookViews>
    <workbookView xWindow="3030" yWindow="3030" windowWidth="21600" windowHeight="11385" activeTab="3" xr2:uid="{00000000-000D-0000-FFFF-FFFF00000000}"/>
  </bookViews>
  <sheets>
    <sheet name="- AYUDA -" sheetId="5" r:id="rId1"/>
    <sheet name="server admin" sheetId="9" r:id="rId2"/>
    <sheet name="Desarrollador" sheetId="10" r:id="rId3"/>
    <sheet name="pc recursos " sheetId="11" r:id="rId4"/>
    <sheet name="Soporte" sheetId="8" state="hidden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0" l="1"/>
  <c r="E21" i="10"/>
  <c r="D21" i="10"/>
  <c r="F16" i="9"/>
  <c r="E16" i="9"/>
  <c r="D16" i="9"/>
  <c r="F12" i="11"/>
  <c r="E12" i="11"/>
  <c r="D12" i="11"/>
  <c r="F11" i="11"/>
  <c r="J11" i="11" s="1"/>
  <c r="E11" i="11"/>
  <c r="D11" i="11"/>
  <c r="F15" i="9"/>
  <c r="E15" i="9"/>
  <c r="K15" i="9" s="1"/>
  <c r="D15" i="9"/>
  <c r="F10" i="11"/>
  <c r="E10" i="11"/>
  <c r="E26" i="11" s="1"/>
  <c r="D10" i="11"/>
  <c r="D26" i="11" s="1"/>
  <c r="F9" i="11"/>
  <c r="E9" i="11"/>
  <c r="D9" i="11"/>
  <c r="I26" i="11"/>
  <c r="H26" i="11"/>
  <c r="G26" i="11"/>
  <c r="L25" i="11"/>
  <c r="K25" i="11"/>
  <c r="J25" i="11"/>
  <c r="L24" i="11"/>
  <c r="K24" i="11"/>
  <c r="J24" i="11"/>
  <c r="L23" i="11"/>
  <c r="K23" i="11"/>
  <c r="J23" i="11"/>
  <c r="L22" i="11"/>
  <c r="K22" i="11"/>
  <c r="J22" i="11"/>
  <c r="L21" i="11"/>
  <c r="K21" i="11"/>
  <c r="J21" i="11"/>
  <c r="L20" i="11"/>
  <c r="J19" i="11"/>
  <c r="L19" i="11"/>
  <c r="L18" i="11"/>
  <c r="K18" i="11"/>
  <c r="J18" i="11"/>
  <c r="J17" i="11"/>
  <c r="L16" i="11"/>
  <c r="K16" i="11"/>
  <c r="J15" i="11"/>
  <c r="L14" i="11"/>
  <c r="K14" i="11"/>
  <c r="J13" i="11"/>
  <c r="L12" i="11"/>
  <c r="F12" i="9"/>
  <c r="J12" i="9" s="1"/>
  <c r="F14" i="9"/>
  <c r="E14" i="9"/>
  <c r="D14" i="9"/>
  <c r="L14" i="9" s="1"/>
  <c r="E13" i="9"/>
  <c r="J13" i="9" s="1"/>
  <c r="D13" i="9"/>
  <c r="E12" i="9"/>
  <c r="D12" i="9"/>
  <c r="D11" i="9"/>
  <c r="F10" i="9"/>
  <c r="E10" i="9"/>
  <c r="D10" i="9"/>
  <c r="J10" i="9" s="1"/>
  <c r="F11" i="9"/>
  <c r="E11" i="9"/>
  <c r="E9" i="9"/>
  <c r="D9" i="9"/>
  <c r="E24" i="9"/>
  <c r="D16" i="10"/>
  <c r="F13" i="9"/>
  <c r="E20" i="10"/>
  <c r="D20" i="10"/>
  <c r="L20" i="10" s="1"/>
  <c r="F19" i="10"/>
  <c r="E19" i="10"/>
  <c r="D19" i="10"/>
  <c r="K19" i="10" s="1"/>
  <c r="F17" i="10"/>
  <c r="K17" i="10" s="1"/>
  <c r="E17" i="10"/>
  <c r="D17" i="10"/>
  <c r="F16" i="10"/>
  <c r="E16" i="10"/>
  <c r="L16" i="10" s="1"/>
  <c r="F14" i="10"/>
  <c r="E14" i="10"/>
  <c r="D14" i="10"/>
  <c r="F12" i="10"/>
  <c r="D12" i="10"/>
  <c r="F11" i="10"/>
  <c r="E11" i="10"/>
  <c r="D11" i="10"/>
  <c r="L11" i="10" s="1"/>
  <c r="F10" i="10"/>
  <c r="E10" i="10"/>
  <c r="D10" i="10"/>
  <c r="L10" i="10" s="1"/>
  <c r="F9" i="10"/>
  <c r="E9" i="10"/>
  <c r="F9" i="9"/>
  <c r="J24" i="10"/>
  <c r="K24" i="10"/>
  <c r="L24" i="10"/>
  <c r="I26" i="10"/>
  <c r="H26" i="10"/>
  <c r="G26" i="10"/>
  <c r="L25" i="10"/>
  <c r="K25" i="10"/>
  <c r="J25" i="10"/>
  <c r="L23" i="10"/>
  <c r="K23" i="10"/>
  <c r="J23" i="10"/>
  <c r="L22" i="10"/>
  <c r="K22" i="10"/>
  <c r="J22" i="10"/>
  <c r="L21" i="10"/>
  <c r="K21" i="10"/>
  <c r="J21" i="10"/>
  <c r="L18" i="10"/>
  <c r="K18" i="10"/>
  <c r="J18" i="10"/>
  <c r="K14" i="9"/>
  <c r="J15" i="9"/>
  <c r="J16" i="9"/>
  <c r="K16" i="9"/>
  <c r="L16" i="9"/>
  <c r="J17" i="9"/>
  <c r="K17" i="9"/>
  <c r="L17" i="9"/>
  <c r="J18" i="9"/>
  <c r="K18" i="9"/>
  <c r="L18" i="9"/>
  <c r="J19" i="9"/>
  <c r="K19" i="9"/>
  <c r="L19" i="9"/>
  <c r="J20" i="9"/>
  <c r="K20" i="9"/>
  <c r="L20" i="9"/>
  <c r="J21" i="9"/>
  <c r="K21" i="9"/>
  <c r="L21" i="9"/>
  <c r="J22" i="9"/>
  <c r="K22" i="9"/>
  <c r="L22" i="9"/>
  <c r="J23" i="9"/>
  <c r="K23" i="9"/>
  <c r="L23" i="9"/>
  <c r="I24" i="9"/>
  <c r="H24" i="9"/>
  <c r="G24" i="9"/>
  <c r="L15" i="9" l="1"/>
  <c r="J14" i="9"/>
  <c r="L10" i="11"/>
  <c r="J11" i="9"/>
  <c r="D24" i="9"/>
  <c r="K11" i="10"/>
  <c r="J20" i="10"/>
  <c r="K9" i="11"/>
  <c r="K15" i="11"/>
  <c r="L9" i="11"/>
  <c r="J10" i="11"/>
  <c r="L11" i="11"/>
  <c r="J12" i="11"/>
  <c r="L13" i="11"/>
  <c r="J14" i="11"/>
  <c r="L15" i="11"/>
  <c r="J16" i="11"/>
  <c r="L17" i="11"/>
  <c r="K19" i="11"/>
  <c r="J20" i="11"/>
  <c r="K11" i="11"/>
  <c r="K17" i="11"/>
  <c r="K10" i="11"/>
  <c r="K12" i="11"/>
  <c r="K20" i="11"/>
  <c r="K13" i="11"/>
  <c r="J9" i="11"/>
  <c r="F24" i="9"/>
  <c r="K20" i="10"/>
  <c r="L10" i="9"/>
  <c r="J17" i="10"/>
  <c r="L17" i="10"/>
  <c r="L19" i="10"/>
  <c r="L14" i="10"/>
  <c r="J11" i="10"/>
  <c r="L11" i="9"/>
  <c r="K11" i="9"/>
  <c r="J14" i="10"/>
  <c r="J19" i="10"/>
  <c r="K10" i="9"/>
  <c r="K14" i="10"/>
  <c r="L12" i="9"/>
  <c r="J16" i="10"/>
  <c r="L13" i="9"/>
  <c r="K12" i="9"/>
  <c r="J10" i="10"/>
  <c r="K10" i="10"/>
  <c r="K16" i="10"/>
  <c r="K13" i="9"/>
  <c r="K9" i="9"/>
  <c r="J9" i="9"/>
  <c r="L9" i="9"/>
  <c r="F15" i="10"/>
  <c r="E15" i="10"/>
  <c r="D15" i="10"/>
  <c r="F13" i="10"/>
  <c r="E13" i="10"/>
  <c r="D13" i="10"/>
  <c r="D9" i="10"/>
  <c r="F26" i="10" l="1"/>
  <c r="J15" i="10"/>
  <c r="L15" i="10"/>
  <c r="K15" i="10"/>
  <c r="D26" i="10"/>
  <c r="K13" i="10"/>
  <c r="L13" i="10"/>
  <c r="J13" i="10"/>
  <c r="L9" i="10"/>
  <c r="K9" i="10"/>
  <c r="J9" i="10"/>
  <c r="E12" i="10"/>
  <c r="K12" i="10" l="1"/>
  <c r="L12" i="10"/>
  <c r="J12" i="10"/>
  <c r="E26" i="10"/>
</calcChain>
</file>

<file path=xl/sharedStrings.xml><?xml version="1.0" encoding="utf-8"?>
<sst xmlns="http://schemas.openxmlformats.org/spreadsheetml/2006/main" count="108" uniqueCount="60">
  <si>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</si>
  <si>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</si>
  <si>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</si>
  <si>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</si>
  <si>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</si>
  <si>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</si>
  <si>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</si>
  <si>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</si>
  <si>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</si>
  <si>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</si>
  <si>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</si>
  <si>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</si>
  <si>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</si>
  <si>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</si>
  <si>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</si>
  <si>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Servidor Lenovo ThinkSystem ST550l</t>
  </si>
  <si>
    <t>Monitor Koouri</t>
  </si>
  <si>
    <t>Combo 
Teclado Y Mouse Logitech 
Mk370 Bluetooth/usb Silent</t>
  </si>
  <si>
    <t>Windows server</t>
  </si>
  <si>
    <t>Total</t>
  </si>
  <si>
    <t>DATOS ADICIONALES</t>
  </si>
  <si>
    <t>TIEMPO DE ENTREGA (DÍAS)</t>
  </si>
  <si>
    <t>COSTO DE ENVÍO</t>
  </si>
  <si>
    <t xml:space="preserve">Envio incluido en el precio </t>
  </si>
  <si>
    <t>FORMAS DE PAGO</t>
  </si>
  <si>
    <t>B650M TUF PLUS GAMING WIFI - ASUS / AMD RYZEN AM5</t>
  </si>
  <si>
    <t>Chasis Gamer GameMax Asgard-G516</t>
  </si>
  <si>
    <t xml:space="preserve">AMD Ryzen 7 5700G Procesador de escritorio desbloqueado de 8 núcleos y 16 hilos </t>
  </si>
  <si>
    <t xml:space="preserve">CORSAIR VENGEANCE RGB DDR5 RAM 32 GB (2 x 16 GB) 6400 MHz  </t>
  </si>
  <si>
    <t xml:space="preserve">ASUS Dual GeForce RTX™ 4060 Ti OC Edition 16GB GDDR6 </t>
  </si>
  <si>
    <t>Monitor gamer ViewSonic Omni VX2418-P-MHD led 24" negro 100V/240V</t>
  </si>
  <si>
    <t>Kit de Teclado y Mouse Onikuma G21 + CW902 Membrana Negro Retroiluminado</t>
  </si>
  <si>
    <t>Windows 10 pro</t>
  </si>
  <si>
    <t>Visual Studio Professional</t>
  </si>
  <si>
    <t>Git Hub Copilot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</si>
  <si>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</si>
  <si>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</si>
  <si>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</si>
  <si>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</si>
  <si>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</si>
  <si>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</si>
  <si>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</si>
  <si>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</si>
  <si>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</si>
  <si>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</si>
  <si>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</si>
  <si>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</si>
  <si>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</si>
  <si>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</si>
  <si>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</si>
  <si>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</si>
  <si>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Firewall</t>
  </si>
  <si>
    <t>SAMSUNG 870 EVO 2.5 pulgadas SATA III SSD interno 2tb</t>
  </si>
  <si>
    <t>Fuente Gigabyte 750w 80 Plus Gold Modular</t>
  </si>
  <si>
    <t xml:space="preserve">dominio </t>
  </si>
  <si>
    <t>licencias visual</t>
  </si>
  <si>
    <t>pc de escritorio</t>
  </si>
  <si>
    <t xml:space="preserve">windows 10 pro </t>
  </si>
  <si>
    <t>firewall</t>
  </si>
  <si>
    <t>ofice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</si>
</sst>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\ #,##0.00;[Red]\-&quot;$&quot;\ #,##0.00"/>
    <numFmt numFmtId="164" formatCode="&quot;$&quot;\ #,##0.00"/>
    <numFmt numFmtId="165" formatCode="_-[$$-409]* #,##0.00_ ;_-[$$-409]* \-#,##0.00\ ;_-[$$-409]* &quot;-&quot;??_ ;_-@_ "/>
  </numFmts>
  <fonts count="2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0"/>
      <color rgb="FF000000"/>
      <name val="Trebuchet MS"/>
      <charset val="1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0"/>
      <color rgb="FFFF0000"/>
      <name val="Calibri"/>
      <scheme val="minor"/>
    </font>
    <font>
      <b/>
      <sz val="22"/>
      <color theme="1" tint="0.249977111117893"/>
      <name val="Calibri"/>
      <scheme val="minor"/>
    </font>
    <font>
      <sz val="16"/>
      <color theme="0" tint="-0.499984740745262"/>
      <name val="Calibri"/>
      <scheme val="minor"/>
    </font>
    <font>
      <sz val="20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rgb="FF8745EC"/>
      <name val="Calibri"/>
      <scheme val="minor"/>
    </font>
    <font>
      <sz val="14"/>
      <color theme="1" tint="0.34998626667073579"/>
      <name val="Calibri"/>
      <scheme val="minor"/>
    </font>
    <font>
      <b/>
      <sz val="14"/>
      <color theme="0" tint="-0.499984740745262"/>
      <name val="Calibri"/>
      <scheme val="minor"/>
    </font>
    <font>
      <b/>
      <sz val="14"/>
      <color theme="1" tint="0.34998626667073579"/>
      <name val="Calibri"/>
      <scheme val="minor"/>
    </font>
    <font>
      <sz val="13.95"/>
      <color rgb="FF595959"/>
      <name val="Calibri"/>
    </font>
    <font>
      <sz val="10"/>
      <color theme="1"/>
      <name val="Trebuchet MS"/>
    </font>
    <font>
      <sz val="12"/>
      <color rgb="FF000000"/>
      <name val="Trebuchet MS"/>
      <charset val="1"/>
    </font>
    <font>
      <sz val="12"/>
      <color theme="1" tint="0.34998626667073579"/>
      <name val="Calibri"/>
      <scheme val="minor"/>
    </font>
    <font>
      <sz val="10"/>
      <color theme="1"/>
      <name val="Trebuchet MS"/>
      <family val="2"/>
    </font>
    <font>
      <b/>
      <sz val="14"/>
      <color theme="0" tint="-0.499984740745262"/>
      <name val="Calibri"/>
      <family val="2"/>
      <scheme val="minor"/>
    </font>
    <font>
      <u/>
      <sz val="10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66"/>
      </right>
      <top/>
      <bottom style="thin">
        <color rgb="FF000000"/>
      </bottom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000000"/>
      </bottom>
      <diagonal/>
    </border>
    <border>
      <left style="thin">
        <color rgb="FFFFFF66"/>
      </left>
      <right/>
      <top/>
      <bottom style="thin">
        <color rgb="FF000000"/>
      </bottom>
      <diagonal/>
    </border>
    <border>
      <left style="thin">
        <color rgb="FFFFFF66"/>
      </left>
      <right style="thin">
        <color rgb="FFFFFF66"/>
      </right>
      <top/>
      <bottom style="thin">
        <color rgb="FFF2F2F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0">
    <xf numFmtId="0" fontId="0" fillId="0" borderId="0" xfId="0"/>
    <xf numFmtId="0" fontId="0" fillId="5" borderId="0" xfId="0" applyFill="1"/>
    <xf numFmtId="0" fontId="3" fillId="0" borderId="4" xfId="0" applyFont="1" applyBorder="1" applyAlignment="1">
      <alignment horizontal="center" vertical="center"/>
    </xf>
    <xf numFmtId="0" fontId="2" fillId="0" borderId="0" xfId="2"/>
    <xf numFmtId="0" fontId="5" fillId="0" borderId="0" xfId="2" applyFont="1" applyAlignment="1">
      <alignment vertical="center"/>
    </xf>
    <xf numFmtId="0" fontId="5" fillId="0" borderId="0" xfId="2" applyFont="1" applyAlignment="1">
      <alignment vertical="top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5" borderId="2" xfId="0" applyFill="1" applyBorder="1"/>
    <xf numFmtId="8" fontId="7" fillId="0" borderId="0" xfId="0" applyNumberFormat="1" applyFont="1" applyAlignment="1">
      <alignment vertical="center" wrapText="1"/>
    </xf>
    <xf numFmtId="8" fontId="7" fillId="0" borderId="10" xfId="0" applyNumberFormat="1" applyFont="1" applyBorder="1" applyAlignment="1">
      <alignment vertical="center" wrapText="1"/>
    </xf>
    <xf numFmtId="8" fontId="7" fillId="0" borderId="12" xfId="0" applyNumberFormat="1" applyFont="1" applyBorder="1" applyAlignment="1">
      <alignment vertical="center" wrapText="1"/>
    </xf>
    <xf numFmtId="164" fontId="3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" fontId="4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8" fontId="8" fillId="6" borderId="23" xfId="0" applyNumberFormat="1" applyFont="1" applyFill="1" applyBorder="1" applyAlignment="1">
      <alignment vertical="center" wrapText="1"/>
    </xf>
    <xf numFmtId="8" fontId="8" fillId="6" borderId="24" xfId="0" applyNumberFormat="1" applyFont="1" applyFill="1" applyBorder="1" applyAlignment="1">
      <alignment vertical="center" wrapText="1"/>
    </xf>
    <xf numFmtId="0" fontId="7" fillId="0" borderId="0" xfId="0" applyFont="1"/>
    <xf numFmtId="0" fontId="10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2" fillId="0" borderId="0" xfId="0" applyFont="1"/>
    <xf numFmtId="0" fontId="10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15" fillId="2" borderId="0" xfId="0" applyFont="1" applyFill="1" applyAlignment="1">
      <alignment vertical="center"/>
    </xf>
    <xf numFmtId="0" fontId="20" fillId="3" borderId="0" xfId="0" applyFont="1" applyFill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4" fontId="20" fillId="0" borderId="21" xfId="0" applyNumberFormat="1" applyFont="1" applyBorder="1" applyAlignment="1">
      <alignment horizontal="center" vertical="center"/>
    </xf>
    <xf numFmtId="4" fontId="20" fillId="0" borderId="6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8" fontId="21" fillId="0" borderId="11" xfId="0" applyNumberFormat="1" applyFont="1" applyBorder="1" applyAlignment="1">
      <alignment vertical="center" wrapText="1"/>
    </xf>
    <xf numFmtId="8" fontId="21" fillId="0" borderId="13" xfId="0" applyNumberFormat="1" applyFont="1" applyBorder="1" applyAlignment="1">
      <alignment vertical="center" wrapText="1"/>
    </xf>
    <xf numFmtId="0" fontId="10" fillId="2" borderId="27" xfId="0" applyFont="1" applyFill="1" applyBorder="1"/>
    <xf numFmtId="8" fontId="7" fillId="0" borderId="27" xfId="0" applyNumberFormat="1" applyFont="1" applyBorder="1" applyAlignment="1">
      <alignment vertical="center" wrapText="1"/>
    </xf>
    <xf numFmtId="8" fontId="7" fillId="0" borderId="28" xfId="0" applyNumberFormat="1" applyFont="1" applyBorder="1" applyAlignment="1">
      <alignment vertical="center" wrapText="1"/>
    </xf>
    <xf numFmtId="8" fontId="21" fillId="0" borderId="29" xfId="0" applyNumberFormat="1" applyFont="1" applyBorder="1" applyAlignment="1">
      <alignment vertical="center" wrapText="1"/>
    </xf>
    <xf numFmtId="8" fontId="7" fillId="0" borderId="30" xfId="0" applyNumberFormat="1" applyFont="1" applyBorder="1" applyAlignment="1">
      <alignment vertical="center" wrapText="1"/>
    </xf>
    <xf numFmtId="0" fontId="10" fillId="0" borderId="27" xfId="0" applyFont="1" applyBorder="1"/>
    <xf numFmtId="8" fontId="21" fillId="0" borderId="31" xfId="0" applyNumberFormat="1" applyFont="1" applyBorder="1" applyAlignment="1">
      <alignment vertical="center" wrapText="1"/>
    </xf>
    <xf numFmtId="0" fontId="10" fillId="2" borderId="32" xfId="0" applyFont="1" applyFill="1" applyBorder="1"/>
    <xf numFmtId="0" fontId="17" fillId="4" borderId="32" xfId="0" applyFont="1" applyFill="1" applyBorder="1" applyAlignment="1">
      <alignment horizontal="center" vertical="center" wrapText="1"/>
    </xf>
    <xf numFmtId="164" fontId="18" fillId="0" borderId="32" xfId="0" applyNumberFormat="1" applyFont="1" applyBorder="1" applyAlignment="1">
      <alignment horizontal="center" vertical="center"/>
    </xf>
    <xf numFmtId="164" fontId="19" fillId="3" borderId="32" xfId="0" applyNumberFormat="1" applyFont="1" applyFill="1" applyBorder="1" applyAlignment="1">
      <alignment horizontal="center"/>
    </xf>
    <xf numFmtId="164" fontId="18" fillId="2" borderId="32" xfId="0" applyNumberFormat="1" applyFont="1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33" xfId="0" applyFont="1" applyFill="1" applyBorder="1" applyAlignment="1">
      <alignment horizontal="center" vertical="center" wrapText="1"/>
    </xf>
    <xf numFmtId="164" fontId="18" fillId="0" borderId="34" xfId="0" applyNumberFormat="1" applyFont="1" applyBorder="1" applyAlignment="1">
      <alignment horizontal="center" vertical="center"/>
    </xf>
    <xf numFmtId="164" fontId="18" fillId="0" borderId="32" xfId="0" applyNumberFormat="1" applyFont="1" applyBorder="1" applyAlignment="1">
      <alignment horizontal="center" vertical="center" wrapText="1"/>
    </xf>
    <xf numFmtId="0" fontId="17" fillId="4" borderId="36" xfId="0" applyFont="1" applyFill="1" applyBorder="1" applyAlignment="1">
      <alignment horizontal="center" vertical="center" wrapText="1"/>
    </xf>
    <xf numFmtId="164" fontId="18" fillId="0" borderId="38" xfId="0" applyNumberFormat="1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top" wrapText="1"/>
    </xf>
    <xf numFmtId="164" fontId="18" fillId="0" borderId="35" xfId="0" applyNumberFormat="1" applyFont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wrapText="1"/>
    </xf>
    <xf numFmtId="165" fontId="18" fillId="0" borderId="32" xfId="0" applyNumberFormat="1" applyFont="1" applyBorder="1" applyAlignment="1">
      <alignment horizontal="center" vertical="center"/>
    </xf>
    <xf numFmtId="165" fontId="18" fillId="0" borderId="34" xfId="0" applyNumberFormat="1" applyFont="1" applyBorder="1" applyAlignment="1">
      <alignment horizontal="center" vertical="center"/>
    </xf>
    <xf numFmtId="165" fontId="23" fillId="0" borderId="32" xfId="0" applyNumberFormat="1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65" fontId="24" fillId="0" borderId="32" xfId="0" applyNumberFormat="1" applyFont="1" applyBorder="1" applyAlignment="1">
      <alignment horizontal="center" vertical="center"/>
    </xf>
    <xf numFmtId="165" fontId="23" fillId="0" borderId="34" xfId="0" applyNumberFormat="1" applyFont="1" applyBorder="1" applyAlignment="1">
      <alignment horizontal="center" vertical="center"/>
    </xf>
    <xf numFmtId="165" fontId="24" fillId="0" borderId="36" xfId="0" applyNumberFormat="1" applyFont="1" applyBorder="1" applyAlignment="1">
      <alignment horizontal="center" vertical="center"/>
    </xf>
    <xf numFmtId="165" fontId="24" fillId="0" borderId="37" xfId="0" applyNumberFormat="1" applyFont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 wrapText="1"/>
    </xf>
    <xf numFmtId="164" fontId="18" fillId="2" borderId="32" xfId="0" applyNumberFormat="1" applyFont="1" applyFill="1" applyBorder="1" applyAlignment="1">
      <alignment horizontal="center" wrapText="1"/>
    </xf>
    <xf numFmtId="164" fontId="19" fillId="3" borderId="32" xfId="0" applyNumberFormat="1" applyFont="1" applyFill="1" applyBorder="1" applyAlignment="1">
      <alignment horizontal="center" wrapText="1"/>
    </xf>
    <xf numFmtId="0" fontId="18" fillId="2" borderId="32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3" fillId="0" borderId="32" xfId="0" applyNumberFormat="1" applyFont="1" applyBorder="1" applyAlignment="1">
      <alignment horizontal="center" vertical="center"/>
    </xf>
    <xf numFmtId="0" fontId="18" fillId="0" borderId="32" xfId="0" applyNumberFormat="1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top" wrapText="1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164" fontId="18" fillId="0" borderId="40" xfId="0" applyNumberFormat="1" applyFont="1" applyBorder="1" applyAlignment="1">
      <alignment horizontal="center" vertical="center"/>
    </xf>
    <xf numFmtId="164" fontId="18" fillId="0" borderId="4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103"/>
      <tableStyleElement type="headerRow" dxfId="102"/>
      <tableStyleElement type="totalRow" dxfId="101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360150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7BBD03-850B-4747-B73A-0A818D26D91D}"/>
            </a:ext>
          </a:extLst>
        </xdr:cNvPr>
        <xdr:cNvSpPr txBox="1"/>
      </xdr:nvSpPr>
      <xdr:spPr>
        <a:xfrm>
          <a:off x="228600" y="190500"/>
          <a:ext cx="767111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588976</xdr:colOff>
      <xdr:row>1</xdr:row>
      <xdr:rowOff>155780</xdr:rowOff>
    </xdr:from>
    <xdr:to>
      <xdr:col>11</xdr:col>
      <xdr:colOff>695975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17AE2-0422-4025-B268-9B2DD9B5D3D9}"/>
            </a:ext>
            <a:ext uri="{147F2762-F138-4A5C-976F-8EAC2B608ADB}">
              <a16:predDERef xmlns:a16="http://schemas.microsoft.com/office/drawing/2014/main" pred="{457BBD03-850B-4747-B73A-0A818D26D91D}"/>
            </a:ext>
          </a:extLst>
        </xdr:cNvPr>
        <xdr:cNvSpPr txBox="1"/>
      </xdr:nvSpPr>
      <xdr:spPr>
        <a:xfrm>
          <a:off x="11957593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r>
            <a:rPr lang="en-US" sz="1400" b="1" i="0" u="none" strike="noStrike">
              <a:solidFill>
                <a:srgbClr val="F8F3FF"/>
              </a:solidFill>
              <a:latin typeface="Arial Rounded MT Bold" panose="020F0704030504030204" pitchFamily="34" charset="0"/>
            </a:rPr>
            <a:t>EmpleoTotal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392959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E1E515-9BAF-4813-9298-2D94F9D4A775}"/>
            </a:ext>
          </a:extLst>
        </xdr:cNvPr>
        <xdr:cNvSpPr txBox="1"/>
      </xdr:nvSpPr>
      <xdr:spPr>
        <a:xfrm>
          <a:off x="228600" y="190500"/>
          <a:ext cx="7671117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621785</xdr:colOff>
      <xdr:row>1</xdr:row>
      <xdr:rowOff>155780</xdr:rowOff>
    </xdr:from>
    <xdr:to>
      <xdr:col>11</xdr:col>
      <xdr:colOff>728783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56CDF1-AE18-43A4-8571-3CF26521CAFB}"/>
            </a:ext>
            <a:ext uri="{147F2762-F138-4A5C-976F-8EAC2B608ADB}">
              <a16:predDERef xmlns:a16="http://schemas.microsoft.com/office/drawing/2014/main" pred="{92E1E515-9BAF-4813-9298-2D94F9D4A775}"/>
            </a:ext>
          </a:extLst>
        </xdr:cNvPr>
        <xdr:cNvSpPr txBox="1"/>
      </xdr:nvSpPr>
      <xdr:spPr>
        <a:xfrm>
          <a:off x="11957593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r>
            <a:rPr lang="en-US" sz="1400" b="1" i="0" u="none" strike="noStrike">
              <a:solidFill>
                <a:srgbClr val="F8F3FF"/>
              </a:solidFill>
              <a:latin typeface="Arial Rounded MT Bold" panose="020F0704030504030204" pitchFamily="34" charset="0"/>
            </a:rPr>
            <a:t>EmpleoTotal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Admin"/>
      <sheetName val="Hoja1"/>
      <sheetName val="Hoja2"/>
      <sheetName val="combo teclado para admin "/>
      <sheetName val="dominio"/>
      <sheetName val="monitor admin "/>
      <sheetName val="Board "/>
      <sheetName val="Procesador "/>
      <sheetName val="Ram "/>
      <sheetName val="Almacenamiento "/>
      <sheetName val="Chasis "/>
      <sheetName val="Grafica "/>
      <sheetName val="Fuente "/>
      <sheetName val="Monitor"/>
      <sheetName val="firewall"/>
      <sheetName val="Combo tecladomouse"/>
      <sheetName val="Licencias windows server"/>
      <sheetName val="Licencias windows"/>
      <sheetName val="Licencias Visual "/>
      <sheetName val="Licencias Git hub"/>
      <sheetName val="Licencias  office"/>
      <sheetName val="pc recursos humanos"/>
      <sheetName val="Hoja 1"/>
    </sheetNames>
    <sheetDataSet>
      <sheetData sheetId="0">
        <row r="8">
          <cell r="H8">
            <v>19975800</v>
          </cell>
        </row>
        <row r="9">
          <cell r="H9">
            <v>14319698.4</v>
          </cell>
        </row>
        <row r="10">
          <cell r="E10">
            <v>17774888</v>
          </cell>
        </row>
      </sheetData>
      <sheetData sheetId="1"/>
      <sheetData sheetId="2"/>
      <sheetData sheetId="3">
        <row r="8">
          <cell r="H8">
            <v>82000</v>
          </cell>
        </row>
        <row r="9">
          <cell r="H9">
            <v>55460</v>
          </cell>
        </row>
        <row r="10">
          <cell r="H10">
            <v>48151</v>
          </cell>
        </row>
      </sheetData>
      <sheetData sheetId="4">
        <row r="8">
          <cell r="H8">
            <v>23360</v>
          </cell>
        </row>
        <row r="9">
          <cell r="H9">
            <v>16900</v>
          </cell>
        </row>
        <row r="10">
          <cell r="H10">
            <v>2601245</v>
          </cell>
        </row>
      </sheetData>
      <sheetData sheetId="5">
        <row r="8">
          <cell r="H8">
            <v>792000</v>
          </cell>
        </row>
        <row r="9">
          <cell r="H9">
            <v>434692</v>
          </cell>
        </row>
        <row r="10">
          <cell r="H10">
            <v>731850</v>
          </cell>
        </row>
      </sheetData>
      <sheetData sheetId="6">
        <row r="8">
          <cell r="H8">
            <v>1200000</v>
          </cell>
        </row>
        <row r="9">
          <cell r="H9">
            <v>1431900</v>
          </cell>
        </row>
        <row r="10">
          <cell r="H10">
            <v>1356600</v>
          </cell>
        </row>
      </sheetData>
      <sheetData sheetId="7">
        <row r="8">
          <cell r="H8">
            <v>697146.64</v>
          </cell>
        </row>
        <row r="9">
          <cell r="H9">
            <v>789900</v>
          </cell>
        </row>
        <row r="10">
          <cell r="H10">
            <v>927010</v>
          </cell>
        </row>
      </sheetData>
      <sheetData sheetId="8">
        <row r="8">
          <cell r="H8">
            <v>478554</v>
          </cell>
        </row>
        <row r="9">
          <cell r="H9">
            <v>815703.35</v>
          </cell>
        </row>
        <row r="10">
          <cell r="H10">
            <v>884777</v>
          </cell>
        </row>
      </sheetData>
      <sheetData sheetId="9">
        <row r="8">
          <cell r="H8">
            <v>704300.87</v>
          </cell>
        </row>
        <row r="9">
          <cell r="H9">
            <v>990315</v>
          </cell>
        </row>
        <row r="10">
          <cell r="H10">
            <v>979900</v>
          </cell>
        </row>
      </sheetData>
      <sheetData sheetId="10">
        <row r="8">
          <cell r="H8">
            <v>330000</v>
          </cell>
        </row>
        <row r="9">
          <cell r="H9">
            <v>349900</v>
          </cell>
        </row>
        <row r="10">
          <cell r="H10">
            <v>83986</v>
          </cell>
        </row>
      </sheetData>
      <sheetData sheetId="11">
        <row r="8">
          <cell r="G8">
            <v>2500000</v>
          </cell>
        </row>
        <row r="9">
          <cell r="H9">
            <v>2903600</v>
          </cell>
        </row>
        <row r="10">
          <cell r="H10">
            <v>2422086</v>
          </cell>
        </row>
      </sheetData>
      <sheetData sheetId="12">
        <row r="8">
          <cell r="H8">
            <v>609900</v>
          </cell>
        </row>
        <row r="9">
          <cell r="H9">
            <v>549195</v>
          </cell>
        </row>
        <row r="10">
          <cell r="H10">
            <v>359956.87</v>
          </cell>
        </row>
      </sheetData>
      <sheetData sheetId="13">
        <row r="8">
          <cell r="H8">
            <v>870000</v>
          </cell>
        </row>
        <row r="9">
          <cell r="H9">
            <v>899521</v>
          </cell>
        </row>
        <row r="10">
          <cell r="H10">
            <v>963900</v>
          </cell>
        </row>
      </sheetData>
      <sheetData sheetId="14">
        <row r="8">
          <cell r="H8">
            <v>956000</v>
          </cell>
        </row>
        <row r="9">
          <cell r="H9">
            <v>3800000</v>
          </cell>
        </row>
        <row r="10">
          <cell r="H10">
            <v>1140000</v>
          </cell>
        </row>
      </sheetData>
      <sheetData sheetId="15">
        <row r="8">
          <cell r="H8">
            <v>123500</v>
          </cell>
        </row>
        <row r="9">
          <cell r="H9">
            <v>129900</v>
          </cell>
        </row>
        <row r="10">
          <cell r="H10">
            <v>269900</v>
          </cell>
        </row>
      </sheetData>
      <sheetData sheetId="16">
        <row r="8">
          <cell r="H8">
            <v>9454724.1684000008</v>
          </cell>
        </row>
        <row r="9">
          <cell r="H9">
            <v>2739135.5620999997</v>
          </cell>
        </row>
        <row r="10">
          <cell r="H10">
            <v>6568121.7000000002</v>
          </cell>
        </row>
      </sheetData>
      <sheetData sheetId="17">
        <row r="8">
          <cell r="H8">
            <v>5398966.6325000003</v>
          </cell>
        </row>
        <row r="9">
          <cell r="H9">
            <v>97903.572899999999</v>
          </cell>
        </row>
        <row r="10">
          <cell r="H10">
            <v>65396.973600000005</v>
          </cell>
        </row>
      </sheetData>
      <sheetData sheetId="18">
        <row r="8">
          <cell r="H8">
            <v>1228154.375</v>
          </cell>
        </row>
        <row r="9">
          <cell r="H9">
            <v>1886559.1815000002</v>
          </cell>
        </row>
        <row r="10">
          <cell r="H10">
            <v>216155.16999999998</v>
          </cell>
        </row>
      </sheetData>
      <sheetData sheetId="19">
        <row r="8">
          <cell r="H8">
            <v>93339.732499999998</v>
          </cell>
        </row>
        <row r="9">
          <cell r="H9">
            <v>93339.732499999998</v>
          </cell>
        </row>
      </sheetData>
      <sheetData sheetId="20">
        <row r="8">
          <cell r="H8">
            <v>309398.81</v>
          </cell>
        </row>
        <row r="9">
          <cell r="H9">
            <v>345645.61499999999</v>
          </cell>
        </row>
        <row r="10">
          <cell r="H10">
            <v>345471.54179999995</v>
          </cell>
        </row>
      </sheetData>
      <sheetData sheetId="21">
        <row r="8">
          <cell r="H8">
            <v>1523000</v>
          </cell>
        </row>
        <row r="9">
          <cell r="H9">
            <v>1370900</v>
          </cell>
        </row>
        <row r="10">
          <cell r="H10">
            <v>1499900</v>
          </cell>
        </row>
      </sheetData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5560D-BEED-49D3-9340-7290B01A974F}" name="Comparación_precios2" displayName="Comparación_precios2" ref="B8:L24" totalsRowCount="1" headerRowDxfId="96" dataDxfId="95">
  <tableColumns count="11">
    <tableColumn id="1" xr3:uid="{1A6CF4E4-F358-4E0A-AA90-8F933BA6B793}" name="PRODUCTO" totalsRowLabel="Total" dataDxfId="94" totalsRowDxfId="21"/>
    <tableColumn id="8" xr3:uid="{069FC995-3099-465D-BBF1-37B6C0DC667D}" name="CANTIDAD" dataDxfId="93" totalsRowDxfId="20"/>
    <tableColumn id="2" xr3:uid="{CDDB1E79-10DF-4318-B217-898EAD66071F}" name="PROVEEDOR 1" totalsRowFunction="custom" dataDxfId="92" totalsRowDxfId="19">
      <totalsRowFormula>ROUND(SUMPRODUCT(Comparación_precios2[CANTIDAD],Comparación_precios2[PROVEEDOR 1]),2)</totalsRowFormula>
    </tableColumn>
    <tableColumn id="3" xr3:uid="{8A7B236A-AD5A-4DCE-B08C-3C19A3D5AE92}" name="PROVEEDOR 2" totalsRowFunction="custom" dataDxfId="91" totalsRowDxfId="18">
      <totalsRowFormula>ROUND(SUMPRODUCT(Comparación_precios2[CANTIDAD],Comparación_precios2[PROVEEDOR 2]),2)</totalsRowFormula>
    </tableColumn>
    <tableColumn id="4" xr3:uid="{BD636FB2-B7D1-4EEF-B2FC-A78C9AE6E54E}" name="PROVEEDOR 3" totalsRowFunction="custom" dataDxfId="90" totalsRowDxfId="17">
      <totalsRowFormula>ROUND(SUMPRODUCT(Comparación_precios2[CANTIDAD],Comparación_precios2[PROVEEDOR 3]),2)</totalsRowFormula>
    </tableColumn>
    <tableColumn id="5" xr3:uid="{96753ADA-D673-4CA6-889F-A8E2A02A2235}" name="PROVEEDOR 4" totalsRowFunction="custom" dataDxfId="89" totalsRowDxfId="16">
      <totalsRowFormula>ROUND(SUMPRODUCT(Comparación_precios2[CANTIDAD],Comparación_precios2[PROVEEDOR 4]),2)</totalsRowFormula>
    </tableColumn>
    <tableColumn id="6" xr3:uid="{98A5E8DA-EFBB-4FBA-BC1C-DA438E6F078B}" name="PROVEEDOR 5" totalsRowFunction="custom" dataDxfId="88" totalsRowDxfId="15">
      <totalsRowFormula>ROUND(SUMPRODUCT(Comparación_precios2[CANTIDAD],Comparación_precios2[PROVEEDOR 5]),2)</totalsRowFormula>
    </tableColumn>
    <tableColumn id="7" xr3:uid="{D3264405-3B1E-4217-A795-248EE89F4849}" name="PROVEEDOR 6" totalsRowFunction="custom" dataDxfId="87" totalsRowDxfId="14">
      <totalsRowFormula>ROUND(SUMPRODUCT(Comparación_precios2[CANTIDAD],Comparación_precios2[PROVEEDOR 6]),2)</totalsRowFormula>
    </tableColumn>
    <tableColumn id="11" xr3:uid="{15FDF808-A2D2-4C33-8751-72DEC751A51B}" name="PRECIO MÁS BAJO" dataDxfId="86" totalsRowDxfId="13">
      <calculatedColumnFormula>MIN(Comparación_precios2[[#This Row],[PROVEEDOR 1]:[PROVEEDOR 6]])</calculatedColumnFormula>
    </tableColumn>
    <tableColumn id="12" xr3:uid="{49925B32-710B-4A28-BD0D-4EAC301053F8}" name="PRECIO PROMEDIO" dataDxfId="85" totalsRowDxfId="12">
      <calculatedColumnFormula>IFERROR(AVERAGE(Comparación_precios2[[#This Row],[PROVEEDOR 1]:[PROVEEDOR 6]]),0)</calculatedColumnFormula>
    </tableColumn>
    <tableColumn id="13" xr3:uid="{FCF1322B-0047-412A-BA80-3F337E5EE87B}" name="PRECIO MÁS ALTO" dataDxfId="84" totalsRowDxfId="11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C540FD-3A1A-46B3-9FF5-A7DC91594296}" name="Comparación_precios24" displayName="Comparación_precios24" ref="B8:L26" totalsRowCount="1" headerRowDxfId="71" dataDxfId="70">
  <tableColumns count="11">
    <tableColumn id="1" xr3:uid="{F8210B57-D479-4948-BD11-2A160FF468BE}" name="PRODUCTO" totalsRowLabel="Total" dataDxfId="69" totalsRowDxfId="10"/>
    <tableColumn id="8" xr3:uid="{9681A11C-3EEA-4DD5-8633-1B0BD46AA77C}" name="CANTIDAD" dataDxfId="68" totalsRowDxfId="9"/>
    <tableColumn id="2" xr3:uid="{03841613-DED2-43A2-9CD5-E84E10C63A64}" name="PROVEEDOR 1" totalsRowFunction="custom" dataDxfId="67" totalsRowDxfId="8">
      <totalsRowFormula>ROUND(SUMPRODUCT(Comparación_precios24[CANTIDAD],Comparación_precios24[PROVEEDOR 1]),2)</totalsRowFormula>
    </tableColumn>
    <tableColumn id="3" xr3:uid="{FE4D3296-0CB8-4FB4-ABD3-9372B9EAB497}" name="PROVEEDOR 2" totalsRowFunction="custom" dataDxfId="66" totalsRowDxfId="7">
      <totalsRowFormula>ROUND(SUMPRODUCT(Comparación_precios24[CANTIDAD],Comparación_precios24[PROVEEDOR 2]),2)</totalsRowFormula>
    </tableColumn>
    <tableColumn id="4" xr3:uid="{D4647BF9-66EE-45D3-BD6B-0A470F766290}" name="PROVEEDOR 3" totalsRowFunction="custom" dataDxfId="65" totalsRowDxfId="6">
      <totalsRowFormula>ROUND(SUMPRODUCT(Comparación_precios24[CANTIDAD],Comparación_precios24[PROVEEDOR 3]),2)</totalsRowFormula>
    </tableColumn>
    <tableColumn id="5" xr3:uid="{9B9DCEA1-118E-413B-BDAC-7ADD814E566A}" name="PROVEEDOR 4" totalsRowFunction="custom" dataDxfId="64" totalsRowDxfId="5">
      <totalsRowFormula>ROUND(SUMPRODUCT(Comparación_precios24[CANTIDAD],Comparación_precios24[PROVEEDOR 4]),2)</totalsRowFormula>
    </tableColumn>
    <tableColumn id="6" xr3:uid="{D0661C7F-7F23-4485-A750-FDD0EAEDEA6A}" name="PROVEEDOR 5" totalsRowFunction="custom" dataDxfId="63" totalsRowDxfId="4">
      <totalsRowFormula>ROUND(SUMPRODUCT(Comparación_precios24[CANTIDAD],Comparación_precios24[PROVEEDOR 5]),2)</totalsRowFormula>
    </tableColumn>
    <tableColumn id="7" xr3:uid="{8F8BBB66-89C7-4B7B-91FE-9BBFA9C0CAF8}" name="PROVEEDOR 6" totalsRowFunction="custom" dataDxfId="62" totalsRowDxfId="3">
      <totalsRowFormula>ROUND(SUMPRODUCT(Comparación_precios24[CANTIDAD],Comparación_precios24[PROVEEDOR 6]),2)</totalsRowFormula>
    </tableColumn>
    <tableColumn id="11" xr3:uid="{BBF913C6-E3A2-462D-9B20-988CDB5B1F1E}" name="PRECIO MÁS BAJO" dataDxfId="61" totalsRowDxfId="2">
      <calculatedColumnFormula>MIN(Comparación_precios24[[#This Row],[PROVEEDOR 1]:[PROVEEDOR 6]])</calculatedColumnFormula>
    </tableColumn>
    <tableColumn id="12" xr3:uid="{36297A25-D07A-48F8-8AA5-1D630C4DB60D}" name="PRECIO PROMEDIO" dataDxfId="60" totalsRowDxfId="1">
      <calculatedColumnFormula>IFERROR(AVERAGE(Comparación_precios24[[#This Row],[PROVEEDOR 1]:[PROVEEDOR 6]]),0)</calculatedColumnFormula>
    </tableColumn>
    <tableColumn id="13" xr3:uid="{06D44CA5-43C1-42D2-8A87-4F0B22EA1C84}" name="PRECIO MÁS ALTO" dataDxfId="59" totalsRowDxfId="0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6BD2CF-3E82-4C09-9329-37668B1C54B4}" name="Comparación_precios245" displayName="Comparación_precios245" ref="B8:L26" totalsRowCount="1" headerRowDxfId="46" dataDxfId="45">
  <tableColumns count="11">
    <tableColumn id="1" xr3:uid="{5DE3C05C-AF98-4E2F-94B5-6736EA2E55DA}" name="PRODUCTO" totalsRowLabel="Total" dataDxfId="44" totalsRowDxfId="32"/>
    <tableColumn id="8" xr3:uid="{DF14872E-6FD8-44BB-8DDA-094D0391E1F5}" name="CANTIDAD" dataDxfId="43" totalsRowDxfId="31"/>
    <tableColumn id="2" xr3:uid="{4BC0FE11-EEE2-4400-9244-DACD3C55785C}" name="PROVEEDOR 1" totalsRowFunction="custom" dataDxfId="42" totalsRowDxfId="30">
      <calculatedColumnFormula>'[1]pc recursos humanos'!$H$8</calculatedColumnFormula>
      <totalsRowFormula>ROUND(SUMPRODUCT(Comparación_precios245[CANTIDAD],Comparación_precios245[PROVEEDOR 1]),2)</totalsRowFormula>
    </tableColumn>
    <tableColumn id="3" xr3:uid="{37641490-FFF1-44D3-A3BE-759E148AF60D}" name="PROVEEDOR 2" totalsRowFunction="custom" dataDxfId="41" totalsRowDxfId="29">
      <calculatedColumnFormula>'[1]pc recursos humanos'!$H$9</calculatedColumnFormula>
      <totalsRowFormula>ROUND(SUMPRODUCT(Comparación_precios245[CANTIDAD],Comparación_precios245[PROVEEDOR 2]),2)</totalsRowFormula>
    </tableColumn>
    <tableColumn id="4" xr3:uid="{4CC028C1-2BD6-4450-88A4-9D258C449BED}" name="PROVEEDOR 3" dataDxfId="40" totalsRowDxfId="28">
      <calculatedColumnFormula>'[1]pc recursos humanos'!$H$10</calculatedColumnFormula>
    </tableColumn>
    <tableColumn id="5" xr3:uid="{B574012F-B06F-41D6-ADD0-DE5C91FDAD3C}" name="PROVEEDOR 4" totalsRowFunction="custom" dataDxfId="39" totalsRowDxfId="27">
      <totalsRowFormula>ROUND(SUMPRODUCT(Comparación_precios245[CANTIDAD],Comparación_precios245[PROVEEDOR 4]),2)</totalsRowFormula>
    </tableColumn>
    <tableColumn id="6" xr3:uid="{99849859-9753-4038-AC9A-CE5D27CB66B5}" name="PROVEEDOR 5" totalsRowFunction="custom" dataDxfId="38" totalsRowDxfId="26">
      <totalsRowFormula>ROUND(SUMPRODUCT(Comparación_precios245[CANTIDAD],Comparación_precios245[PROVEEDOR 5]),2)</totalsRowFormula>
    </tableColumn>
    <tableColumn id="7" xr3:uid="{D5F1A457-CF32-428A-8AE7-9ED5DC950878}" name="PROVEEDOR 6" totalsRowFunction="custom" dataDxfId="37" totalsRowDxfId="25">
      <totalsRowFormula>ROUND(SUMPRODUCT(Comparación_precios245[CANTIDAD],Comparación_precios245[PROVEEDOR 6]),2)</totalsRowFormula>
    </tableColumn>
    <tableColumn id="11" xr3:uid="{2F71483E-6BA9-449A-8A58-EB6179F2E0D7}" name="PRECIO MÁS BAJO" dataDxfId="36" totalsRowDxfId="24">
      <calculatedColumnFormula>MIN(Comparación_precios245[[#This Row],[PROVEEDOR 1]:[PROVEEDOR 6]])</calculatedColumnFormula>
    </tableColumn>
    <tableColumn id="12" xr3:uid="{5C332E0C-3A37-4248-AD46-033A0818BD0D}" name="PRECIO PROMEDIO" dataDxfId="35" totalsRowDxfId="23">
      <calculatedColumnFormula>IFERROR(AVERAGE(Comparación_precios245[[#This Row],[PROVEEDOR 1]:[PROVEEDOR 6]]),0)</calculatedColumnFormula>
    </tableColumn>
    <tableColumn id="13" xr3:uid="{987182CA-E0F7-4C8B-B9C7-CB4878300699}" name="PRECIO MÁS ALTO" dataDxfId="34" totalsRowDxfId="22">
      <calculatedColumnFormula>MAX(Comparación_precios245[[#This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75" x14ac:dyDescent="0.25"/>
  <cols>
    <col min="1" max="1" width="4.83203125" style="3" customWidth="1"/>
    <col min="2" max="11" width="22.1640625" style="3" customWidth="1"/>
    <col min="12" max="16384" width="12" style="3"/>
  </cols>
  <sheetData>
    <row r="1" spans="2:11" ht="9.9499999999999993" customHeight="1" x14ac:dyDescent="0.25"/>
    <row r="2" spans="2:11" customFormat="1" ht="54.9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24" customHeight="1" x14ac:dyDescent="0.25"/>
    <row r="4" spans="2:11" ht="42" customHeight="1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FB18-548C-4388-936F-3A89E8608F14}">
  <dimension ref="A1:N41"/>
  <sheetViews>
    <sheetView showGridLines="0" zoomScale="90" zoomScaleNormal="90" workbookViewId="0">
      <selection activeCell="C11" sqref="C11"/>
    </sheetView>
  </sheetViews>
  <sheetFormatPr baseColWidth="10" defaultColWidth="9.33203125" defaultRowHeight="12.75" x14ac:dyDescent="0.2"/>
  <cols>
    <col min="1" max="1" width="4" style="26" customWidth="1"/>
    <col min="2" max="2" width="23.5" style="26" customWidth="1"/>
    <col min="3" max="3" width="31.5" style="26" customWidth="1"/>
    <col min="4" max="4" width="23.5" style="26" bestFit="1" customWidth="1"/>
    <col min="5" max="5" width="24.33203125" style="26" bestFit="1" customWidth="1"/>
    <col min="6" max="6" width="25.1640625" style="26" bestFit="1" customWidth="1"/>
    <col min="7" max="8" width="22.33203125" style="26" bestFit="1" customWidth="1"/>
    <col min="9" max="9" width="22.33203125" style="26" customWidth="1"/>
    <col min="10" max="10" width="27.33203125" style="26" customWidth="1"/>
    <col min="11" max="11" width="23.5" style="30" customWidth="1"/>
    <col min="12" max="12" width="24.83203125" style="30" customWidth="1"/>
    <col min="13" max="13" width="20.5" style="26" customWidth="1"/>
    <col min="14" max="14" width="20.6640625" style="26" customWidth="1"/>
    <col min="15" max="16384" width="9.33203125" style="26"/>
  </cols>
  <sheetData>
    <row r="1" spans="1:14" ht="15" customHeight="1" x14ac:dyDescent="0.2"/>
    <row r="2" spans="1:14" ht="54.95" customHeight="1" x14ac:dyDescent="0.2">
      <c r="A2"/>
      <c r="B2" s="1"/>
      <c r="C2" s="1"/>
      <c r="D2" s="1"/>
      <c r="E2" s="1"/>
      <c r="F2" s="1"/>
      <c r="G2" s="1"/>
      <c r="H2" s="1"/>
      <c r="I2" s="11"/>
      <c r="J2" s="11"/>
      <c r="K2" s="11"/>
      <c r="L2" s="11"/>
      <c r="M2"/>
      <c r="N2"/>
    </row>
    <row r="3" spans="1:14" ht="15" customHeight="1" x14ac:dyDescent="0.2"/>
    <row r="4" spans="1:14" ht="15" customHeight="1" x14ac:dyDescent="0.2"/>
    <row r="5" spans="1:14" ht="28.5" x14ac:dyDescent="0.2">
      <c r="B5" s="31" t="s">
        <v>1</v>
      </c>
      <c r="C5" s="31"/>
    </row>
    <row r="6" spans="1:14" ht="28.5" x14ac:dyDescent="0.2">
      <c r="B6" s="32" t="s">
        <v>2</v>
      </c>
      <c r="C6" s="32"/>
      <c r="D6" s="31"/>
      <c r="E6" s="31"/>
      <c r="F6" s="31"/>
      <c r="G6" s="31"/>
      <c r="H6" s="31"/>
      <c r="I6" s="31"/>
      <c r="J6" s="33"/>
      <c r="K6" s="33"/>
      <c r="L6" s="33"/>
      <c r="M6" s="33"/>
      <c r="N6" s="33"/>
    </row>
    <row r="7" spans="1:14" ht="24.75" customHeight="1" x14ac:dyDescent="0.2">
      <c r="B7" s="60"/>
      <c r="C7" s="60"/>
      <c r="D7" s="60"/>
      <c r="E7" s="60"/>
      <c r="F7" s="60"/>
      <c r="G7" s="60"/>
      <c r="H7" s="60"/>
      <c r="I7" s="60"/>
      <c r="J7" s="102" t="s">
        <v>3</v>
      </c>
      <c r="K7" s="102"/>
      <c r="L7" s="103"/>
    </row>
    <row r="8" spans="1:14" s="27" customFormat="1" ht="46.5" customHeight="1" x14ac:dyDescent="0.25">
      <c r="B8" s="72" t="s">
        <v>4</v>
      </c>
      <c r="C8" s="72" t="s">
        <v>5</v>
      </c>
      <c r="D8" s="72" t="s">
        <v>6</v>
      </c>
      <c r="E8" s="72" t="s">
        <v>7</v>
      </c>
      <c r="F8" s="72" t="s">
        <v>8</v>
      </c>
      <c r="G8" s="72" t="s">
        <v>9</v>
      </c>
      <c r="H8" s="72" t="s">
        <v>10</v>
      </c>
      <c r="I8" s="61" t="s">
        <v>11</v>
      </c>
      <c r="J8" s="69" t="s">
        <v>12</v>
      </c>
      <c r="K8" s="67" t="s">
        <v>13</v>
      </c>
      <c r="L8" s="68" t="s">
        <v>14</v>
      </c>
    </row>
    <row r="9" spans="1:14" s="28" customFormat="1" ht="30" x14ac:dyDescent="0.3">
      <c r="B9" s="77" t="s">
        <v>15</v>
      </c>
      <c r="C9" s="81">
        <v>1</v>
      </c>
      <c r="D9" s="80">
        <f>'[1]Server Admin'!$H$8</f>
        <v>19975800</v>
      </c>
      <c r="E9" s="80">
        <f>'[1]Server Admin'!$H$9</f>
        <v>14319698.4</v>
      </c>
      <c r="F9" s="80">
        <f>'[1]Server Admin'!$E$10</f>
        <v>17774888</v>
      </c>
      <c r="G9" s="62"/>
      <c r="H9" s="62"/>
      <c r="I9" s="75"/>
      <c r="J9" s="63">
        <f>MIN(Comparación_precios2[[#This Row],[PROVEEDOR 1]:[PROVEEDOR 6]])</f>
        <v>14319698.4</v>
      </c>
      <c r="K9" s="63">
        <f>IFERROR(AVERAGE(Comparación_precios2[[#This Row],[PROVEEDOR 1]:[PROVEEDOR 6]]),0)</f>
        <v>17356795.466666665</v>
      </c>
      <c r="L9" s="63">
        <f>MAX(Comparación_precios2[[#This Row],[PROVEEDOR 1]:[PROVEEDOR 6]])</f>
        <v>19975800</v>
      </c>
    </row>
    <row r="10" spans="1:14" s="28" customFormat="1" ht="18.75" x14ac:dyDescent="0.3">
      <c r="B10" s="62" t="s">
        <v>16</v>
      </c>
      <c r="C10" s="81">
        <v>3</v>
      </c>
      <c r="D10" s="80">
        <f>'[1]monitor admin '!$H$8</f>
        <v>792000</v>
      </c>
      <c r="E10" s="80">
        <f>'[1]monitor admin '!$H$9</f>
        <v>434692</v>
      </c>
      <c r="F10" s="80">
        <f>'[1]monitor admin '!$H$10</f>
        <v>731850</v>
      </c>
      <c r="G10" s="62"/>
      <c r="H10" s="62"/>
      <c r="I10" s="73"/>
      <c r="J10" s="63">
        <f>MIN(Comparación_precios2[[#This Row],[PROVEEDOR 1]:[PROVEEDOR 6]])</f>
        <v>434692</v>
      </c>
      <c r="K10" s="63">
        <f>IFERROR(AVERAGE(Comparación_precios2[[#This Row],[PROVEEDOR 1]:[PROVEEDOR 6]]),0)</f>
        <v>652847.33333333337</v>
      </c>
      <c r="L10" s="63">
        <f>MAX(Comparación_precios2[[#This Row],[PROVEEDOR 1]:[PROVEEDOR 6]])</f>
        <v>792000</v>
      </c>
    </row>
    <row r="11" spans="1:14" s="28" customFormat="1" ht="112.5" x14ac:dyDescent="0.3">
      <c r="B11" s="76" t="s">
        <v>17</v>
      </c>
      <c r="C11" s="82">
        <v>1</v>
      </c>
      <c r="D11" s="85">
        <f>'[1]combo teclado para admin '!$H$8</f>
        <v>82000</v>
      </c>
      <c r="E11" s="86">
        <f>'[1]combo teclado para admin '!$H$9</f>
        <v>55460</v>
      </c>
      <c r="F11" s="86">
        <f>'[1]combo teclado para admin '!$H$10</f>
        <v>48151</v>
      </c>
      <c r="G11" s="75"/>
      <c r="H11" s="70"/>
      <c r="I11" s="62"/>
      <c r="J11" s="63">
        <f>MIN(Comparación_precios2[[#This Row],[PROVEEDOR 1]:[PROVEEDOR 6]])</f>
        <v>48151</v>
      </c>
      <c r="K11" s="63">
        <f>IFERROR(AVERAGE(Comparación_precios2[[#This Row],[PROVEEDOR 1]:[PROVEEDOR 6]]),0)</f>
        <v>61870.333333333336</v>
      </c>
      <c r="L11" s="63">
        <f>MAX(Comparación_precios2[[#This Row],[PROVEEDOR 1]:[PROVEEDOR 6]])</f>
        <v>82000</v>
      </c>
    </row>
    <row r="12" spans="1:14" s="28" customFormat="1" ht="18.75" x14ac:dyDescent="0.3">
      <c r="B12" s="64" t="s">
        <v>18</v>
      </c>
      <c r="C12" s="81">
        <v>1</v>
      </c>
      <c r="D12" s="85">
        <f>'[1]Licencias windows server'!$H$8</f>
        <v>9454724.1684000008</v>
      </c>
      <c r="E12" s="87">
        <f>'[1]Licencias windows server'!$H$9</f>
        <v>2739135.5620999997</v>
      </c>
      <c r="F12" s="87">
        <f>'[1]Licencias windows server'!$H$10</f>
        <v>6568121.7000000002</v>
      </c>
      <c r="G12" s="62"/>
      <c r="H12" s="62"/>
      <c r="I12" s="62"/>
      <c r="J12" s="63">
        <f>MIN(Comparación_precios2[[#This Row],[PROVEEDOR 1]:[PROVEEDOR 6]])</f>
        <v>2739135.5620999997</v>
      </c>
      <c r="K12" s="63">
        <f>IFERROR(AVERAGE(Comparación_precios2[[#This Row],[PROVEEDOR 1]:[PROVEEDOR 6]]),0)</f>
        <v>6253993.8101666672</v>
      </c>
      <c r="L12" s="63">
        <f>MAX(Comparación_precios2[[#This Row],[PROVEEDOR 1]:[PROVEEDOR 6]])</f>
        <v>9454724.1684000008</v>
      </c>
    </row>
    <row r="13" spans="1:14" s="28" customFormat="1" ht="18.75" x14ac:dyDescent="0.3">
      <c r="B13" s="71" t="s">
        <v>51</v>
      </c>
      <c r="C13" s="81">
        <v>1</v>
      </c>
      <c r="D13" s="88">
        <f>[1]firewall!$H$8</f>
        <v>956000</v>
      </c>
      <c r="E13" s="80">
        <f>[1]firewall!$H$9</f>
        <v>3800000</v>
      </c>
      <c r="F13" s="80">
        <f>[1]firewall!$H$10</f>
        <v>1140000</v>
      </c>
      <c r="G13" s="73"/>
      <c r="H13" s="62"/>
      <c r="I13" s="62"/>
      <c r="J13" s="63">
        <f>MIN(Comparación_precios2[[#This Row],[PROVEEDOR 1]:[PROVEEDOR 6]])</f>
        <v>956000</v>
      </c>
      <c r="K13" s="63">
        <f>IFERROR(AVERAGE(Comparación_precios2[[#This Row],[PROVEEDOR 1]:[PROVEEDOR 6]]),0)</f>
        <v>1965333.3333333333</v>
      </c>
      <c r="L13" s="63">
        <f>MAX(Comparación_precios2[[#This Row],[PROVEEDOR 1]:[PROVEEDOR 6]])</f>
        <v>3800000</v>
      </c>
    </row>
    <row r="14" spans="1:14" s="28" customFormat="1" ht="18.75" x14ac:dyDescent="0.3">
      <c r="B14" s="62" t="s">
        <v>54</v>
      </c>
      <c r="C14" s="100">
        <v>1</v>
      </c>
      <c r="D14" s="78">
        <f>[1]dominio!$H$8</f>
        <v>23360</v>
      </c>
      <c r="E14" s="79">
        <f>[1]dominio!$H$9</f>
        <v>16900</v>
      </c>
      <c r="F14" s="79">
        <f>[1]dominio!$H$10</f>
        <v>2601245</v>
      </c>
      <c r="G14" s="62"/>
      <c r="H14" s="62"/>
      <c r="I14" s="62"/>
      <c r="J14" s="63">
        <f>MIN(Comparación_precios2[[#This Row],[PROVEEDOR 1]:[PROVEEDOR 6]])</f>
        <v>16900</v>
      </c>
      <c r="K14" s="63">
        <f>IFERROR(AVERAGE(Comparación_precios2[[#This Row],[PROVEEDOR 1]:[PROVEEDOR 6]]),0)</f>
        <v>880501.66666666663</v>
      </c>
      <c r="L14" s="63">
        <f>MAX(Comparación_precios2[[#This Row],[PROVEEDOR 1]:[PROVEEDOR 6]])</f>
        <v>2601245</v>
      </c>
    </row>
    <row r="15" spans="1:14" s="29" customFormat="1" ht="18.75" x14ac:dyDescent="0.3">
      <c r="B15" s="62" t="s">
        <v>55</v>
      </c>
      <c r="C15" s="100">
        <v>1</v>
      </c>
      <c r="D15" s="62">
        <f>'[1]Licencias Visual '!$H$8</f>
        <v>1228154.375</v>
      </c>
      <c r="E15" s="62">
        <f>'[1]Licencias Visual '!$H$9</f>
        <v>1886559.1815000002</v>
      </c>
      <c r="F15" s="99">
        <f>'[1]Licencias Visual '!$H$10</f>
        <v>216155.16999999998</v>
      </c>
      <c r="G15" s="62"/>
      <c r="H15" s="62"/>
      <c r="I15" s="62"/>
      <c r="J15" s="63">
        <f>MIN(Comparación_precios2[[#This Row],[PROVEEDOR 1]:[PROVEEDOR 6]])</f>
        <v>216155.16999999998</v>
      </c>
      <c r="K15" s="63">
        <f>IFERROR(AVERAGE(Comparación_precios2[[#This Row],[PROVEEDOR 1]:[PROVEEDOR 6]]),0)</f>
        <v>1110289.5755</v>
      </c>
      <c r="L15" s="63">
        <f>MAX(Comparación_precios2[[#This Row],[PROVEEDOR 1]:[PROVEEDOR 6]])</f>
        <v>1886559.1815000002</v>
      </c>
    </row>
    <row r="16" spans="1:14" s="29" customFormat="1" ht="18.75" x14ac:dyDescent="0.3">
      <c r="B16" s="62" t="s">
        <v>59</v>
      </c>
      <c r="C16" s="100">
        <v>1</v>
      </c>
      <c r="D16" s="62">
        <f>'[1]Licencias  office'!$H$8</f>
        <v>309398.81</v>
      </c>
      <c r="E16" s="62">
        <f>'[1]Licencias  office'!$H$9</f>
        <v>345645.61499999999</v>
      </c>
      <c r="F16" s="62">
        <f>'[1]Licencias  office'!$H$10</f>
        <v>345471.54179999995</v>
      </c>
      <c r="G16" s="62"/>
      <c r="H16" s="62"/>
      <c r="I16" s="62"/>
      <c r="J16" s="63">
        <f>MIN(Comparación_precios2[[#This Row],[PROVEEDOR 1]:[PROVEEDOR 6]])</f>
        <v>309398.81</v>
      </c>
      <c r="K16" s="63">
        <f>IFERROR(AVERAGE(Comparación_precios2[[#This Row],[PROVEEDOR 1]:[PROVEEDOR 6]]),0)</f>
        <v>333505.32226666668</v>
      </c>
      <c r="L16" s="63">
        <f>MAX(Comparación_precios2[[#This Row],[PROVEEDOR 1]:[PROVEEDOR 6]])</f>
        <v>345645.61499999999</v>
      </c>
    </row>
    <row r="17" spans="2:12" s="29" customFormat="1" ht="18.75" x14ac:dyDescent="0.3">
      <c r="B17" s="64"/>
      <c r="C17" s="65"/>
      <c r="D17" s="64"/>
      <c r="E17" s="64"/>
      <c r="F17" s="64"/>
      <c r="G17" s="64"/>
      <c r="H17" s="64"/>
      <c r="I17" s="66"/>
      <c r="J17" s="63">
        <f>MIN(Comparación_precios2[[#This Row],[PROVEEDOR 1]:[PROVEEDOR 6]])</f>
        <v>0</v>
      </c>
      <c r="K17" s="63">
        <f>IFERROR(AVERAGE(Comparación_precios2[[#This Row],[PROVEEDOR 1]:[PROVEEDOR 6]]),0)</f>
        <v>0</v>
      </c>
      <c r="L17" s="63">
        <f>MAX(Comparación_precios2[[#This Row],[PROVEEDOR 1]:[PROVEEDOR 6]])</f>
        <v>0</v>
      </c>
    </row>
    <row r="18" spans="2:12" s="29" customFormat="1" ht="18.75" x14ac:dyDescent="0.3">
      <c r="B18" s="64"/>
      <c r="C18" s="65"/>
      <c r="D18" s="64"/>
      <c r="E18" s="64"/>
      <c r="F18" s="64"/>
      <c r="G18" s="64"/>
      <c r="H18" s="64"/>
      <c r="I18" s="66"/>
      <c r="J18" s="63">
        <f>MIN(Comparación_precios2[[#This Row],[PROVEEDOR 1]:[PROVEEDOR 6]])</f>
        <v>0</v>
      </c>
      <c r="K18" s="63">
        <f>IFERROR(AVERAGE(Comparación_precios2[[#This Row],[PROVEEDOR 1]:[PROVEEDOR 6]]),0)</f>
        <v>0</v>
      </c>
      <c r="L18" s="63">
        <f>MAX(Comparación_precios2[[#This Row],[PROVEEDOR 1]:[PROVEEDOR 6]])</f>
        <v>0</v>
      </c>
    </row>
    <row r="19" spans="2:12" s="29" customFormat="1" ht="18.75" x14ac:dyDescent="0.3">
      <c r="B19" s="64"/>
      <c r="C19" s="65"/>
      <c r="D19" s="64"/>
      <c r="E19" s="64"/>
      <c r="F19" s="64"/>
      <c r="G19" s="64"/>
      <c r="H19" s="64"/>
      <c r="I19" s="66"/>
      <c r="J19" s="63">
        <f>MIN(Comparación_precios2[[#This Row],[PROVEEDOR 1]:[PROVEEDOR 6]])</f>
        <v>0</v>
      </c>
      <c r="K19" s="63">
        <f>IFERROR(AVERAGE(Comparación_precios2[[#This Row],[PROVEEDOR 1]:[PROVEEDOR 6]]),0)</f>
        <v>0</v>
      </c>
      <c r="L19" s="63">
        <f>MAX(Comparación_precios2[[#This Row],[PROVEEDOR 1]:[PROVEEDOR 6]])</f>
        <v>0</v>
      </c>
    </row>
    <row r="20" spans="2:12" s="29" customFormat="1" ht="18.75" x14ac:dyDescent="0.3">
      <c r="B20" s="64"/>
      <c r="C20" s="65"/>
      <c r="D20" s="64"/>
      <c r="E20" s="64"/>
      <c r="F20" s="64"/>
      <c r="G20" s="64"/>
      <c r="H20" s="64"/>
      <c r="I20" s="66"/>
      <c r="J20" s="63">
        <f>MIN(Comparación_precios2[[#This Row],[PROVEEDOR 1]:[PROVEEDOR 6]])</f>
        <v>0</v>
      </c>
      <c r="K20" s="63">
        <f>IFERROR(AVERAGE(Comparación_precios2[[#This Row],[PROVEEDOR 1]:[PROVEEDOR 6]]),0)</f>
        <v>0</v>
      </c>
      <c r="L20" s="63">
        <f>MAX(Comparación_precios2[[#This Row],[PROVEEDOR 1]:[PROVEEDOR 6]])</f>
        <v>0</v>
      </c>
    </row>
    <row r="21" spans="2:12" s="29" customFormat="1" ht="18.75" x14ac:dyDescent="0.3">
      <c r="B21" s="64"/>
      <c r="C21" s="65"/>
      <c r="D21" s="64"/>
      <c r="E21" s="64"/>
      <c r="F21" s="64"/>
      <c r="G21" s="64"/>
      <c r="H21" s="64"/>
      <c r="I21" s="66"/>
      <c r="J21" s="63">
        <f>MIN(Comparación_precios2[[#This Row],[PROVEEDOR 1]:[PROVEEDOR 6]])</f>
        <v>0</v>
      </c>
      <c r="K21" s="63">
        <f>IFERROR(AVERAGE(Comparación_precios2[[#This Row],[PROVEEDOR 1]:[PROVEEDOR 6]]),0)</f>
        <v>0</v>
      </c>
      <c r="L21" s="63">
        <f>MAX(Comparación_precios2[[#This Row],[PROVEEDOR 1]:[PROVEEDOR 6]])</f>
        <v>0</v>
      </c>
    </row>
    <row r="22" spans="2:12" s="29" customFormat="1" ht="18.75" x14ac:dyDescent="0.3">
      <c r="B22" s="64"/>
      <c r="C22" s="65"/>
      <c r="D22" s="64"/>
      <c r="E22" s="64"/>
      <c r="F22" s="64"/>
      <c r="G22" s="64"/>
      <c r="H22" s="64"/>
      <c r="I22" s="66"/>
      <c r="J22" s="63">
        <f>MIN(Comparación_precios2[[#This Row],[PROVEEDOR 1]:[PROVEEDOR 6]])</f>
        <v>0</v>
      </c>
      <c r="K22" s="63">
        <f>IFERROR(AVERAGE(Comparación_precios2[[#This Row],[PROVEEDOR 1]:[PROVEEDOR 6]]),0)</f>
        <v>0</v>
      </c>
      <c r="L22" s="63">
        <f>MAX(Comparación_precios2[[#This Row],[PROVEEDOR 1]:[PROVEEDOR 6]])</f>
        <v>0</v>
      </c>
    </row>
    <row r="23" spans="2:12" s="29" customFormat="1" ht="18.75" x14ac:dyDescent="0.3">
      <c r="B23" s="64"/>
      <c r="C23" s="65"/>
      <c r="D23" s="64"/>
      <c r="E23" s="64"/>
      <c r="F23" s="64"/>
      <c r="G23" s="64"/>
      <c r="H23" s="64"/>
      <c r="I23" s="66"/>
      <c r="J23" s="63">
        <f>MIN(Comparación_precios2[[#This Row],[PROVEEDOR 1]:[PROVEEDOR 6]])</f>
        <v>0</v>
      </c>
      <c r="K23" s="63">
        <f>IFERROR(AVERAGE(Comparación_precios2[[#This Row],[PROVEEDOR 1]:[PROVEEDOR 6]]),0)</f>
        <v>0</v>
      </c>
      <c r="L23" s="63">
        <f>MAX(Comparación_precios2[[#This Row],[PROVEEDOR 1]:[PROVEEDOR 6]])</f>
        <v>0</v>
      </c>
    </row>
    <row r="24" spans="2:12" s="29" customFormat="1" ht="18.75" x14ac:dyDescent="0.3">
      <c r="B24" s="34" t="s">
        <v>19</v>
      </c>
      <c r="C24" s="34"/>
      <c r="D24" s="35">
        <f>ROUND(SUMPRODUCT(Comparación_precios2[CANTIDAD],Comparación_precios2[PROVEEDOR 1]),2)</f>
        <v>34405437.350000001</v>
      </c>
      <c r="E24" s="35">
        <f>ROUND(SUMPRODUCT(Comparación_precios2[CANTIDAD],Comparación_precios2[PROVEEDOR 2]),2)</f>
        <v>24467474.760000002</v>
      </c>
      <c r="F24" s="35">
        <f>ROUND(SUMPRODUCT(Comparación_precios2[CANTIDAD],Comparación_precios2[PROVEEDOR 3]),2)</f>
        <v>30889582.41</v>
      </c>
      <c r="G24" s="35">
        <f>ROUND(SUMPRODUCT(Comparación_precios2[CANTIDAD],Comparación_precios2[PROVEEDOR 4]),2)</f>
        <v>0</v>
      </c>
      <c r="H24" s="35">
        <f>ROUND(SUMPRODUCT(Comparación_precios2[CANTIDAD],Comparación_precios2[PROVEEDOR 5]),2)</f>
        <v>0</v>
      </c>
      <c r="I24" s="35">
        <f>ROUND(SUMPRODUCT(Comparación_precios2[CANTIDAD],Comparación_precios2[PROVEEDOR 6]),2)</f>
        <v>0</v>
      </c>
      <c r="J24" s="36"/>
      <c r="K24" s="36"/>
      <c r="L24" s="37"/>
    </row>
    <row r="25" spans="2:12" s="29" customFormat="1" x14ac:dyDescent="0.2">
      <c r="B25" s="26"/>
      <c r="C25" s="26"/>
      <c r="D25" s="26"/>
      <c r="E25" s="26"/>
      <c r="F25" s="26"/>
      <c r="G25" s="26"/>
      <c r="H25" s="26"/>
      <c r="I25" s="26"/>
      <c r="J25" s="26"/>
      <c r="K25" s="30"/>
      <c r="L25" s="30"/>
    </row>
    <row r="26" spans="2:12" s="29" customFormat="1" x14ac:dyDescent="0.2">
      <c r="B26" s="26"/>
      <c r="C26" s="26"/>
      <c r="D26" s="26"/>
      <c r="E26" s="26"/>
      <c r="F26" s="26"/>
      <c r="G26" s="26"/>
      <c r="H26" s="26"/>
      <c r="I26" s="26"/>
      <c r="J26" s="26"/>
      <c r="K26" s="30"/>
      <c r="L26" s="30"/>
    </row>
    <row r="27" spans="2:12" s="29" customFormat="1" ht="18.75" x14ac:dyDescent="0.2">
      <c r="B27" s="104" t="s">
        <v>20</v>
      </c>
      <c r="C27" s="105"/>
      <c r="D27" s="38"/>
      <c r="E27" s="38"/>
      <c r="F27" s="38"/>
      <c r="G27" s="38"/>
      <c r="H27" s="38"/>
    </row>
    <row r="28" spans="2:12" s="29" customFormat="1" ht="48.6" customHeight="1" x14ac:dyDescent="0.2">
      <c r="B28" s="106" t="s">
        <v>21</v>
      </c>
      <c r="C28" s="107"/>
      <c r="D28" s="39"/>
      <c r="E28" s="40"/>
      <c r="F28" s="40"/>
      <c r="G28" s="40"/>
      <c r="H28" s="40"/>
      <c r="I28" s="40"/>
    </row>
    <row r="29" spans="2:12" s="29" customFormat="1" ht="33.6" customHeight="1" x14ac:dyDescent="0.2">
      <c r="B29" s="106" t="s">
        <v>22</v>
      </c>
      <c r="C29" s="107"/>
      <c r="D29" s="108" t="s">
        <v>23</v>
      </c>
      <c r="E29" s="109"/>
      <c r="F29" s="42"/>
      <c r="G29" s="40"/>
      <c r="H29" s="42"/>
      <c r="I29" s="42"/>
    </row>
    <row r="30" spans="2:12" s="29" customFormat="1" ht="25.9" customHeight="1" x14ac:dyDescent="0.2">
      <c r="B30" s="106" t="s">
        <v>24</v>
      </c>
      <c r="C30" s="107"/>
      <c r="D30" s="43"/>
      <c r="E30" s="44"/>
      <c r="F30" s="44"/>
      <c r="G30" s="44"/>
      <c r="H30" s="44"/>
      <c r="I30" s="44"/>
    </row>
    <row r="31" spans="2:12" s="29" customFormat="1" ht="18" customHeight="1" x14ac:dyDescent="0.2">
      <c r="B31" s="106"/>
      <c r="C31" s="107"/>
      <c r="D31" s="45"/>
      <c r="E31" s="46"/>
      <c r="F31" s="46"/>
      <c r="G31" s="46"/>
      <c r="H31" s="46"/>
      <c r="I31" s="46"/>
    </row>
    <row r="32" spans="2:12" s="29" customFormat="1" ht="18.75" x14ac:dyDescent="0.2">
      <c r="B32" s="106"/>
      <c r="C32" s="107"/>
      <c r="D32" s="47"/>
      <c r="E32" s="48"/>
      <c r="F32" s="48"/>
      <c r="G32" s="48"/>
      <c r="H32" s="48"/>
      <c r="I32" s="48"/>
    </row>
    <row r="33" spans="1:12" s="29" customFormat="1" ht="18.75" x14ac:dyDescent="0.2">
      <c r="B33" s="106"/>
      <c r="C33" s="107"/>
      <c r="D33" s="49"/>
      <c r="E33" s="50"/>
      <c r="F33" s="50"/>
      <c r="G33" s="50"/>
      <c r="H33" s="50"/>
      <c r="I33" s="50"/>
      <c r="K33" s="26"/>
      <c r="L33" s="26"/>
    </row>
    <row r="34" spans="1:12" x14ac:dyDescent="0.2">
      <c r="J34" s="30"/>
      <c r="K34" s="26"/>
      <c r="L34" s="26"/>
    </row>
    <row r="35" spans="1:12" x14ac:dyDescent="0.2">
      <c r="J35" s="30"/>
      <c r="K35" s="26"/>
      <c r="L35" s="26"/>
    </row>
    <row r="36" spans="1:12" ht="18.75" x14ac:dyDescent="0.2">
      <c r="D36" s="12"/>
      <c r="E36" s="12"/>
      <c r="F36" s="13"/>
      <c r="G36" s="51"/>
      <c r="H36" s="14"/>
      <c r="I36" s="12"/>
      <c r="J36" s="30"/>
      <c r="K36" s="26"/>
      <c r="L36" s="26"/>
    </row>
    <row r="37" spans="1:12" ht="18.75" x14ac:dyDescent="0.2">
      <c r="B37" s="53"/>
      <c r="C37" s="53"/>
      <c r="D37" s="54"/>
      <c r="E37" s="54"/>
      <c r="F37" s="55"/>
      <c r="G37" s="56"/>
      <c r="H37" s="57"/>
      <c r="I37" s="54"/>
      <c r="J37" s="53"/>
      <c r="K37" s="58"/>
      <c r="L37" s="58"/>
    </row>
    <row r="38" spans="1:12" ht="18.75" x14ac:dyDescent="0.2">
      <c r="A38" s="53"/>
      <c r="D38" s="12"/>
      <c r="E38" s="12"/>
      <c r="F38" s="13"/>
      <c r="G38" s="59"/>
      <c r="H38" s="14"/>
      <c r="I38" s="12"/>
    </row>
    <row r="39" spans="1:12" ht="18.75" x14ac:dyDescent="0.2">
      <c r="D39" s="12"/>
      <c r="E39" s="12"/>
      <c r="F39" s="13"/>
      <c r="G39" s="52"/>
      <c r="H39" s="14"/>
      <c r="I39" s="12"/>
    </row>
    <row r="40" spans="1:12" ht="18.75" x14ac:dyDescent="0.2">
      <c r="D40" s="12"/>
      <c r="E40" s="12"/>
      <c r="F40" s="13"/>
      <c r="G40" s="52"/>
      <c r="H40" s="14"/>
      <c r="I40" s="12"/>
    </row>
    <row r="41" spans="1:12" ht="18.75" x14ac:dyDescent="0.2">
      <c r="D41" s="12"/>
      <c r="E41" s="12"/>
      <c r="F41" s="13"/>
      <c r="G41" s="52"/>
      <c r="H41" s="14"/>
      <c r="I41" s="12"/>
    </row>
  </sheetData>
  <mergeCells count="6">
    <mergeCell ref="J7:L7"/>
    <mergeCell ref="B27:C27"/>
    <mergeCell ref="B28:C28"/>
    <mergeCell ref="B29:C29"/>
    <mergeCell ref="B30:C33"/>
    <mergeCell ref="D29:E29"/>
  </mergeCells>
  <phoneticPr fontId="6" type="noConversion"/>
  <conditionalFormatting sqref="B8:C8 D24:I24">
    <cfRule type="expression" dxfId="100" priority="2">
      <formula>AND(B$24=MIN($D$24:$I$24),B$24&lt;&gt;0)</formula>
    </cfRule>
  </conditionalFormatting>
  <conditionalFormatting sqref="D8:I8">
    <cfRule type="expression" dxfId="99" priority="3">
      <formula>AND(D$24=MIN($D$24:$I$24),D$24&lt;&gt;0)</formula>
    </cfRule>
  </conditionalFormatting>
  <conditionalFormatting sqref="G9:I11 D12:I12 D14:I23 D13 G13:I13">
    <cfRule type="expression" dxfId="98" priority="4">
      <formula>AND(D$24=MIN($D$24:$I$24),D$24&lt;&gt;0)</formula>
    </cfRule>
  </conditionalFormatting>
  <conditionalFormatting sqref="D11">
    <cfRule type="expression" dxfId="97" priority="1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68D0-47B0-4CC2-8C4B-28BA7FE0A9A0}">
  <dimension ref="A1:N43"/>
  <sheetViews>
    <sheetView showGridLines="0" topLeftCell="A10" zoomScale="90" zoomScaleNormal="90" workbookViewId="0">
      <selection activeCell="F22" sqref="F22"/>
    </sheetView>
  </sheetViews>
  <sheetFormatPr baseColWidth="10" defaultColWidth="9.33203125" defaultRowHeight="12.75" x14ac:dyDescent="0.2"/>
  <cols>
    <col min="1" max="1" width="4" style="26" customWidth="1"/>
    <col min="2" max="2" width="23.5" style="26" customWidth="1"/>
    <col min="3" max="3" width="31.5" style="26" customWidth="1"/>
    <col min="4" max="5" width="23.5" style="26" bestFit="1" customWidth="1"/>
    <col min="6" max="6" width="25.1640625" style="26" bestFit="1" customWidth="1"/>
    <col min="7" max="8" width="22.33203125" style="26" bestFit="1" customWidth="1"/>
    <col min="9" max="9" width="22.33203125" style="26" customWidth="1"/>
    <col min="10" max="10" width="27.33203125" style="26" customWidth="1"/>
    <col min="11" max="11" width="23.5" style="30" customWidth="1"/>
    <col min="12" max="12" width="24.83203125" style="30" customWidth="1"/>
    <col min="13" max="13" width="20.5" style="26" customWidth="1"/>
    <col min="14" max="14" width="20.6640625" style="26" customWidth="1"/>
    <col min="15" max="16384" width="9.33203125" style="26"/>
  </cols>
  <sheetData>
    <row r="1" spans="1:14" ht="15" customHeight="1" x14ac:dyDescent="0.2"/>
    <row r="2" spans="1:14" ht="54.95" customHeight="1" x14ac:dyDescent="0.2">
      <c r="A2"/>
      <c r="B2" s="1"/>
      <c r="C2" s="1"/>
      <c r="D2" s="1"/>
      <c r="E2" s="1"/>
      <c r="F2" s="1"/>
      <c r="G2" s="1"/>
      <c r="H2" s="1"/>
      <c r="I2" s="11"/>
      <c r="J2" s="11"/>
      <c r="K2" s="11"/>
      <c r="L2" s="11"/>
      <c r="M2"/>
      <c r="N2"/>
    </row>
    <row r="3" spans="1:14" ht="15" customHeight="1" x14ac:dyDescent="0.2"/>
    <row r="4" spans="1:14" ht="15" customHeight="1" x14ac:dyDescent="0.2"/>
    <row r="5" spans="1:14" ht="28.5" x14ac:dyDescent="0.2">
      <c r="B5" s="31" t="s">
        <v>1</v>
      </c>
      <c r="C5" s="31"/>
    </row>
    <row r="6" spans="1:14" ht="28.5" x14ac:dyDescent="0.2">
      <c r="B6" s="32" t="s">
        <v>2</v>
      </c>
      <c r="C6" s="32"/>
      <c r="D6" s="31"/>
      <c r="E6" s="31"/>
      <c r="F6" s="31"/>
      <c r="G6" s="31"/>
      <c r="H6" s="31"/>
      <c r="I6" s="31"/>
      <c r="J6" s="33"/>
      <c r="K6" s="33"/>
      <c r="L6" s="33"/>
      <c r="M6" s="33"/>
      <c r="N6" s="33"/>
    </row>
    <row r="7" spans="1:14" ht="24.75" customHeight="1" x14ac:dyDescent="0.2">
      <c r="B7" s="60"/>
      <c r="C7" s="60"/>
      <c r="D7" s="60"/>
      <c r="E7" s="60"/>
      <c r="F7" s="60"/>
      <c r="G7" s="60"/>
      <c r="H7" s="60"/>
      <c r="I7" s="60"/>
      <c r="J7" s="102" t="s">
        <v>3</v>
      </c>
      <c r="K7" s="102"/>
      <c r="L7" s="103"/>
    </row>
    <row r="8" spans="1:14" s="27" customFormat="1" ht="46.5" customHeight="1" x14ac:dyDescent="0.25">
      <c r="B8" s="72" t="s">
        <v>4</v>
      </c>
      <c r="C8" s="61" t="s">
        <v>5</v>
      </c>
      <c r="D8" s="61" t="s">
        <v>6</v>
      </c>
      <c r="E8" s="61" t="s">
        <v>7</v>
      </c>
      <c r="F8" s="61" t="s">
        <v>8</v>
      </c>
      <c r="G8" s="61" t="s">
        <v>9</v>
      </c>
      <c r="H8" s="61" t="s">
        <v>10</v>
      </c>
      <c r="I8" s="61" t="s">
        <v>11</v>
      </c>
      <c r="J8" s="69" t="s">
        <v>12</v>
      </c>
      <c r="K8" s="67" t="s">
        <v>13</v>
      </c>
      <c r="L8" s="68" t="s">
        <v>14</v>
      </c>
    </row>
    <row r="9" spans="1:14" s="28" customFormat="1" ht="45" x14ac:dyDescent="0.3">
      <c r="B9" s="74" t="s">
        <v>25</v>
      </c>
      <c r="C9" s="83">
        <v>4</v>
      </c>
      <c r="D9" s="70">
        <f>'[1]Board '!$H$8</f>
        <v>1200000</v>
      </c>
      <c r="E9" s="70">
        <f>'[1]Board '!$H$9</f>
        <v>1431900</v>
      </c>
      <c r="F9" s="70">
        <f>'[1]Board '!$H$10</f>
        <v>1356600</v>
      </c>
      <c r="G9" s="70"/>
      <c r="H9" s="70"/>
      <c r="I9" s="70"/>
      <c r="J9" s="63">
        <f>MIN(Comparación_precios24[[#This Row],[PROVEEDOR 1]:[PROVEEDOR 6]])</f>
        <v>1200000</v>
      </c>
      <c r="K9" s="63">
        <f>IFERROR(AVERAGE(Comparación_precios24[[#This Row],[PROVEEDOR 1]:[PROVEEDOR 6]]),0)</f>
        <v>1329500</v>
      </c>
      <c r="L9" s="63">
        <f>MAX(Comparación_precios24[[#This Row],[PROVEEDOR 1]:[PROVEEDOR 6]])</f>
        <v>1431900</v>
      </c>
    </row>
    <row r="10" spans="1:14" s="28" customFormat="1" ht="45" x14ac:dyDescent="0.3">
      <c r="B10" s="74" t="s">
        <v>26</v>
      </c>
      <c r="C10" s="84">
        <v>4</v>
      </c>
      <c r="D10" s="70">
        <f>'[1]Chasis '!$H$8</f>
        <v>330000</v>
      </c>
      <c r="E10" s="70">
        <f>'[1]Chasis '!$H$9</f>
        <v>349900</v>
      </c>
      <c r="F10" s="70">
        <f>'[1]Chasis '!$H$10</f>
        <v>83986</v>
      </c>
      <c r="G10" s="73"/>
      <c r="H10" s="62"/>
      <c r="I10" s="62"/>
      <c r="J10" s="63">
        <f>MIN(Comparación_precios24[[#This Row],[PROVEEDOR 1]:[PROVEEDOR 6]])</f>
        <v>83986</v>
      </c>
      <c r="K10" s="63">
        <f>IFERROR(AVERAGE(Comparación_precios24[[#This Row],[PROVEEDOR 1]:[PROVEEDOR 6]]),0)</f>
        <v>254628.66666666666</v>
      </c>
      <c r="L10" s="63">
        <f>MAX(Comparación_precios24[[#This Row],[PROVEEDOR 1]:[PROVEEDOR 6]])</f>
        <v>349900</v>
      </c>
    </row>
    <row r="11" spans="1:14" s="28" customFormat="1" ht="75" x14ac:dyDescent="0.3">
      <c r="B11" s="74" t="s">
        <v>27</v>
      </c>
      <c r="C11" s="84">
        <v>4</v>
      </c>
      <c r="D11" s="70">
        <f>'[1]Procesador '!$H$8</f>
        <v>697146.64</v>
      </c>
      <c r="E11" s="70">
        <f>'[1]Procesador '!$H$9</f>
        <v>789900</v>
      </c>
      <c r="F11" s="70">
        <f>'[1]Procesador '!$H$10</f>
        <v>927010</v>
      </c>
      <c r="G11" s="73"/>
      <c r="H11" s="62"/>
      <c r="I11" s="62"/>
      <c r="J11" s="63">
        <f>MIN(Comparación_precios24[[#This Row],[PROVEEDOR 1]:[PROVEEDOR 6]])</f>
        <v>697146.64</v>
      </c>
      <c r="K11" s="63">
        <f>IFERROR(AVERAGE(Comparación_precios24[[#This Row],[PROVEEDOR 1]:[PROVEEDOR 6]]),0)</f>
        <v>804685.54666666675</v>
      </c>
      <c r="L11" s="63">
        <f>MAX(Comparación_precios24[[#This Row],[PROVEEDOR 1]:[PROVEEDOR 6]])</f>
        <v>927010</v>
      </c>
    </row>
    <row r="12" spans="1:14" s="28" customFormat="1" ht="45" x14ac:dyDescent="0.3">
      <c r="B12" s="74" t="s">
        <v>28</v>
      </c>
      <c r="C12" s="81">
        <v>4</v>
      </c>
      <c r="D12" s="70">
        <f>'[1]Ram '!$H$8</f>
        <v>478554</v>
      </c>
      <c r="E12" s="70">
        <f>'[1]Ram '!$H$9</f>
        <v>815703.35</v>
      </c>
      <c r="F12" s="70">
        <f>'[1]Ram '!$H$10</f>
        <v>884777</v>
      </c>
      <c r="G12" s="62"/>
      <c r="H12" s="62"/>
      <c r="I12" s="62"/>
      <c r="J12" s="63">
        <f>MIN(Comparación_precios24[[#This Row],[PROVEEDOR 1]:[PROVEEDOR 6]])</f>
        <v>478554</v>
      </c>
      <c r="K12" s="63">
        <f>IFERROR(AVERAGE(Comparación_precios24[[#This Row],[PROVEEDOR 1]:[PROVEEDOR 6]]),0)</f>
        <v>726344.78333333333</v>
      </c>
      <c r="L12" s="63">
        <f>MAX(Comparación_precios24[[#This Row],[PROVEEDOR 1]:[PROVEEDOR 6]])</f>
        <v>884777</v>
      </c>
    </row>
    <row r="13" spans="1:14" s="28" customFormat="1" ht="45" x14ac:dyDescent="0.3">
      <c r="B13" s="94" t="s">
        <v>52</v>
      </c>
      <c r="C13" s="81">
        <v>4</v>
      </c>
      <c r="D13" s="62">
        <f>'[1]Almacenamiento '!$H$8</f>
        <v>704300.87</v>
      </c>
      <c r="E13" s="62">
        <f>'[1]Almacenamiento '!$H$9</f>
        <v>990315</v>
      </c>
      <c r="F13" s="62">
        <f>'[1]Almacenamiento '!$H$10</f>
        <v>979900</v>
      </c>
      <c r="G13" s="62"/>
      <c r="H13" s="62"/>
      <c r="I13" s="62"/>
      <c r="J13" s="63">
        <f>MIN(Comparación_precios24[[#This Row],[PROVEEDOR 1]:[PROVEEDOR 6]])</f>
        <v>704300.87</v>
      </c>
      <c r="K13" s="63">
        <f>IFERROR(AVERAGE(Comparación_precios24[[#This Row],[PROVEEDOR 1]:[PROVEEDOR 6]]),0)</f>
        <v>891505.29</v>
      </c>
      <c r="L13" s="63">
        <f>MAX(Comparación_precios24[[#This Row],[PROVEEDOR 1]:[PROVEEDOR 6]])</f>
        <v>990315</v>
      </c>
    </row>
    <row r="14" spans="1:14" s="28" customFormat="1" ht="45" x14ac:dyDescent="0.3">
      <c r="B14" s="74" t="s">
        <v>29</v>
      </c>
      <c r="C14" s="81">
        <v>4</v>
      </c>
      <c r="D14" s="62">
        <f>'[1]Grafica '!$G$8</f>
        <v>2500000</v>
      </c>
      <c r="E14" s="62">
        <f>'[1]Grafica '!$H$9</f>
        <v>2903600</v>
      </c>
      <c r="F14" s="62">
        <f>'[1]Grafica '!$H$10</f>
        <v>2422086</v>
      </c>
      <c r="G14" s="62"/>
      <c r="H14" s="62"/>
      <c r="I14" s="62"/>
      <c r="J14" s="63">
        <f>MIN(Comparación_precios24[[#This Row],[PROVEEDOR 1]:[PROVEEDOR 6]])</f>
        <v>2422086</v>
      </c>
      <c r="K14" s="63">
        <f>IFERROR(AVERAGE(Comparación_precios24[[#This Row],[PROVEEDOR 1]:[PROVEEDOR 6]]),0)</f>
        <v>2608562</v>
      </c>
      <c r="L14" s="63">
        <f>MAX(Comparación_precios24[[#This Row],[PROVEEDOR 1]:[PROVEEDOR 6]])</f>
        <v>2903600</v>
      </c>
    </row>
    <row r="15" spans="1:14" s="29" customFormat="1" ht="18.75" customHeight="1" x14ac:dyDescent="0.3">
      <c r="B15" s="94" t="s">
        <v>53</v>
      </c>
      <c r="C15" s="81">
        <v>4</v>
      </c>
      <c r="D15" s="62">
        <f>'[1]Fuente '!$H$8</f>
        <v>609900</v>
      </c>
      <c r="E15" s="62">
        <f>'[1]Fuente '!$H$9</f>
        <v>549195</v>
      </c>
      <c r="F15" s="62">
        <f>'[1]Fuente '!$H$10</f>
        <v>359956.87</v>
      </c>
      <c r="G15" s="62"/>
      <c r="H15" s="62"/>
      <c r="I15" s="62"/>
      <c r="J15" s="63">
        <f>MIN(Comparación_precios24[[#This Row],[PROVEEDOR 1]:[PROVEEDOR 6]])</f>
        <v>359956.87</v>
      </c>
      <c r="K15" s="63">
        <f>IFERROR(AVERAGE(Comparación_precios24[[#This Row],[PROVEEDOR 1]:[PROVEEDOR 6]]),0)</f>
        <v>506350.62333333335</v>
      </c>
      <c r="L15" s="63">
        <f>MAX(Comparación_precios24[[#This Row],[PROVEEDOR 1]:[PROVEEDOR 6]])</f>
        <v>609900</v>
      </c>
    </row>
    <row r="16" spans="1:14" s="29" customFormat="1" ht="60" x14ac:dyDescent="0.3">
      <c r="B16" s="74" t="s">
        <v>30</v>
      </c>
      <c r="C16" s="81">
        <v>12</v>
      </c>
      <c r="D16" s="62">
        <f>[1]Monitor!$H$8</f>
        <v>870000</v>
      </c>
      <c r="E16" s="62">
        <f>[1]Monitor!$H$9</f>
        <v>899521</v>
      </c>
      <c r="F16" s="62">
        <f>[1]Monitor!$H$10</f>
        <v>963900</v>
      </c>
      <c r="G16" s="62"/>
      <c r="H16" s="62"/>
      <c r="I16" s="62"/>
      <c r="J16" s="63">
        <f>MIN(Comparación_precios24[[#This Row],[PROVEEDOR 1]:[PROVEEDOR 6]])</f>
        <v>870000</v>
      </c>
      <c r="K16" s="63">
        <f>IFERROR(AVERAGE(Comparación_precios24[[#This Row],[PROVEEDOR 1]:[PROVEEDOR 6]]),0)</f>
        <v>911140.33333333337</v>
      </c>
      <c r="L16" s="63">
        <f>MAX(Comparación_precios24[[#This Row],[PROVEEDOR 1]:[PROVEEDOR 6]])</f>
        <v>963900</v>
      </c>
    </row>
    <row r="17" spans="2:12" s="29" customFormat="1" ht="60" x14ac:dyDescent="0.3">
      <c r="B17" s="94" t="s">
        <v>31</v>
      </c>
      <c r="C17" s="81">
        <v>4</v>
      </c>
      <c r="D17" s="62">
        <f>'[1]Combo tecladomouse'!$H$8</f>
        <v>123500</v>
      </c>
      <c r="E17" s="62">
        <f>'[1]Combo tecladomouse'!$H$9</f>
        <v>129900</v>
      </c>
      <c r="F17" s="62">
        <f>'[1]Combo tecladomouse'!$H$10</f>
        <v>269900</v>
      </c>
      <c r="G17" s="62"/>
      <c r="H17" s="62"/>
      <c r="I17" s="62"/>
      <c r="J17" s="63">
        <f>MIN(Comparación_precios24[[#This Row],[PROVEEDOR 1]:[PROVEEDOR 6]])</f>
        <v>123500</v>
      </c>
      <c r="K17" s="63">
        <f>IFERROR(AVERAGE(Comparación_precios24[[#This Row],[PROVEEDOR 1]:[PROVEEDOR 6]]),0)</f>
        <v>174433.33333333334</v>
      </c>
      <c r="L17" s="63">
        <f>MAX(Comparación_precios24[[#This Row],[PROVEEDOR 1]:[PROVEEDOR 6]])</f>
        <v>269900</v>
      </c>
    </row>
    <row r="18" spans="2:12" s="29" customFormat="1" ht="18.75" x14ac:dyDescent="0.3">
      <c r="B18" s="64" t="s">
        <v>32</v>
      </c>
      <c r="C18" s="92">
        <v>4</v>
      </c>
      <c r="D18" s="64">
        <v>931944</v>
      </c>
      <c r="E18" s="64">
        <v>80966</v>
      </c>
      <c r="F18" s="64">
        <v>52136</v>
      </c>
      <c r="G18" s="64"/>
      <c r="H18" s="64"/>
      <c r="I18" s="66"/>
      <c r="J18" s="63">
        <f>MIN(Comparación_precios24[[#This Row],[PROVEEDOR 1]:[PROVEEDOR 6]])</f>
        <v>52136</v>
      </c>
      <c r="K18" s="63">
        <f>IFERROR(AVERAGE(Comparación_precios24[[#This Row],[PROVEEDOR 1]:[PROVEEDOR 6]]),0)</f>
        <v>355015.33333333331</v>
      </c>
      <c r="L18" s="63">
        <f>MAX(Comparación_precios24[[#This Row],[PROVEEDOR 1]:[PROVEEDOR 6]])</f>
        <v>931944</v>
      </c>
    </row>
    <row r="19" spans="2:12" s="29" customFormat="1" ht="37.5" x14ac:dyDescent="0.3">
      <c r="B19" s="89" t="s">
        <v>33</v>
      </c>
      <c r="C19" s="93">
        <v>4</v>
      </c>
      <c r="D19" s="89">
        <f>'[1]Licencias Visual '!$H$8</f>
        <v>1228154.375</v>
      </c>
      <c r="E19" s="89">
        <f>'[1]Licencias Visual '!$H$9</f>
        <v>1886559.1815000002</v>
      </c>
      <c r="F19" s="89">
        <f>'[1]Licencias Visual '!$H$10</f>
        <v>216155.16999999998</v>
      </c>
      <c r="G19" s="89"/>
      <c r="H19" s="89"/>
      <c r="I19" s="90"/>
      <c r="J19" s="91">
        <f>MIN(Comparación_precios24[[#This Row],[PROVEEDOR 1]:[PROVEEDOR 6]])</f>
        <v>216155.16999999998</v>
      </c>
      <c r="K19" s="91">
        <f>IFERROR(AVERAGE(Comparación_precios24[[#This Row],[PROVEEDOR 1]:[PROVEEDOR 6]]),0)</f>
        <v>1110289.5755</v>
      </c>
      <c r="L19" s="91">
        <f>MAX(Comparación_precios24[[#This Row],[PROVEEDOR 1]:[PROVEEDOR 6]])</f>
        <v>1886559.1815000002</v>
      </c>
    </row>
    <row r="20" spans="2:12" s="29" customFormat="1" ht="18.75" x14ac:dyDescent="0.3">
      <c r="B20" s="64" t="s">
        <v>34</v>
      </c>
      <c r="C20" s="92">
        <v>4</v>
      </c>
      <c r="D20" s="89">
        <f>'[1]Licencias Git hub'!$H$8</f>
        <v>93339.732499999998</v>
      </c>
      <c r="E20" s="89">
        <f>'[1]Licencias Git hub'!$H$9</f>
        <v>93339.732499999998</v>
      </c>
      <c r="F20" s="64"/>
      <c r="G20" s="64"/>
      <c r="H20" s="64"/>
      <c r="I20" s="66"/>
      <c r="J20" s="63">
        <f>MIN(Comparación_precios24[[#This Row],[PROVEEDOR 1]:[PROVEEDOR 6]])</f>
        <v>93339.732499999998</v>
      </c>
      <c r="K20" s="63">
        <f>IFERROR(AVERAGE(Comparación_precios24[[#This Row],[PROVEEDOR 1]:[PROVEEDOR 6]]),0)</f>
        <v>93339.732499999998</v>
      </c>
      <c r="L20" s="63">
        <f>MAX(Comparación_precios24[[#This Row],[PROVEEDOR 1]:[PROVEEDOR 6]])</f>
        <v>93339.732499999998</v>
      </c>
    </row>
    <row r="21" spans="2:12" s="29" customFormat="1" ht="18.75" x14ac:dyDescent="0.3">
      <c r="B21" s="64" t="s">
        <v>59</v>
      </c>
      <c r="C21" s="65">
        <v>4</v>
      </c>
      <c r="D21" s="64">
        <f>'[1]Licencias  office'!$H$8</f>
        <v>309398.81</v>
      </c>
      <c r="E21" s="64">
        <f>'[1]Licencias  office'!$H$9</f>
        <v>345645.61499999999</v>
      </c>
      <c r="F21" s="64">
        <f>'[1]Licencias  office'!$H$10</f>
        <v>345471.54179999995</v>
      </c>
      <c r="G21" s="64"/>
      <c r="H21" s="64"/>
      <c r="I21" s="66"/>
      <c r="J21" s="63">
        <f>MIN(Comparación_precios24[[#This Row],[PROVEEDOR 1]:[PROVEEDOR 6]])</f>
        <v>309398.81</v>
      </c>
      <c r="K21" s="63">
        <f>IFERROR(AVERAGE(Comparación_precios24[[#This Row],[PROVEEDOR 1]:[PROVEEDOR 6]]),0)</f>
        <v>333505.32226666668</v>
      </c>
      <c r="L21" s="63">
        <f>MAX(Comparación_precios24[[#This Row],[PROVEEDOR 1]:[PROVEEDOR 6]])</f>
        <v>345645.61499999999</v>
      </c>
    </row>
    <row r="22" spans="2:12" s="29" customFormat="1" ht="18.75" x14ac:dyDescent="0.3">
      <c r="B22" s="64"/>
      <c r="C22" s="65"/>
      <c r="D22" s="64"/>
      <c r="E22" s="64"/>
      <c r="F22" s="64"/>
      <c r="G22" s="64"/>
      <c r="H22" s="64"/>
      <c r="I22" s="66"/>
      <c r="J22" s="63">
        <f>MIN(Comparación_precios24[[#This Row],[PROVEEDOR 1]:[PROVEEDOR 6]])</f>
        <v>0</v>
      </c>
      <c r="K22" s="63">
        <f>IFERROR(AVERAGE(Comparación_precios24[[#This Row],[PROVEEDOR 1]:[PROVEEDOR 6]]),0)</f>
        <v>0</v>
      </c>
      <c r="L22" s="63">
        <f>MAX(Comparación_precios24[[#This Row],[PROVEEDOR 1]:[PROVEEDOR 6]])</f>
        <v>0</v>
      </c>
    </row>
    <row r="23" spans="2:12" s="29" customFormat="1" ht="18.75" x14ac:dyDescent="0.3">
      <c r="B23" s="64"/>
      <c r="C23" s="65"/>
      <c r="D23" s="64"/>
      <c r="E23" s="64"/>
      <c r="F23" s="64"/>
      <c r="G23" s="64"/>
      <c r="H23" s="64"/>
      <c r="I23" s="66"/>
      <c r="J23" s="63">
        <f>MIN(Comparación_precios24[[#This Row],[PROVEEDOR 1]:[PROVEEDOR 6]])</f>
        <v>0</v>
      </c>
      <c r="K23" s="63">
        <f>IFERROR(AVERAGE(Comparación_precios24[[#This Row],[PROVEEDOR 1]:[PROVEEDOR 6]]),0)</f>
        <v>0</v>
      </c>
      <c r="L23" s="63">
        <f>MAX(Comparación_precios24[[#This Row],[PROVEEDOR 1]:[PROVEEDOR 6]])</f>
        <v>0</v>
      </c>
    </row>
    <row r="24" spans="2:12" s="29" customFormat="1" ht="18.75" x14ac:dyDescent="0.3">
      <c r="B24" s="64"/>
      <c r="C24" s="65"/>
      <c r="D24" s="64"/>
      <c r="E24" s="64"/>
      <c r="F24" s="64"/>
      <c r="G24" s="64"/>
      <c r="H24" s="64"/>
      <c r="I24" s="66"/>
      <c r="J24" s="63">
        <f>MIN(Comparación_precios24[[#This Row],[PROVEEDOR 1]:[PROVEEDOR 6]])</f>
        <v>0</v>
      </c>
      <c r="K24" s="63">
        <f>IFERROR(AVERAGE(Comparación_precios24[[#This Row],[PROVEEDOR 1]:[PROVEEDOR 6]]),0)</f>
        <v>0</v>
      </c>
      <c r="L24" s="63">
        <f>MAX(Comparación_precios24[[#This Row],[PROVEEDOR 1]:[PROVEEDOR 6]])</f>
        <v>0</v>
      </c>
    </row>
    <row r="25" spans="2:12" s="29" customFormat="1" ht="18.75" x14ac:dyDescent="0.3">
      <c r="B25" s="64"/>
      <c r="C25" s="65"/>
      <c r="D25" s="64"/>
      <c r="E25" s="64"/>
      <c r="F25" s="64"/>
      <c r="G25" s="64"/>
      <c r="H25" s="64"/>
      <c r="I25" s="66"/>
      <c r="J25" s="63">
        <f>MIN(Comparación_precios24[[#This Row],[PROVEEDOR 1]:[PROVEEDOR 6]])</f>
        <v>0</v>
      </c>
      <c r="K25" s="63">
        <f>IFERROR(AVERAGE(Comparación_precios24[[#This Row],[PROVEEDOR 1]:[PROVEEDOR 6]]),0)</f>
        <v>0</v>
      </c>
      <c r="L25" s="63">
        <f>MAX(Comparación_precios24[[#This Row],[PROVEEDOR 1]:[PROVEEDOR 6]])</f>
        <v>0</v>
      </c>
    </row>
    <row r="26" spans="2:12" s="29" customFormat="1" ht="19.5" thickBot="1" x14ac:dyDescent="0.35">
      <c r="B26" s="95" t="s">
        <v>19</v>
      </c>
      <c r="C26" s="95"/>
      <c r="D26" s="96">
        <f>ROUND(SUMPRODUCT(Comparación_precios24[CANTIDAD],Comparación_precios24[PROVEEDOR 1]),2)</f>
        <v>47264953.710000001</v>
      </c>
      <c r="E26" s="96">
        <f>ROUND(SUMPRODUCT(Comparación_precios24[CANTIDAD],Comparación_precios24[PROVEEDOR 2]),2)</f>
        <v>52261947.520000003</v>
      </c>
      <c r="F26" s="96">
        <f>ROUND(SUMPRODUCT(Comparación_precios24[CANTIDAD],Comparación_precios24[PROVEEDOR 3]),2)</f>
        <v>43158714.329999998</v>
      </c>
      <c r="G26" s="96">
        <f>ROUND(SUMPRODUCT(Comparación_precios24[CANTIDAD],Comparación_precios24[PROVEEDOR 4]),2)</f>
        <v>0</v>
      </c>
      <c r="H26" s="96">
        <f>ROUND(SUMPRODUCT(Comparación_precios24[CANTIDAD],Comparación_precios24[PROVEEDOR 5]),2)</f>
        <v>0</v>
      </c>
      <c r="I26" s="96">
        <f>ROUND(SUMPRODUCT(Comparación_precios24[CANTIDAD],Comparación_precios24[PROVEEDOR 6]),2)</f>
        <v>0</v>
      </c>
      <c r="J26" s="97"/>
      <c r="K26" s="97"/>
      <c r="L26" s="98"/>
    </row>
    <row r="27" spans="2:12" s="29" customFormat="1" x14ac:dyDescent="0.2">
      <c r="B27" s="26"/>
      <c r="C27" s="26"/>
      <c r="D27" s="26"/>
      <c r="E27" s="26"/>
      <c r="F27" s="26"/>
      <c r="G27" s="26"/>
      <c r="H27" s="26"/>
      <c r="I27" s="26"/>
      <c r="J27" s="26"/>
      <c r="K27" s="30"/>
      <c r="L27" s="30"/>
    </row>
    <row r="28" spans="2:12" s="29" customFormat="1" ht="48.6" customHeight="1" x14ac:dyDescent="0.2">
      <c r="B28" s="26"/>
      <c r="C28" s="26"/>
      <c r="D28" s="26"/>
      <c r="E28" s="26"/>
      <c r="F28" s="26"/>
      <c r="G28" s="26"/>
      <c r="H28" s="26"/>
      <c r="I28" s="26"/>
      <c r="J28" s="26"/>
      <c r="K28" s="30"/>
      <c r="L28" s="30"/>
    </row>
    <row r="29" spans="2:12" s="29" customFormat="1" ht="33.6" customHeight="1" x14ac:dyDescent="0.2">
      <c r="B29" s="104" t="s">
        <v>20</v>
      </c>
      <c r="C29" s="105"/>
      <c r="D29" s="38"/>
      <c r="E29" s="38"/>
      <c r="F29" s="38"/>
      <c r="G29" s="38"/>
      <c r="H29" s="38"/>
    </row>
    <row r="30" spans="2:12" s="29" customFormat="1" ht="25.9" customHeight="1" x14ac:dyDescent="0.2">
      <c r="B30" s="106" t="s">
        <v>21</v>
      </c>
      <c r="C30" s="107"/>
      <c r="D30" s="39"/>
      <c r="E30" s="40"/>
      <c r="F30" s="40"/>
      <c r="G30" s="40"/>
      <c r="H30" s="40"/>
      <c r="I30" s="40"/>
    </row>
    <row r="31" spans="2:12" s="29" customFormat="1" ht="18" customHeight="1" x14ac:dyDescent="0.2">
      <c r="B31" s="106" t="s">
        <v>22</v>
      </c>
      <c r="C31" s="107"/>
      <c r="D31" s="41"/>
      <c r="E31" s="42"/>
      <c r="F31" s="42"/>
      <c r="G31" s="40"/>
      <c r="H31" s="42"/>
      <c r="I31" s="42"/>
    </row>
    <row r="32" spans="2:12" s="29" customFormat="1" ht="18.75" x14ac:dyDescent="0.2">
      <c r="B32" s="106" t="s">
        <v>24</v>
      </c>
      <c r="C32" s="107"/>
      <c r="D32" s="43"/>
      <c r="E32" s="44"/>
      <c r="F32" s="44"/>
      <c r="G32" s="44"/>
      <c r="H32" s="44"/>
      <c r="I32" s="44"/>
    </row>
    <row r="33" spans="1:12" s="29" customFormat="1" ht="18.75" x14ac:dyDescent="0.2">
      <c r="B33" s="106"/>
      <c r="C33" s="107"/>
      <c r="D33" s="45"/>
      <c r="E33" s="46"/>
      <c r="F33" s="46"/>
      <c r="G33" s="46"/>
      <c r="H33" s="46"/>
      <c r="I33" s="46"/>
    </row>
    <row r="34" spans="1:12" ht="18.75" x14ac:dyDescent="0.2">
      <c r="B34" s="106"/>
      <c r="C34" s="107"/>
      <c r="D34" s="47"/>
      <c r="E34" s="48"/>
      <c r="F34" s="48"/>
      <c r="G34" s="48"/>
      <c r="H34" s="48"/>
      <c r="I34" s="48"/>
      <c r="J34" s="29"/>
      <c r="K34" s="29"/>
      <c r="L34" s="29"/>
    </row>
    <row r="35" spans="1:12" ht="18.75" x14ac:dyDescent="0.2">
      <c r="B35" s="106"/>
      <c r="C35" s="107"/>
      <c r="D35" s="49"/>
      <c r="E35" s="50"/>
      <c r="F35" s="50"/>
      <c r="G35" s="50"/>
      <c r="H35" s="50"/>
      <c r="I35" s="50"/>
      <c r="J35" s="29"/>
      <c r="K35" s="26"/>
      <c r="L35" s="26"/>
    </row>
    <row r="36" spans="1:12" x14ac:dyDescent="0.2">
      <c r="J36" s="30"/>
      <c r="K36" s="26"/>
      <c r="L36" s="26"/>
    </row>
    <row r="37" spans="1:12" x14ac:dyDescent="0.2">
      <c r="J37" s="30"/>
      <c r="K37" s="26"/>
      <c r="L37" s="26"/>
    </row>
    <row r="38" spans="1:12" ht="18.75" x14ac:dyDescent="0.2">
      <c r="A38" s="53"/>
      <c r="D38" s="12"/>
      <c r="E38" s="12"/>
      <c r="F38" s="13"/>
      <c r="G38" s="51"/>
      <c r="H38" s="14"/>
      <c r="I38" s="12"/>
      <c r="J38" s="30"/>
      <c r="K38" s="26"/>
      <c r="L38" s="26"/>
    </row>
    <row r="39" spans="1:12" ht="18.75" x14ac:dyDescent="0.2">
      <c r="B39" s="53"/>
      <c r="C39" s="53"/>
      <c r="D39" s="54"/>
      <c r="E39" s="54"/>
      <c r="F39" s="55"/>
      <c r="G39" s="56"/>
      <c r="H39" s="57"/>
      <c r="I39" s="54"/>
      <c r="J39" s="53"/>
      <c r="K39" s="58"/>
      <c r="L39" s="58"/>
    </row>
    <row r="40" spans="1:12" ht="18.75" x14ac:dyDescent="0.2">
      <c r="D40" s="12"/>
      <c r="E40" s="12"/>
      <c r="F40" s="13"/>
      <c r="G40" s="59"/>
      <c r="H40" s="14"/>
      <c r="I40" s="12"/>
    </row>
    <row r="41" spans="1:12" ht="18.75" x14ac:dyDescent="0.2">
      <c r="D41" s="12"/>
      <c r="E41" s="12"/>
      <c r="F41" s="13"/>
      <c r="G41" s="52"/>
      <c r="H41" s="14"/>
      <c r="I41" s="12"/>
    </row>
    <row r="42" spans="1:12" ht="18.75" x14ac:dyDescent="0.2">
      <c r="D42" s="12"/>
      <c r="E42" s="12"/>
      <c r="F42" s="13"/>
      <c r="G42" s="52"/>
      <c r="H42" s="14"/>
      <c r="I42" s="12"/>
    </row>
    <row r="43" spans="1:12" ht="18.75" x14ac:dyDescent="0.2">
      <c r="D43" s="12"/>
      <c r="E43" s="12"/>
      <c r="F43" s="13"/>
      <c r="G43" s="52"/>
      <c r="H43" s="14"/>
      <c r="I43" s="12"/>
    </row>
  </sheetData>
  <mergeCells count="5">
    <mergeCell ref="J7:L7"/>
    <mergeCell ref="B29:C29"/>
    <mergeCell ref="B30:C30"/>
    <mergeCell ref="B31:C31"/>
    <mergeCell ref="B32:C35"/>
  </mergeCells>
  <phoneticPr fontId="6" type="noConversion"/>
  <conditionalFormatting sqref="B8:C8 D26:I26">
    <cfRule type="expression" dxfId="83" priority="10">
      <formula>AND(B$26=MIN($D$26:$I$26),B$26&lt;&gt;0)</formula>
    </cfRule>
  </conditionalFormatting>
  <conditionalFormatting sqref="D8:I8">
    <cfRule type="expression" dxfId="82" priority="11">
      <formula>AND(D$26=MIN($D$26:$I$26),D$26&lt;&gt;0)</formula>
    </cfRule>
  </conditionalFormatting>
  <conditionalFormatting sqref="G9:I11 D12:I25">
    <cfRule type="expression" dxfId="81" priority="12">
      <formula>AND(D$26=MIN($D$26:$I$26),D$26&lt;&gt;0)</formula>
    </cfRule>
  </conditionalFormatting>
  <conditionalFormatting sqref="D11">
    <cfRule type="expression" dxfId="80" priority="9">
      <formula>AND(D$26=MIN($D$26:$I$26),D$26&lt;&gt;0)</formula>
    </cfRule>
  </conditionalFormatting>
  <conditionalFormatting sqref="D10">
    <cfRule type="expression" dxfId="79" priority="8">
      <formula>AND(D$26=MIN($D$26:$I$26),D$26&lt;&gt;0)</formula>
    </cfRule>
  </conditionalFormatting>
  <conditionalFormatting sqref="D9">
    <cfRule type="expression" dxfId="78" priority="7">
      <formula>AND(D$26=MIN($D$26:$I$26),D$26&lt;&gt;0)</formula>
    </cfRule>
  </conditionalFormatting>
  <conditionalFormatting sqref="E9">
    <cfRule type="expression" dxfId="77" priority="6">
      <formula>AND(E$26=MIN($D$26:$I$26),E$26&lt;&gt;0)</formula>
    </cfRule>
  </conditionalFormatting>
  <conditionalFormatting sqref="E10">
    <cfRule type="expression" dxfId="76" priority="5">
      <formula>AND(E$26=MIN($D$26:$I$26),E$26&lt;&gt;0)</formula>
    </cfRule>
  </conditionalFormatting>
  <conditionalFormatting sqref="E11">
    <cfRule type="expression" dxfId="75" priority="4">
      <formula>AND(E$26=MIN($D$26:$I$26),E$26&lt;&gt;0)</formula>
    </cfRule>
  </conditionalFormatting>
  <conditionalFormatting sqref="F11">
    <cfRule type="expression" dxfId="74" priority="3">
      <formula>AND(F$26=MIN($D$26:$I$26),F$26&lt;&gt;0)</formula>
    </cfRule>
  </conditionalFormatting>
  <conditionalFormatting sqref="F10">
    <cfRule type="expression" dxfId="73" priority="2">
      <formula>AND(F$26=MIN($D$26:$I$26),F$26&lt;&gt;0)</formula>
    </cfRule>
  </conditionalFormatting>
  <conditionalFormatting sqref="F9">
    <cfRule type="expression" dxfId="72" priority="1">
      <formula>AND(F$26=MIN($D$26:$I$26),F$26&lt;&gt;0)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56BF-AB7F-40A8-B702-25FE10227277}">
  <dimension ref="A1:N43"/>
  <sheetViews>
    <sheetView tabSelected="1" topLeftCell="A3" zoomScaleNormal="100" workbookViewId="0">
      <selection activeCell="D18" sqref="D18:E18"/>
    </sheetView>
  </sheetViews>
  <sheetFormatPr baseColWidth="10" defaultColWidth="9.33203125" defaultRowHeight="12.75" x14ac:dyDescent="0.2"/>
  <cols>
    <col min="1" max="1" width="4" style="26" customWidth="1"/>
    <col min="2" max="2" width="23.5" style="26" customWidth="1"/>
    <col min="3" max="3" width="31.5" style="26" customWidth="1"/>
    <col min="4" max="5" width="23.5" style="26" bestFit="1" customWidth="1"/>
    <col min="6" max="6" width="25.1640625" style="26" bestFit="1" customWidth="1"/>
    <col min="7" max="8" width="22.33203125" style="26" bestFit="1" customWidth="1"/>
    <col min="9" max="9" width="22.33203125" style="26" customWidth="1"/>
    <col min="10" max="10" width="27.33203125" style="26" customWidth="1"/>
    <col min="11" max="11" width="23.5" style="30" customWidth="1"/>
    <col min="12" max="12" width="24.83203125" style="30" customWidth="1"/>
    <col min="13" max="13" width="20.5" style="26" customWidth="1"/>
    <col min="14" max="14" width="20.6640625" style="26" customWidth="1"/>
    <col min="15" max="16384" width="9.33203125" style="26"/>
  </cols>
  <sheetData>
    <row r="1" spans="1:14" ht="15" customHeight="1" x14ac:dyDescent="0.2"/>
    <row r="2" spans="1:14" ht="54.95" customHeight="1" x14ac:dyDescent="0.2">
      <c r="A2"/>
      <c r="B2" s="1"/>
      <c r="C2" s="1"/>
      <c r="D2" s="1"/>
      <c r="E2" s="1"/>
      <c r="F2" s="1"/>
      <c r="G2" s="1"/>
      <c r="H2" s="1"/>
      <c r="I2" s="11"/>
      <c r="J2" s="11"/>
      <c r="K2" s="11"/>
      <c r="L2" s="11"/>
      <c r="M2"/>
      <c r="N2"/>
    </row>
    <row r="3" spans="1:14" ht="15" customHeight="1" x14ac:dyDescent="0.2"/>
    <row r="4" spans="1:14" ht="15" customHeight="1" x14ac:dyDescent="0.2"/>
    <row r="5" spans="1:14" ht="28.5" x14ac:dyDescent="0.2">
      <c r="B5" s="31" t="s">
        <v>1</v>
      </c>
      <c r="C5" s="31"/>
    </row>
    <row r="6" spans="1:14" ht="29.25" thickBot="1" x14ac:dyDescent="0.25">
      <c r="B6" s="32" t="s">
        <v>2</v>
      </c>
      <c r="C6" s="32"/>
      <c r="D6" s="31"/>
      <c r="E6" s="31"/>
      <c r="F6" s="31"/>
      <c r="G6" s="31"/>
      <c r="H6" s="31"/>
      <c r="I6" s="31"/>
      <c r="J6" s="33"/>
      <c r="K6" s="33"/>
      <c r="L6" s="33"/>
      <c r="M6" s="33"/>
      <c r="N6" s="33"/>
    </row>
    <row r="7" spans="1:14" ht="24.75" customHeight="1" x14ac:dyDescent="0.2">
      <c r="B7" s="60"/>
      <c r="C7" s="60"/>
      <c r="D7" s="60"/>
      <c r="E7" s="60"/>
      <c r="F7" s="60"/>
      <c r="G7" s="60"/>
      <c r="H7" s="60"/>
      <c r="I7" s="60"/>
      <c r="J7" s="102" t="s">
        <v>3</v>
      </c>
      <c r="K7" s="102"/>
      <c r="L7" s="103"/>
    </row>
    <row r="8" spans="1:14" s="27" customFormat="1" ht="46.5" customHeight="1" x14ac:dyDescent="0.25">
      <c r="B8" s="72" t="s">
        <v>4</v>
      </c>
      <c r="C8" s="61" t="s">
        <v>5</v>
      </c>
      <c r="D8" s="61" t="s">
        <v>6</v>
      </c>
      <c r="E8" s="61" t="s">
        <v>7</v>
      </c>
      <c r="F8" s="61" t="s">
        <v>8</v>
      </c>
      <c r="G8" s="61" t="s">
        <v>9</v>
      </c>
      <c r="H8" s="61" t="s">
        <v>10</v>
      </c>
      <c r="I8" s="61" t="s">
        <v>11</v>
      </c>
      <c r="J8" s="69" t="s">
        <v>12</v>
      </c>
      <c r="K8" s="67" t="s">
        <v>13</v>
      </c>
      <c r="L8" s="68" t="s">
        <v>14</v>
      </c>
    </row>
    <row r="9" spans="1:14" s="28" customFormat="1" ht="18.75" x14ac:dyDescent="0.3">
      <c r="B9" s="74" t="s">
        <v>56</v>
      </c>
      <c r="C9" s="83">
        <v>1</v>
      </c>
      <c r="D9" s="70">
        <f>'[1]pc recursos humanos'!$H$8</f>
        <v>1523000</v>
      </c>
      <c r="E9" s="70">
        <f>'[1]pc recursos humanos'!$H$9</f>
        <v>1370900</v>
      </c>
      <c r="F9" s="70">
        <f>'[1]pc recursos humanos'!$H$10</f>
        <v>1499900</v>
      </c>
      <c r="G9" s="70"/>
      <c r="H9" s="70"/>
      <c r="I9" s="70"/>
      <c r="J9" s="63">
        <f>MIN(Comparación_precios245[[#This Row],[PROVEEDOR 1]:[PROVEEDOR 6]])</f>
        <v>1370900</v>
      </c>
      <c r="K9" s="63">
        <f>IFERROR(AVERAGE(Comparación_precios245[[#This Row],[PROVEEDOR 1]:[PROVEEDOR 6]]),0)</f>
        <v>1464600</v>
      </c>
      <c r="L9" s="63">
        <f>MAX(Comparación_precios245[[#This Row],[PROVEEDOR 1]:[PROVEEDOR 6]])</f>
        <v>1523000</v>
      </c>
    </row>
    <row r="10" spans="1:14" s="28" customFormat="1" ht="18.75" x14ac:dyDescent="0.3">
      <c r="B10" s="74" t="s">
        <v>57</v>
      </c>
      <c r="C10" s="84">
        <v>1</v>
      </c>
      <c r="D10" s="70">
        <f>'[1]Licencias windows'!$H$8</f>
        <v>5398966.6325000003</v>
      </c>
      <c r="E10" s="70">
        <f>'[1]Licencias windows'!$H$9</f>
        <v>97903.572899999999</v>
      </c>
      <c r="F10" s="70">
        <f>'[1]Licencias windows'!$H$10</f>
        <v>65396.973600000005</v>
      </c>
      <c r="G10" s="73"/>
      <c r="H10" s="62"/>
      <c r="I10" s="62"/>
      <c r="J10" s="63">
        <f>MIN(Comparación_precios245[[#This Row],[PROVEEDOR 1]:[PROVEEDOR 6]])</f>
        <v>65396.973600000005</v>
      </c>
      <c r="K10" s="63">
        <f>IFERROR(AVERAGE(Comparación_precios245[[#This Row],[PROVEEDOR 1]:[PROVEEDOR 6]]),0)</f>
        <v>1854089.0596666669</v>
      </c>
      <c r="L10" s="63">
        <f>MAX(Comparación_precios245[[#This Row],[PROVEEDOR 1]:[PROVEEDOR 6]])</f>
        <v>5398966.6325000003</v>
      </c>
    </row>
    <row r="11" spans="1:14" s="28" customFormat="1" ht="18.75" x14ac:dyDescent="0.3">
      <c r="B11" s="74" t="s">
        <v>58</v>
      </c>
      <c r="C11" s="84">
        <v>1</v>
      </c>
      <c r="D11" s="70">
        <f>[1]firewall!$H$8</f>
        <v>956000</v>
      </c>
      <c r="E11" s="70">
        <f>[1]firewall!$H$9</f>
        <v>3800000</v>
      </c>
      <c r="F11" s="70">
        <f>[1]firewall!$H$10</f>
        <v>1140000</v>
      </c>
      <c r="G11" s="73"/>
      <c r="H11" s="62"/>
      <c r="I11" s="62"/>
      <c r="J11" s="63">
        <f>MIN(Comparación_precios245[[#This Row],[PROVEEDOR 1]:[PROVEEDOR 6]])</f>
        <v>956000</v>
      </c>
      <c r="K11" s="63">
        <f>IFERROR(AVERAGE(Comparación_precios245[[#This Row],[PROVEEDOR 1]:[PROVEEDOR 6]]),0)</f>
        <v>1965333.3333333333</v>
      </c>
      <c r="L11" s="63">
        <f>MAX(Comparación_precios245[[#This Row],[PROVEEDOR 1]:[PROVEEDOR 6]])</f>
        <v>3800000</v>
      </c>
    </row>
    <row r="12" spans="1:14" s="28" customFormat="1" ht="18.75" x14ac:dyDescent="0.3">
      <c r="B12" s="101" t="s">
        <v>59</v>
      </c>
      <c r="C12" s="81">
        <v>1</v>
      </c>
      <c r="D12" s="70">
        <f>'[1]Licencias  office'!$H$8</f>
        <v>309398.81</v>
      </c>
      <c r="E12" s="70">
        <f>'[1]Licencias  office'!$H$9</f>
        <v>345645.61499999999</v>
      </c>
      <c r="F12" s="70">
        <f>'[1]Licencias  office'!$H$10</f>
        <v>345471.54179999995</v>
      </c>
      <c r="G12" s="62"/>
      <c r="H12" s="62"/>
      <c r="I12" s="62"/>
      <c r="J12" s="63">
        <f>MIN(Comparación_precios245[[#This Row],[PROVEEDOR 1]:[PROVEEDOR 6]])</f>
        <v>309398.81</v>
      </c>
      <c r="K12" s="63">
        <f>IFERROR(AVERAGE(Comparación_precios245[[#This Row],[PROVEEDOR 1]:[PROVEEDOR 6]]),0)</f>
        <v>333505.32226666668</v>
      </c>
      <c r="L12" s="63">
        <f>MAX(Comparación_precios245[[#This Row],[PROVEEDOR 1]:[PROVEEDOR 6]])</f>
        <v>345645.61499999999</v>
      </c>
    </row>
    <row r="13" spans="1:14" s="28" customFormat="1" ht="18.75" x14ac:dyDescent="0.3">
      <c r="B13" s="94"/>
      <c r="C13" s="81"/>
      <c r="D13" s="62"/>
      <c r="E13" s="62"/>
      <c r="F13" s="62"/>
      <c r="G13" s="62"/>
      <c r="H13" s="62"/>
      <c r="I13" s="62"/>
      <c r="J13" s="63">
        <f>MIN(Comparación_precios245[[#This Row],[PROVEEDOR 1]:[PROVEEDOR 6]])</f>
        <v>0</v>
      </c>
      <c r="K13" s="63">
        <f>IFERROR(AVERAGE(Comparación_precios245[[#This Row],[PROVEEDOR 1]:[PROVEEDOR 6]]),0)</f>
        <v>0</v>
      </c>
      <c r="L13" s="63">
        <f>MAX(Comparación_precios245[[#This Row],[PROVEEDOR 1]:[PROVEEDOR 6]])</f>
        <v>0</v>
      </c>
    </row>
    <row r="14" spans="1:14" s="28" customFormat="1" ht="18.75" x14ac:dyDescent="0.3">
      <c r="B14" s="74"/>
      <c r="C14" s="81"/>
      <c r="D14" s="62"/>
      <c r="E14" s="62"/>
      <c r="F14" s="62"/>
      <c r="G14" s="62"/>
      <c r="H14" s="62"/>
      <c r="I14" s="62"/>
      <c r="J14" s="63">
        <f>MIN(Comparación_precios245[[#This Row],[PROVEEDOR 1]:[PROVEEDOR 6]])</f>
        <v>0</v>
      </c>
      <c r="K14" s="63">
        <f>IFERROR(AVERAGE(Comparación_precios245[[#This Row],[PROVEEDOR 1]:[PROVEEDOR 6]]),0)</f>
        <v>0</v>
      </c>
      <c r="L14" s="63">
        <f>MAX(Comparación_precios245[[#This Row],[PROVEEDOR 1]:[PROVEEDOR 6]])</f>
        <v>0</v>
      </c>
    </row>
    <row r="15" spans="1:14" s="29" customFormat="1" ht="18.75" customHeight="1" x14ac:dyDescent="0.3">
      <c r="B15" s="94"/>
      <c r="C15" s="81"/>
      <c r="D15" s="62"/>
      <c r="E15" s="62"/>
      <c r="F15" s="62"/>
      <c r="G15" s="62"/>
      <c r="H15" s="62"/>
      <c r="I15" s="62"/>
      <c r="J15" s="63">
        <f>MIN(Comparación_precios245[[#This Row],[PROVEEDOR 1]:[PROVEEDOR 6]])</f>
        <v>0</v>
      </c>
      <c r="K15" s="63">
        <f>IFERROR(AVERAGE(Comparación_precios245[[#This Row],[PROVEEDOR 1]:[PROVEEDOR 6]]),0)</f>
        <v>0</v>
      </c>
      <c r="L15" s="63">
        <f>MAX(Comparación_precios245[[#This Row],[PROVEEDOR 1]:[PROVEEDOR 6]])</f>
        <v>0</v>
      </c>
    </row>
    <row r="16" spans="1:14" s="29" customFormat="1" ht="18.75" x14ac:dyDescent="0.3">
      <c r="B16" s="74"/>
      <c r="C16" s="81"/>
      <c r="D16" s="62"/>
      <c r="E16" s="62"/>
      <c r="F16" s="62"/>
      <c r="G16" s="62"/>
      <c r="H16" s="62"/>
      <c r="I16" s="62"/>
      <c r="J16" s="63">
        <f>MIN(Comparación_precios245[[#This Row],[PROVEEDOR 1]:[PROVEEDOR 6]])</f>
        <v>0</v>
      </c>
      <c r="K16" s="63">
        <f>IFERROR(AVERAGE(Comparación_precios245[[#This Row],[PROVEEDOR 1]:[PROVEEDOR 6]]),0)</f>
        <v>0</v>
      </c>
      <c r="L16" s="63">
        <f>MAX(Comparación_precios245[[#This Row],[PROVEEDOR 1]:[PROVEEDOR 6]])</f>
        <v>0</v>
      </c>
    </row>
    <row r="17" spans="2:12" s="29" customFormat="1" ht="18.75" x14ac:dyDescent="0.3">
      <c r="B17" s="94"/>
      <c r="C17" s="81"/>
      <c r="D17" s="62"/>
      <c r="E17" s="62"/>
      <c r="F17" s="62"/>
      <c r="G17" s="62"/>
      <c r="H17" s="62"/>
      <c r="I17" s="62"/>
      <c r="J17" s="63">
        <f>MIN(Comparación_precios245[[#This Row],[PROVEEDOR 1]:[PROVEEDOR 6]])</f>
        <v>0</v>
      </c>
      <c r="K17" s="63">
        <f>IFERROR(AVERAGE(Comparación_precios245[[#This Row],[PROVEEDOR 1]:[PROVEEDOR 6]]),0)</f>
        <v>0</v>
      </c>
      <c r="L17" s="63">
        <f>MAX(Comparación_precios245[[#This Row],[PROVEEDOR 1]:[PROVEEDOR 6]])</f>
        <v>0</v>
      </c>
    </row>
    <row r="18" spans="2:12" s="29" customFormat="1" ht="18.75" x14ac:dyDescent="0.3">
      <c r="B18" s="64"/>
      <c r="C18" s="92"/>
      <c r="D18" s="64"/>
      <c r="E18" s="64"/>
      <c r="F18" s="64"/>
      <c r="G18" s="64"/>
      <c r="H18" s="64"/>
      <c r="I18" s="66"/>
      <c r="J18" s="63">
        <f>MIN(Comparación_precios245[[#This Row],[PROVEEDOR 1]:[PROVEEDOR 6]])</f>
        <v>0</v>
      </c>
      <c r="K18" s="63">
        <f>IFERROR(AVERAGE(Comparación_precios245[[#This Row],[PROVEEDOR 1]:[PROVEEDOR 6]]),0)</f>
        <v>0</v>
      </c>
      <c r="L18" s="63">
        <f>MAX(Comparación_precios245[[#This Row],[PROVEEDOR 1]:[PROVEEDOR 6]])</f>
        <v>0</v>
      </c>
    </row>
    <row r="19" spans="2:12" s="29" customFormat="1" ht="18.75" x14ac:dyDescent="0.3">
      <c r="B19" s="89"/>
      <c r="C19" s="93"/>
      <c r="D19" s="89"/>
      <c r="E19" s="89"/>
      <c r="F19" s="89"/>
      <c r="G19" s="89"/>
      <c r="H19" s="89"/>
      <c r="I19" s="90"/>
      <c r="J19" s="91">
        <f>MIN(Comparación_precios245[[#This Row],[PROVEEDOR 1]:[PROVEEDOR 6]])</f>
        <v>0</v>
      </c>
      <c r="K19" s="91">
        <f>IFERROR(AVERAGE(Comparación_precios245[[#This Row],[PROVEEDOR 1]:[PROVEEDOR 6]]),0)</f>
        <v>0</v>
      </c>
      <c r="L19" s="91">
        <f>MAX(Comparación_precios245[[#This Row],[PROVEEDOR 1]:[PROVEEDOR 6]])</f>
        <v>0</v>
      </c>
    </row>
    <row r="20" spans="2:12" s="29" customFormat="1" ht="18.75" x14ac:dyDescent="0.3">
      <c r="B20" s="64"/>
      <c r="C20" s="92"/>
      <c r="D20" s="89"/>
      <c r="E20" s="89"/>
      <c r="F20" s="64"/>
      <c r="G20" s="64"/>
      <c r="H20" s="64"/>
      <c r="I20" s="66"/>
      <c r="J20" s="63">
        <f>MIN(Comparación_precios245[[#This Row],[PROVEEDOR 1]:[PROVEEDOR 6]])</f>
        <v>0</v>
      </c>
      <c r="K20" s="63">
        <f>IFERROR(AVERAGE(Comparación_precios245[[#This Row],[PROVEEDOR 1]:[PROVEEDOR 6]]),0)</f>
        <v>0</v>
      </c>
      <c r="L20" s="63">
        <f>MAX(Comparación_precios245[[#This Row],[PROVEEDOR 1]:[PROVEEDOR 6]])</f>
        <v>0</v>
      </c>
    </row>
    <row r="21" spans="2:12" s="29" customFormat="1" ht="18.75" x14ac:dyDescent="0.3">
      <c r="B21" s="64"/>
      <c r="C21" s="65"/>
      <c r="D21" s="64"/>
      <c r="E21" s="64"/>
      <c r="F21" s="64"/>
      <c r="G21" s="64"/>
      <c r="H21" s="64"/>
      <c r="I21" s="66"/>
      <c r="J21" s="63">
        <f>MIN(Comparación_precios245[[#This Row],[PROVEEDOR 1]:[PROVEEDOR 6]])</f>
        <v>0</v>
      </c>
      <c r="K21" s="63">
        <f>IFERROR(AVERAGE(Comparación_precios245[[#This Row],[PROVEEDOR 1]:[PROVEEDOR 6]]),0)</f>
        <v>0</v>
      </c>
      <c r="L21" s="63">
        <f>MAX(Comparación_precios245[[#This Row],[PROVEEDOR 1]:[PROVEEDOR 6]])</f>
        <v>0</v>
      </c>
    </row>
    <row r="22" spans="2:12" s="29" customFormat="1" ht="18.75" x14ac:dyDescent="0.3">
      <c r="B22" s="64"/>
      <c r="C22" s="65"/>
      <c r="D22" s="64"/>
      <c r="E22" s="64"/>
      <c r="F22" s="64"/>
      <c r="G22" s="64"/>
      <c r="H22" s="64"/>
      <c r="I22" s="66"/>
      <c r="J22" s="63">
        <f>MIN(Comparación_precios245[[#This Row],[PROVEEDOR 1]:[PROVEEDOR 6]])</f>
        <v>0</v>
      </c>
      <c r="K22" s="63">
        <f>IFERROR(AVERAGE(Comparación_precios245[[#This Row],[PROVEEDOR 1]:[PROVEEDOR 6]]),0)</f>
        <v>0</v>
      </c>
      <c r="L22" s="63">
        <f>MAX(Comparación_precios245[[#This Row],[PROVEEDOR 1]:[PROVEEDOR 6]])</f>
        <v>0</v>
      </c>
    </row>
    <row r="23" spans="2:12" s="29" customFormat="1" ht="18.75" x14ac:dyDescent="0.3">
      <c r="B23" s="64"/>
      <c r="C23" s="65"/>
      <c r="D23" s="64"/>
      <c r="E23" s="64"/>
      <c r="F23" s="64"/>
      <c r="G23" s="64"/>
      <c r="H23" s="64"/>
      <c r="I23" s="66"/>
      <c r="J23" s="63">
        <f>MIN(Comparación_precios245[[#This Row],[PROVEEDOR 1]:[PROVEEDOR 6]])</f>
        <v>0</v>
      </c>
      <c r="K23" s="63">
        <f>IFERROR(AVERAGE(Comparación_precios245[[#This Row],[PROVEEDOR 1]:[PROVEEDOR 6]]),0)</f>
        <v>0</v>
      </c>
      <c r="L23" s="63">
        <f>MAX(Comparación_precios245[[#This Row],[PROVEEDOR 1]:[PROVEEDOR 6]])</f>
        <v>0</v>
      </c>
    </row>
    <row r="24" spans="2:12" s="29" customFormat="1" ht="18.75" x14ac:dyDescent="0.3">
      <c r="B24" s="64"/>
      <c r="C24" s="65"/>
      <c r="D24" s="64"/>
      <c r="E24" s="64"/>
      <c r="F24" s="64"/>
      <c r="G24" s="64"/>
      <c r="H24" s="64"/>
      <c r="I24" s="66"/>
      <c r="J24" s="63">
        <f>MIN(Comparación_precios245[[#This Row],[PROVEEDOR 1]:[PROVEEDOR 6]])</f>
        <v>0</v>
      </c>
      <c r="K24" s="63">
        <f>IFERROR(AVERAGE(Comparación_precios245[[#This Row],[PROVEEDOR 1]:[PROVEEDOR 6]]),0)</f>
        <v>0</v>
      </c>
      <c r="L24" s="63">
        <f>MAX(Comparación_precios245[[#This Row],[PROVEEDOR 1]:[PROVEEDOR 6]])</f>
        <v>0</v>
      </c>
    </row>
    <row r="25" spans="2:12" s="29" customFormat="1" ht="18.75" x14ac:dyDescent="0.3">
      <c r="B25" s="64"/>
      <c r="C25" s="65"/>
      <c r="D25" s="64"/>
      <c r="E25" s="64"/>
      <c r="F25" s="64"/>
      <c r="G25" s="64"/>
      <c r="H25" s="64"/>
      <c r="I25" s="66"/>
      <c r="J25" s="63">
        <f>MIN(Comparación_precios245[[#This Row],[PROVEEDOR 1]:[PROVEEDOR 6]])</f>
        <v>0</v>
      </c>
      <c r="K25" s="63">
        <f>IFERROR(AVERAGE(Comparación_precios245[[#This Row],[PROVEEDOR 1]:[PROVEEDOR 6]]),0)</f>
        <v>0</v>
      </c>
      <c r="L25" s="63">
        <f>MAX(Comparación_precios245[[#This Row],[PROVEEDOR 1]:[PROVEEDOR 6]])</f>
        <v>0</v>
      </c>
    </row>
    <row r="26" spans="2:12" s="29" customFormat="1" ht="19.5" thickBot="1" x14ac:dyDescent="0.35">
      <c r="B26" s="95" t="s">
        <v>19</v>
      </c>
      <c r="C26" s="95"/>
      <c r="D26" s="96">
        <f>ROUND(SUMPRODUCT(Comparación_precios245[CANTIDAD],Comparación_precios245[PROVEEDOR 1]),2)</f>
        <v>8187365.4400000004</v>
      </c>
      <c r="E26" s="96">
        <f>ROUND(SUMPRODUCT(Comparación_precios245[CANTIDAD],Comparación_precios245[PROVEEDOR 2]),2)</f>
        <v>5614449.1900000004</v>
      </c>
      <c r="F26" s="96"/>
      <c r="G26" s="96">
        <f>ROUND(SUMPRODUCT(Comparación_precios245[CANTIDAD],Comparación_precios245[PROVEEDOR 4]),2)</f>
        <v>0</v>
      </c>
      <c r="H26" s="96">
        <f>ROUND(SUMPRODUCT(Comparación_precios245[CANTIDAD],Comparación_precios245[PROVEEDOR 5]),2)</f>
        <v>0</v>
      </c>
      <c r="I26" s="96">
        <f>ROUND(SUMPRODUCT(Comparación_precios245[CANTIDAD],Comparación_precios245[PROVEEDOR 6]),2)</f>
        <v>0</v>
      </c>
      <c r="J26" s="97"/>
      <c r="K26" s="97"/>
      <c r="L26" s="98"/>
    </row>
    <row r="27" spans="2:12" s="29" customFormat="1" x14ac:dyDescent="0.2">
      <c r="B27" s="26"/>
      <c r="C27" s="26"/>
      <c r="D27" s="26"/>
      <c r="E27" s="26"/>
      <c r="F27" s="26"/>
      <c r="G27" s="26"/>
      <c r="H27" s="26"/>
      <c r="I27" s="26"/>
      <c r="J27" s="26"/>
      <c r="K27" s="30"/>
      <c r="L27" s="30"/>
    </row>
    <row r="28" spans="2:12" s="29" customFormat="1" ht="48.6" customHeight="1" thickBot="1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30"/>
      <c r="L28" s="30"/>
    </row>
    <row r="29" spans="2:12" s="29" customFormat="1" ht="33.6" customHeight="1" x14ac:dyDescent="0.2">
      <c r="B29" s="104" t="s">
        <v>20</v>
      </c>
      <c r="C29" s="105"/>
      <c r="D29" s="38"/>
      <c r="E29" s="38"/>
      <c r="F29" s="38"/>
      <c r="G29" s="38"/>
      <c r="H29" s="38"/>
    </row>
    <row r="30" spans="2:12" s="29" customFormat="1" ht="25.9" customHeight="1" x14ac:dyDescent="0.2">
      <c r="B30" s="106" t="s">
        <v>21</v>
      </c>
      <c r="C30" s="107"/>
      <c r="D30" s="39"/>
      <c r="E30" s="40"/>
      <c r="F30" s="40"/>
      <c r="G30" s="40"/>
      <c r="H30" s="40"/>
      <c r="I30" s="40"/>
    </row>
    <row r="31" spans="2:12" s="29" customFormat="1" ht="18" customHeight="1" x14ac:dyDescent="0.2">
      <c r="B31" s="106" t="s">
        <v>22</v>
      </c>
      <c r="C31" s="107"/>
      <c r="D31" s="41"/>
      <c r="E31" s="42"/>
      <c r="F31" s="42"/>
      <c r="G31" s="40"/>
      <c r="H31" s="42"/>
      <c r="I31" s="42"/>
    </row>
    <row r="32" spans="2:12" s="29" customFormat="1" ht="18.75" x14ac:dyDescent="0.2">
      <c r="B32" s="106" t="s">
        <v>24</v>
      </c>
      <c r="C32" s="107"/>
      <c r="D32" s="43"/>
      <c r="E32" s="44"/>
      <c r="F32" s="44"/>
      <c r="G32" s="44"/>
      <c r="H32" s="44"/>
      <c r="I32" s="44"/>
    </row>
    <row r="33" spans="1:12" s="29" customFormat="1" ht="18.75" x14ac:dyDescent="0.2">
      <c r="B33" s="106"/>
      <c r="C33" s="107"/>
      <c r="D33" s="45"/>
      <c r="E33" s="46"/>
      <c r="F33" s="46"/>
      <c r="G33" s="46"/>
      <c r="H33" s="46"/>
      <c r="I33" s="46"/>
    </row>
    <row r="34" spans="1:12" ht="18.75" x14ac:dyDescent="0.2">
      <c r="B34" s="106"/>
      <c r="C34" s="107"/>
      <c r="D34" s="47"/>
      <c r="E34" s="48"/>
      <c r="F34" s="48"/>
      <c r="G34" s="48"/>
      <c r="H34" s="48"/>
      <c r="I34" s="48"/>
      <c r="J34" s="29"/>
      <c r="K34" s="29"/>
      <c r="L34" s="29"/>
    </row>
    <row r="35" spans="1:12" ht="18.75" x14ac:dyDescent="0.2">
      <c r="B35" s="106"/>
      <c r="C35" s="107"/>
      <c r="D35" s="49"/>
      <c r="E35" s="50"/>
      <c r="F35" s="50"/>
      <c r="G35" s="50"/>
      <c r="H35" s="50"/>
      <c r="I35" s="50"/>
      <c r="J35" s="29"/>
      <c r="K35" s="26"/>
      <c r="L35" s="26"/>
    </row>
    <row r="36" spans="1:12" x14ac:dyDescent="0.2">
      <c r="J36" s="30"/>
      <c r="K36" s="26"/>
      <c r="L36" s="26"/>
    </row>
    <row r="37" spans="1:12" x14ac:dyDescent="0.2">
      <c r="J37" s="30"/>
      <c r="K37" s="26"/>
      <c r="L37" s="26"/>
    </row>
    <row r="38" spans="1:12" ht="18.75" x14ac:dyDescent="0.2">
      <c r="A38" s="53"/>
      <c r="D38" s="12"/>
      <c r="E38" s="12"/>
      <c r="F38" s="13"/>
      <c r="G38" s="51"/>
      <c r="H38" s="14"/>
      <c r="I38" s="12"/>
      <c r="J38" s="30"/>
      <c r="K38" s="26"/>
      <c r="L38" s="26"/>
    </row>
    <row r="39" spans="1:12" ht="18.75" x14ac:dyDescent="0.2">
      <c r="B39" s="53"/>
      <c r="C39" s="53"/>
      <c r="D39" s="54"/>
      <c r="E39" s="54"/>
      <c r="F39" s="55"/>
      <c r="G39" s="56"/>
      <c r="H39" s="57"/>
      <c r="I39" s="54"/>
      <c r="J39" s="53"/>
      <c r="K39" s="58"/>
      <c r="L39" s="58"/>
    </row>
    <row r="40" spans="1:12" ht="18.75" x14ac:dyDescent="0.2">
      <c r="D40" s="12"/>
      <c r="E40" s="12"/>
      <c r="F40" s="13"/>
      <c r="G40" s="59"/>
      <c r="H40" s="14"/>
      <c r="I40" s="12"/>
    </row>
    <row r="41" spans="1:12" ht="18.75" x14ac:dyDescent="0.2">
      <c r="D41" s="12"/>
      <c r="E41" s="12"/>
      <c r="F41" s="13"/>
      <c r="G41" s="52"/>
      <c r="H41" s="14"/>
      <c r="I41" s="12"/>
    </row>
    <row r="42" spans="1:12" ht="18.75" x14ac:dyDescent="0.2">
      <c r="D42" s="12"/>
      <c r="E42" s="12"/>
      <c r="F42" s="13"/>
      <c r="G42" s="52"/>
      <c r="H42" s="14"/>
      <c r="I42" s="12"/>
    </row>
    <row r="43" spans="1:12" ht="18.75" x14ac:dyDescent="0.2">
      <c r="D43" s="12"/>
      <c r="E43" s="12"/>
      <c r="F43" s="13"/>
      <c r="G43" s="52"/>
      <c r="H43" s="14"/>
      <c r="I43" s="12"/>
    </row>
  </sheetData>
  <mergeCells count="5">
    <mergeCell ref="B32:C35"/>
    <mergeCell ref="J7:L7"/>
    <mergeCell ref="B29:C29"/>
    <mergeCell ref="B30:C30"/>
    <mergeCell ref="B31:C31"/>
  </mergeCells>
  <conditionalFormatting sqref="B8:C8 D26:I26">
    <cfRule type="expression" dxfId="58" priority="10">
      <formula>AND(B$26=MIN($D$26:$I$26),B$26&lt;&gt;0)</formula>
    </cfRule>
  </conditionalFormatting>
  <conditionalFormatting sqref="D8:I8">
    <cfRule type="expression" dxfId="57" priority="11">
      <formula>AND(D$26=MIN($D$26:$I$26),D$26&lt;&gt;0)</formula>
    </cfRule>
  </conditionalFormatting>
  <conditionalFormatting sqref="G9:I11 D12:I25">
    <cfRule type="expression" dxfId="56" priority="12">
      <formula>AND(D$26=MIN($D$26:$I$26),D$26&lt;&gt;0)</formula>
    </cfRule>
  </conditionalFormatting>
  <conditionalFormatting sqref="D11">
    <cfRule type="expression" dxfId="55" priority="9">
      <formula>AND(D$26=MIN($D$26:$I$26),D$26&lt;&gt;0)</formula>
    </cfRule>
  </conditionalFormatting>
  <conditionalFormatting sqref="D10">
    <cfRule type="expression" dxfId="54" priority="8">
      <formula>AND(D$26=MIN($D$26:$I$26),D$26&lt;&gt;0)</formula>
    </cfRule>
  </conditionalFormatting>
  <conditionalFormatting sqref="D9">
    <cfRule type="expression" dxfId="53" priority="7">
      <formula>AND(D$26=MIN($D$26:$I$26),D$26&lt;&gt;0)</formula>
    </cfRule>
  </conditionalFormatting>
  <conditionalFormatting sqref="E9">
    <cfRule type="expression" dxfId="52" priority="6">
      <formula>AND(E$26=MIN($D$26:$I$26),E$26&lt;&gt;0)</formula>
    </cfRule>
  </conditionalFormatting>
  <conditionalFormatting sqref="E10">
    <cfRule type="expression" dxfId="51" priority="5">
      <formula>AND(E$26=MIN($D$26:$I$26),E$26&lt;&gt;0)</formula>
    </cfRule>
  </conditionalFormatting>
  <conditionalFormatting sqref="E11">
    <cfRule type="expression" dxfId="50" priority="4">
      <formula>AND(E$26=MIN($D$26:$I$26),E$26&lt;&gt;0)</formula>
    </cfRule>
  </conditionalFormatting>
  <conditionalFormatting sqref="F11">
    <cfRule type="expression" dxfId="49" priority="3">
      <formula>AND(F$26=MIN($D$26:$I$26),F$26&lt;&gt;0)</formula>
    </cfRule>
  </conditionalFormatting>
  <conditionalFormatting sqref="F10">
    <cfRule type="expression" dxfId="48" priority="2">
      <formula>AND(F$26=MIN($D$26:$I$26),F$26&lt;&gt;0)</formula>
    </cfRule>
  </conditionalFormatting>
  <conditionalFormatting sqref="F9">
    <cfRule type="expression" dxfId="47" priority="1">
      <formula>AND(F$26=MIN($D$26:$I$26),F$26&lt;&gt;0)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ColWidth="12" defaultRowHeight="11.25" x14ac:dyDescent="0.2"/>
  <cols>
    <col min="2" max="2" width="19.83203125" customWidth="1"/>
    <col min="4" max="9" width="18.5" customWidth="1"/>
  </cols>
  <sheetData>
    <row r="6" spans="2:9" ht="12" thickBot="1" x14ac:dyDescent="0.25"/>
    <row r="7" spans="2:9" ht="19.5" thickBot="1" x14ac:dyDescent="0.25">
      <c r="B7" s="15" t="s">
        <v>35</v>
      </c>
      <c r="C7" s="16">
        <v>1</v>
      </c>
      <c r="D7" s="15">
        <v>498</v>
      </c>
      <c r="E7" s="15">
        <v>420</v>
      </c>
      <c r="F7" s="15">
        <v>450</v>
      </c>
      <c r="G7" s="15">
        <v>230</v>
      </c>
      <c r="H7" s="15">
        <v>600</v>
      </c>
      <c r="I7" s="15">
        <v>520</v>
      </c>
    </row>
    <row r="8" spans="2:9" ht="19.5" thickBot="1" x14ac:dyDescent="0.25">
      <c r="B8" s="15" t="s">
        <v>36</v>
      </c>
      <c r="C8" s="16">
        <v>2</v>
      </c>
      <c r="D8" s="15">
        <v>450</v>
      </c>
      <c r="E8" s="15">
        <v>220</v>
      </c>
      <c r="F8" s="15">
        <v>405</v>
      </c>
      <c r="G8" s="15">
        <v>495</v>
      </c>
      <c r="H8" s="15">
        <v>540</v>
      </c>
      <c r="I8" s="15">
        <v>200</v>
      </c>
    </row>
    <row r="9" spans="2:9" ht="19.5" thickBot="1" x14ac:dyDescent="0.25">
      <c r="B9" s="15" t="s">
        <v>37</v>
      </c>
      <c r="C9" s="16">
        <v>2</v>
      </c>
      <c r="D9" s="15">
        <v>650</v>
      </c>
      <c r="E9" s="15">
        <v>620</v>
      </c>
      <c r="F9" s="15">
        <v>666</v>
      </c>
      <c r="G9" s="15">
        <v>400</v>
      </c>
      <c r="H9" s="15">
        <v>648</v>
      </c>
      <c r="I9" s="15">
        <v>452.4</v>
      </c>
    </row>
    <row r="10" spans="2:9" ht="19.5" thickBot="1" x14ac:dyDescent="0.25">
      <c r="B10" s="15" t="s">
        <v>38</v>
      </c>
      <c r="C10" s="16">
        <v>1</v>
      </c>
      <c r="D10" s="15">
        <v>585</v>
      </c>
      <c r="E10" s="15">
        <v>558</v>
      </c>
      <c r="F10" s="15">
        <v>320</v>
      </c>
      <c r="G10" s="15">
        <v>360</v>
      </c>
      <c r="H10" s="15">
        <v>583.20000000000005</v>
      </c>
      <c r="I10" s="15">
        <v>407.16</v>
      </c>
    </row>
    <row r="11" spans="2:9" ht="19.5" thickBot="1" x14ac:dyDescent="0.25">
      <c r="B11" s="15" t="s">
        <v>39</v>
      </c>
      <c r="C11" s="16">
        <v>3</v>
      </c>
      <c r="D11" s="15">
        <v>526.5</v>
      </c>
      <c r="E11" s="15">
        <v>502.2</v>
      </c>
      <c r="F11" s="15">
        <v>539.46</v>
      </c>
      <c r="G11" s="15">
        <v>300</v>
      </c>
      <c r="H11" s="15">
        <v>500</v>
      </c>
      <c r="I11" s="15">
        <v>366.44</v>
      </c>
    </row>
    <row r="12" spans="2:9" ht="19.5" thickBot="1" x14ac:dyDescent="0.25">
      <c r="B12" s="15" t="s">
        <v>40</v>
      </c>
      <c r="C12" s="16">
        <v>1</v>
      </c>
      <c r="D12" s="15">
        <v>473.8</v>
      </c>
      <c r="E12" s="15">
        <v>200</v>
      </c>
      <c r="F12" s="15">
        <v>485.51</v>
      </c>
      <c r="G12" s="15">
        <v>291.60000000000002</v>
      </c>
      <c r="H12" s="15">
        <v>270</v>
      </c>
      <c r="I12" s="15">
        <v>220</v>
      </c>
    </row>
    <row r="19" spans="2:9" ht="18.75" x14ac:dyDescent="0.2">
      <c r="D19" s="17">
        <v>30</v>
      </c>
      <c r="E19" s="2">
        <v>10</v>
      </c>
      <c r="F19" s="2">
        <v>15</v>
      </c>
      <c r="G19" s="2">
        <v>15</v>
      </c>
      <c r="H19" s="2">
        <v>15</v>
      </c>
      <c r="I19" s="2">
        <v>10</v>
      </c>
    </row>
    <row r="20" spans="2:9" ht="18.75" x14ac:dyDescent="0.2">
      <c r="D20" s="18">
        <v>10</v>
      </c>
      <c r="E20" s="6">
        <v>10</v>
      </c>
      <c r="F20" s="6">
        <v>10</v>
      </c>
      <c r="G20" s="2" t="s">
        <v>41</v>
      </c>
      <c r="H20" s="6">
        <v>5</v>
      </c>
      <c r="I20" s="6" t="s">
        <v>41</v>
      </c>
    </row>
    <row r="21" spans="2:9" ht="18.75" x14ac:dyDescent="0.2">
      <c r="D21" s="19" t="s">
        <v>42</v>
      </c>
      <c r="E21" s="7" t="s">
        <v>42</v>
      </c>
      <c r="F21" s="7" t="s">
        <v>43</v>
      </c>
      <c r="G21" s="7" t="s">
        <v>44</v>
      </c>
      <c r="H21" s="7" t="s">
        <v>43</v>
      </c>
      <c r="I21" s="7" t="s">
        <v>43</v>
      </c>
    </row>
    <row r="22" spans="2:9" ht="18.75" x14ac:dyDescent="0.2">
      <c r="D22" s="20" t="s">
        <v>45</v>
      </c>
      <c r="E22" s="8" t="s">
        <v>45</v>
      </c>
      <c r="F22" s="8" t="s">
        <v>46</v>
      </c>
      <c r="G22" s="8" t="s">
        <v>43</v>
      </c>
      <c r="H22" s="8" t="s">
        <v>46</v>
      </c>
      <c r="I22" s="8" t="s">
        <v>46</v>
      </c>
    </row>
    <row r="23" spans="2:9" ht="18.75" x14ac:dyDescent="0.2">
      <c r="D23" s="21"/>
      <c r="E23" s="9"/>
      <c r="F23" s="9"/>
      <c r="G23" s="9"/>
      <c r="H23" s="9"/>
      <c r="I23" s="9"/>
    </row>
    <row r="24" spans="2:9" ht="18.75" x14ac:dyDescent="0.2">
      <c r="D24" s="22"/>
      <c r="E24" s="10"/>
      <c r="F24" s="10"/>
      <c r="G24" s="10"/>
      <c r="H24" s="10"/>
      <c r="I24" s="10"/>
    </row>
    <row r="27" spans="2:9" ht="12" thickBot="1" x14ac:dyDescent="0.25"/>
    <row r="28" spans="2:9" ht="19.5" thickBot="1" x14ac:dyDescent="0.25">
      <c r="B28" s="15" t="s">
        <v>47</v>
      </c>
      <c r="C28" s="16">
        <v>1</v>
      </c>
      <c r="D28" s="15">
        <v>340</v>
      </c>
      <c r="E28" s="15">
        <v>330</v>
      </c>
      <c r="F28" s="15">
        <v>440</v>
      </c>
      <c r="G28" s="15">
        <v>400</v>
      </c>
      <c r="H28" s="15">
        <v>320</v>
      </c>
      <c r="I28" s="15">
        <v>330</v>
      </c>
    </row>
    <row r="29" spans="2:9" ht="19.5" thickBot="1" x14ac:dyDescent="0.25">
      <c r="B29" s="15" t="s">
        <v>48</v>
      </c>
      <c r="C29" s="16">
        <v>1</v>
      </c>
      <c r="D29" s="15">
        <v>220</v>
      </c>
      <c r="E29" s="15">
        <v>230</v>
      </c>
      <c r="F29" s="15">
        <v>240</v>
      </c>
      <c r="G29" s="15">
        <v>220</v>
      </c>
      <c r="H29" s="15">
        <v>219</v>
      </c>
      <c r="I29" s="15">
        <v>218</v>
      </c>
    </row>
    <row r="30" spans="2:9" ht="19.5" thickBot="1" x14ac:dyDescent="0.25">
      <c r="B30" s="15" t="s">
        <v>49</v>
      </c>
      <c r="C30" s="16">
        <v>2</v>
      </c>
      <c r="D30" s="15">
        <v>560</v>
      </c>
      <c r="E30" s="15">
        <v>580</v>
      </c>
      <c r="F30" s="15">
        <v>550</v>
      </c>
      <c r="G30" s="15">
        <v>520</v>
      </c>
      <c r="H30" s="15">
        <v>551</v>
      </c>
      <c r="I30" s="15">
        <v>550</v>
      </c>
    </row>
    <row r="35" spans="2:2" ht="14.25" x14ac:dyDescent="0.2">
      <c r="B35" s="25" t="s">
        <v>50</v>
      </c>
    </row>
    <row r="36" spans="2:2" ht="18.75" x14ac:dyDescent="0.2">
      <c r="B36" s="23">
        <v>250</v>
      </c>
    </row>
    <row r="37" spans="2:2" ht="18.75" x14ac:dyDescent="0.2">
      <c r="B37" s="24">
        <v>440</v>
      </c>
    </row>
    <row r="38" spans="2:2" ht="18.75" x14ac:dyDescent="0.2">
      <c r="B38" s="24">
        <v>440</v>
      </c>
    </row>
    <row r="39" spans="2:2" ht="18.75" x14ac:dyDescent="0.2">
      <c r="B39" s="24">
        <v>350</v>
      </c>
    </row>
    <row r="40" spans="2:2" ht="18.75" x14ac:dyDescent="0.2">
      <c r="B40" s="24">
        <v>420</v>
      </c>
    </row>
    <row r="41" spans="2:2" ht="18.75" x14ac:dyDescent="0.2">
      <c r="B41" s="24">
        <v>199</v>
      </c>
    </row>
  </sheetData>
  <conditionalFormatting sqref="D7:I12 D28:I30">
    <cfRule type="expression" dxfId="33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server admin</vt:lpstr>
      <vt:lpstr>Desarrollador</vt:lpstr>
      <vt:lpstr>pc recursos </vt:lpstr>
      <vt:lpstr>Soporte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fabian cristancho</cp:lastModifiedBy>
  <cp:revision/>
  <dcterms:created xsi:type="dcterms:W3CDTF">2013-10-17T12:18:53Z</dcterms:created>
  <dcterms:modified xsi:type="dcterms:W3CDTF">2024-06-23T20:00:25Z</dcterms:modified>
  <cp:category/>
  <cp:contentStatus/>
</cp:coreProperties>
</file>