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1.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s vor dem Start" sheetId="1" r:id="rId4"/>
    <sheet state="visible" name="Umsatzplan Dienstleistungen" sheetId="2" r:id="rId5"/>
    <sheet state="visible" name="Rentabilitätsvorschau" sheetId="3" r:id="rId6"/>
    <sheet state="visible" name="Liquiditätsplan" sheetId="4" r:id="rId7"/>
    <sheet state="visible" name="Investitionsplan" sheetId="5" r:id="rId8"/>
    <sheet state="visible" name="Finanzierungsplan" sheetId="6" r:id="rId9"/>
    <sheet state="hidden" name="Daten Liquiditätskurve" sheetId="7" r:id="rId10"/>
    <sheet state="visible" name="Privater Finanzbedarf" sheetId="8" r:id="rId11"/>
    <sheet state="hidden" name="Priv. Finanzb. 2. Gründ." sheetId="9" r:id="rId12"/>
    <sheet state="hidden" name="Priv. Finanzb. 3. Gründ" sheetId="10" r:id="rId13"/>
    <sheet state="hidden" name="Priv. Finanzbed. Summe" sheetId="11" r:id="rId14"/>
    <sheet state="visible" name="Übersicht Rentabilitätsvorschau" sheetId="12" r:id="rId15"/>
    <sheet state="hidden" name="Kapitaldienst" sheetId="13" r:id="rId16"/>
    <sheet state="hidden" name="Parameter" sheetId="14" r:id="rId17"/>
    <sheet state="hidden" name="Tabelle1" sheetId="15" r:id="rId18"/>
    <sheet state="hidden" name="Tabelle2" sheetId="16" r:id="rId19"/>
    <sheet state="hidden" name="Tabelle3" sheetId="17" r:id="rId20"/>
    <sheet state="hidden" name="Tabelle4" sheetId="18" r:id="rId21"/>
    <sheet state="hidden" name="Tabelle6" sheetId="19" r:id="rId22"/>
    <sheet state="hidden" name="Tabelle7" sheetId="20" r:id="rId23"/>
    <sheet state="visible" name="Zins- und Tilgungsrechner" sheetId="21" r:id="rId24"/>
    <sheet state="visible" name="Eigene Nebenrechnungen" sheetId="22" r:id="rId25"/>
  </sheets>
  <definedNames>
    <definedName name="afazwei">Investitionsplan!$F$38</definedName>
    <definedName name="VSt">Parameter!$A$4</definedName>
    <definedName name="gj">'Infos vor dem Start'!$A$13</definedName>
    <definedName name="VStermeins">Parameter!$B$5</definedName>
    <definedName name="afavier">Investitionsplan!$J$38</definedName>
    <definedName name="USteins">Parameter!$B$2</definedName>
    <definedName name="gwg">Parameter!$A$12</definedName>
    <definedName name="USt">Parameter!$A$2</definedName>
    <definedName name="afaeins">Investitionsplan!$D$38</definedName>
    <definedName name="VSterm">Parameter!$A$5</definedName>
    <definedName name="USt1neu">Parameter!$B$2</definedName>
    <definedName name="Monat">'Infos vor dem Start'!$A$11</definedName>
    <definedName name="kapges">'Infos vor dem Start'!$A$19</definedName>
    <definedName name="UStermeins">Parameter!$B$3</definedName>
    <definedName name="VSteins">Parameter!$B$4</definedName>
    <definedName name="gwgeins">Investitionsplan!$D$35</definedName>
    <definedName name="USterm">Parameter!$A$3</definedName>
    <definedName name="VStWEeins">Parameter!$B$6</definedName>
    <definedName name="rechnung">'Infos vor dem Start'!$A$15</definedName>
    <definedName name="afadrei">Investitionsplan!$H$38</definedName>
    <definedName name="VStWE">Parameter!$A$6</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8">
      <text>
        <t xml:space="preserve">In den Kommentaren finden sie Hinweise und nützliche Tipps.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Hier beschreiben Sie Ihre unterschiedlichen Dienstleistungsangebote
</t>
      </text>
    </comment>
    <comment authorId="0" ref="C1">
      <text>
        <t xml:space="preserve">Bitte setzen Sie hier den Preis für eine Einheit Ihres Angebots/Ihrer Leistung ein, z.B. "100", wenn eine Einheit 100 Euro kosten soll
</t>
      </text>
    </comment>
    <comment authorId="0" ref="G1">
      <text>
        <t xml:space="preserve">Hier tragen Sie jeden Monat ein, wieviele Einheiten Sie verkaufen möchten - zusammen mit dem Preis pro Einheit ergibt das den Umsatz pro Dienstleistung. Deren Summe wird in die Rentabilitätsvorschau übertragen.
</t>
      </text>
    </comment>
  </commentList>
</comments>
</file>

<file path=xl/comments3.xml><?xml version="1.0" encoding="utf-8"?>
<comments xmlns:r="http://schemas.openxmlformats.org/officeDocument/2006/relationships" xmlns="http://schemas.openxmlformats.org/spreadsheetml/2006/main">
  <authors>
    <author/>
  </authors>
  <commentList>
    <comment authorId="0" ref="B9">
      <text>
        <t xml:space="preserve">Hier tragen Sie ein, wieviel Prozent vom Umsatz auf den Einkauf entfallen.
Beispiel:
100 EUR Umsatz
40 EUR Einkauf
-&gt; 40% Wareneinkauf/Wareneinsatz
Die Formel setzt dann den Warennachkauf, der aus abverkaufter Ware (=Umsatz) resultiert, 
 im Folgemonat an.
</t>
      </text>
    </comment>
    <comment authorId="0" ref="C13">
      <text>
        <t xml:space="preserve">Angelika Nolting:
Bei Kapitalgesellschaften ist hier auch das Gehalt des Geschäftsführenden Gesellschafters einzutragen. 
Bitte auch den Eintrag  "Kapitalgesellschaft" in den Infos vor dem Start beachten!</t>
      </text>
    </comment>
    <comment authorId="0" ref="C50">
      <text>
        <t xml:space="preserve">Hier sind einzutragen Grundsteuer, Kfz-Steuer u.ä.
Einkommen- und Gewerbesteuer hingegen sind keine Betriebsausgaben und werden nur im Privaten Finanzbedarf bzw. der Liquiditätsplanung erfasst.</t>
      </text>
    </comment>
  </commentList>
</comments>
</file>

<file path=xl/comments4.xml><?xml version="1.0" encoding="utf-8"?>
<comments xmlns:r="http://schemas.openxmlformats.org/officeDocument/2006/relationships" xmlns="http://schemas.openxmlformats.org/spreadsheetml/2006/main">
  <authors>
    <author/>
  </authors>
  <commentList>
    <comment authorId="0" ref="C54">
      <text>
        <t xml:space="preserve">Bitte tragen Sie die Werte hierzu in das Tabellenblatt "Investitionsplan" ein.</t>
      </text>
    </comment>
    <comment authorId="0" ref="C55">
      <text>
        <t xml:space="preserve">Bitte tragen Sie die Werte hierzu in das Tabellenblatt "Investitionsplan" ein.</t>
      </text>
    </comment>
    <comment authorId="0" ref="C56">
      <text>
        <t xml:space="preserve">Bitte tragen Sie den Betrag im Monat der geplanten Auszahlung ein.</t>
      </text>
    </comment>
    <comment authorId="0" ref="C57">
      <text>
        <t xml:space="preserve">gem. Zins- und Tilgungsplan für alle betrieblichen Darlehen</t>
      </text>
    </comment>
    <comment authorId="0" ref="C61">
      <text>
        <t xml:space="preserve">Bitte tragen Sie die Daten hierzu ein das Tabellenblatt  "Privater Finanzbedarf" ein.</t>
      </text>
    </comment>
    <comment authorId="0" ref="C64">
      <text>
        <t xml:space="preserve">Bitte tragen Sie diesen Wert in das Tabellenblatt "Finanzierungsplan" ein.</t>
      </text>
    </comment>
  </commentList>
</comments>
</file>

<file path=xl/comments5.xml><?xml version="1.0" encoding="utf-8"?>
<comments xmlns:r="http://schemas.openxmlformats.org/officeDocument/2006/relationships" xmlns="http://schemas.openxmlformats.org/spreadsheetml/2006/main">
  <authors>
    <author/>
  </authors>
  <commentList>
    <comment authorId="0" ref="B1">
      <text>
        <t xml:space="preserve">Dieser Link führt zu den amtlichen AfA-Tabellen des Bundesfinanzministeriums. Im Zweifelsfall wenden Sie sich an Ihren Steuerberater.</t>
      </text>
    </comment>
    <comment authorId="0" ref="A3">
      <text>
        <t xml:space="preserve">Angelika Nolting:
Hier setzen Sie die Anschaffungen ein, die Sie für die Existenzgründung benötigen und noch nicht gekauft haben.</t>
      </text>
    </comment>
    <comment authorId="0" ref="A14">
      <text>
        <t xml:space="preserve">Diese Gegenstände besitzen Sie bereits und bringen sie in Ihre Gründung ein - Zeitwert einsetzen und Nutzungsdauer mit Steuerberater abklären!</t>
      </text>
    </comment>
    <comment authorId="0" ref="A23">
      <text>
        <t xml:space="preserve">Hier erfolgt die Abschreibung in voller Höhe bereits im Jahr der Anschaffung.</t>
      </text>
    </comment>
  </commentList>
</comments>
</file>

<file path=xl/comments6.xml><?xml version="1.0" encoding="utf-8"?>
<comments xmlns:r="http://schemas.openxmlformats.org/officeDocument/2006/relationships" xmlns="http://schemas.openxmlformats.org/spreadsheetml/2006/main">
  <authors>
    <author/>
  </authors>
  <commentList>
    <comment authorId="0" ref="D5">
      <text>
        <t xml:space="preserve">Dieser Wert wird übertragen aus dem Investitionsplan.</t>
      </text>
    </comment>
    <comment authorId="0" ref="D6">
      <text>
        <t xml:space="preserve">Dieser Wert wird übertragen aus dem Investitionsplan.</t>
      </text>
    </comment>
    <comment authorId="0" ref="D7">
      <text>
        <t xml:space="preserve">Dieser Wert wird übertragen aus dem Investitionsplan.</t>
      </text>
    </comment>
    <comment authorId="0" ref="D8">
      <text>
        <t xml:space="preserve">Dieser Wert wird übertragen aus dem Investitionsplan.</t>
      </text>
    </comment>
    <comment authorId="0" ref="E10">
      <text>
        <t xml:space="preserve">Diese Summe deckt Liquiditätsengpässe und Unvorhergesehenes ab. Sie wird nicht für einen bestimmten Zweck eingeplant.</t>
      </text>
    </comment>
    <comment authorId="0" ref="D16">
      <text>
        <t xml:space="preserve">Bitte tragen Sie hier den Betrag ein, der Ihnen sofort und ohne Einschränkungen zur Verfügung steht, um dauerhaft in Ihrem Unternehmen eingesetzt zu werden.</t>
      </text>
    </comment>
    <comment authorId="0" ref="D17">
      <text>
        <t xml:space="preserve">Dieser Wert wird übertragen aus der Liquiditätsplanung.</t>
      </text>
    </comment>
    <comment authorId="0" ref="A23">
      <text>
        <t xml:space="preserve">Hier tragen Sie weitere Darlehen ein, z.B. Familiendarlehen o.ä. 
Auch dafür Zins und Tilgung berücksichtigen!</t>
      </text>
    </comment>
  </commentList>
</comments>
</file>

<file path=xl/comments7.xml><?xml version="1.0" encoding="utf-8"?>
<comments xmlns:r="http://schemas.openxmlformats.org/officeDocument/2006/relationships" xmlns="http://schemas.openxmlformats.org/spreadsheetml/2006/main">
  <authors>
    <author/>
  </authors>
  <commentList>
    <comment authorId="0" ref="B23">
      <text>
        <t xml:space="preserve">IhrE SteuerberaterIn wird Ihnen die notwendige Höhe nennen können, sobald Sie Ihren voraussichtlichen Jahresüberschuss berechnet haben - diesen finden Sie in Zeile 51 der Rentabilitätsvorschau</t>
      </text>
    </comment>
  </commentList>
</comments>
</file>

<file path=xl/comments8.xml><?xml version="1.0" encoding="utf-8"?>
<comments xmlns:r="http://schemas.openxmlformats.org/officeDocument/2006/relationships" xmlns="http://schemas.openxmlformats.org/spreadsheetml/2006/main">
  <authors>
    <author/>
  </authors>
  <commentList>
    <comment authorId="0" ref="F2">
      <text>
        <t xml:space="preserve">Die Spalten für die Ist-Zahlen können der Übersichtlichkeit halber durch Klick auf das "Minus-"Symbol in der Kopfzeile ausgeblendet werden.
</t>
      </text>
    </comment>
    <comment authorId="0" ref="L2">
      <text>
        <t xml:space="preserve">Die Spalten für die Ist-Zahlen können der Übersichtlichkeit halber durch Klick auf das "Minus-"Symbol in der Kopfzeile ausgeblendet werden.
</t>
      </text>
    </comment>
    <comment authorId="0" ref="R2">
      <text>
        <t xml:space="preserve">Die Spalten für die Ist-Zahlen können der Übersichtlichkeit halber durch Klick auf das "Minus-"Symbol in der Kopfzeile ausgeblendet werden.
</t>
      </text>
    </comment>
    <comment authorId="0" ref="X2">
      <text>
        <t xml:space="preserve">Die Spalten für die Ist-Zahlen können der Übersichtlichkeit halber durch Klick auf das "Minus-"Symbol in der Kopfzeile ausgeblendet werden.
</t>
      </text>
    </comment>
  </commentList>
</comments>
</file>

<file path=xl/comments9.xml><?xml version="1.0" encoding="utf-8"?>
<comments xmlns:r="http://schemas.openxmlformats.org/officeDocument/2006/relationships" xmlns="http://schemas.openxmlformats.org/spreadsheetml/2006/main">
  <authors>
    <author/>
  </authors>
  <commentList>
    <comment authorId="0" ref="A5">
      <text>
        <t xml:space="preserve">Angelika Nolting:
Bitte hier Art des Darlehens und Kreditinstitut angeben, z.B. "ERP Kapital für Gründer, KfW"</t>
      </text>
    </comment>
  </commentList>
</comments>
</file>

<file path=xl/comments10.xml><?xml version="1.0" encoding="utf-8"?>
<comments xmlns:r="http://schemas.openxmlformats.org/officeDocument/2006/relationships" xmlns="http://schemas.openxmlformats.org/spreadsheetml/2006/main">
  <authors>
    <author/>
  </authors>
  <commentList>
    <comment authorId="0" ref="A2">
      <text>
        <t xml:space="preserve">Angelika Nolting:
Ust</t>
      </text>
    </comment>
    <comment authorId="0" ref="B2">
      <text>
        <t xml:space="preserve">Angelika Nolting:
USteins
</t>
      </text>
    </comment>
    <comment authorId="0" ref="A3">
      <text>
        <t xml:space="preserve">Angelika Nolting:
Usterm</t>
      </text>
    </comment>
    <comment authorId="0" ref="B3">
      <text>
        <t xml:space="preserve">SYSTEM:
UStermeins</t>
      </text>
    </comment>
    <comment authorId="0" ref="A4">
      <text>
        <t xml:space="preserve">Angelika Nolting:
VSt</t>
      </text>
    </comment>
    <comment authorId="0" ref="B4">
      <text>
        <t xml:space="preserve">SYSTEM:
VSteins</t>
      </text>
    </comment>
    <comment authorId="0" ref="A5">
      <text>
        <t xml:space="preserve">Angelika Nolting:
VSterm</t>
      </text>
    </comment>
    <comment authorId="0" ref="B5">
      <text>
        <t xml:space="preserve">SYSTEM:
VStermeins
</t>
      </text>
    </comment>
    <comment authorId="0" ref="A6">
      <text>
        <t xml:space="preserve">Angelika Nolting:
VStWE
</t>
      </text>
    </comment>
    <comment authorId="0" ref="B6">
      <text>
        <t xml:space="preserve">Angelika Nolting:
VstWEeins</t>
      </text>
    </comment>
  </commentList>
</comments>
</file>

<file path=xl/comments11.xml><?xml version="1.0" encoding="utf-8"?>
<comments xmlns:r="http://schemas.openxmlformats.org/officeDocument/2006/relationships" xmlns="http://schemas.openxmlformats.org/spreadsheetml/2006/main">
  <authors>
    <author/>
  </authors>
  <commentList>
    <comment authorId="0" ref="A3">
      <text>
        <t xml:space="preserve">Bitte hier Art des Darlehens und Kreditinstitut angeben, z.B. "ERP Kapital für Gründer, KfW"</t>
      </text>
    </comment>
  </commentList>
</comments>
</file>

<file path=xl/sharedStrings.xml><?xml version="1.0" encoding="utf-8"?>
<sst xmlns="http://schemas.openxmlformats.org/spreadsheetml/2006/main" count="463" uniqueCount="247">
  <si>
    <t>Sehr geehrte Gründerin, sehr geehrter Gründer,</t>
  </si>
  <si>
    <t>vielen Dank, dass Sie das Finanztool der IHK Köln benutzen! Zunächst ein paar Informationen zur Bedienung:</t>
  </si>
  <si>
    <t>Wenn Sie nicht im Januar gründen, beginnen Sie bitte mit Ihren Eintragungen im ersten Jahr mit dem Monat, in dem Sie starten möchten. Insgesamt stehen vier Jahre als Planungshorizont zur Verfügung, davon sollten mindestens drei Jahre monatsgenau geplant werden. Tragen Sie Ihren ersten Monat zudem in das Eingabefeld weiter unten ein.</t>
  </si>
  <si>
    <t>Zellen, in die Sie Werte eintragen können, sind grün gekennzeichnet. Alle anderen Zellen sind schreibgeschützt.</t>
  </si>
  <si>
    <t>Einige Zellen haben wir mit Erläuterungen versehen - diese erkennen Sie an dem roten Dreieck rechts oben.
Sie können sie lesen, wenn Sie mit dem Mauszeiger auf die entsprechende Zelle gehen.</t>
  </si>
  <si>
    <t>Außerdem bitten wir Sie um einige Angaben, um Ihnen die Arbeit zu erleichtern:</t>
  </si>
  <si>
    <r>
      <rPr>
        <rFont val="Arial"/>
        <color theme="1"/>
        <sz val="10.0"/>
      </rPr>
      <t xml:space="preserve">Ihr </t>
    </r>
    <r>
      <rPr>
        <rFont val="Arial"/>
        <b/>
        <color rgb="FFFF0000"/>
        <sz val="10.0"/>
      </rPr>
      <t>erster Gründungsmonat</t>
    </r>
    <r>
      <rPr>
        <rFont val="Arial"/>
        <color theme="1"/>
        <sz val="10.0"/>
      </rPr>
      <t xml:space="preserve">: Bitte geben Sie "1" ein für Januar, "2" für Februar usw. Beginnen Sie Ihre Einträge in der Tabelle bitte auch im entsprechenden Monat. </t>
    </r>
    <r>
      <rPr>
        <rFont val="Arial"/>
        <b/>
        <color rgb="FFFF0000"/>
        <sz val="10.0"/>
      </rPr>
      <t>Bitte lassen Sie dieses Feld nicht leer!</t>
    </r>
  </si>
  <si>
    <r>
      <rPr>
        <rFont val="Arial"/>
        <color theme="1"/>
        <sz val="10.0"/>
      </rPr>
      <t xml:space="preserve">Ihr </t>
    </r>
    <r>
      <rPr>
        <rFont val="Arial"/>
        <b/>
        <color rgb="FFFF0000"/>
        <sz val="10.0"/>
      </rPr>
      <t>Gründungsjahr</t>
    </r>
    <r>
      <rPr>
        <rFont val="Arial"/>
        <color theme="1"/>
        <sz val="10.0"/>
      </rPr>
      <t>: bitte ändern, falls abweichend</t>
    </r>
  </si>
  <si>
    <t>x</t>
  </si>
  <si>
    <r>
      <rPr>
        <rFont val="Arial"/>
        <color theme="1"/>
        <sz val="10.0"/>
      </rPr>
      <t xml:space="preserve">Wenn Sie </t>
    </r>
    <r>
      <rPr>
        <rFont val="Arial"/>
        <b/>
        <color rgb="FFFF0000"/>
        <sz val="10.0"/>
      </rPr>
      <t>gegen Rechnung</t>
    </r>
    <r>
      <rPr>
        <rFont val="Arial"/>
        <color theme="1"/>
        <sz val="10.0"/>
      </rPr>
      <t xml:space="preserve"> liefern oder leisten, tragen Sie hier bitte ein "x" ein - der Zahlungseingang wird dann im nächsten Monat berücksichtigt. Bei Zug-um-Zug-Geschäften (Barzahlung, Vorkasse, Lastschrift o.ä.) lassen Sie das Feld bitte leer.</t>
    </r>
  </si>
  <si>
    <r>
      <rPr>
        <rFont val="Arial"/>
        <color theme="1"/>
        <sz val="10.0"/>
      </rPr>
      <t xml:space="preserve">Wenn Sie </t>
    </r>
    <r>
      <rPr>
        <rFont val="Arial"/>
        <b/>
        <color rgb="FFFF0000"/>
        <sz val="10.0"/>
      </rPr>
      <t>Umsatzsteuer</t>
    </r>
    <r>
      <rPr>
        <rFont val="Arial"/>
        <color theme="1"/>
        <sz val="10.0"/>
      </rPr>
      <t xml:space="preserve"> in Rechnung stellen werden, tragen Sie hier bitte ein "x" ein, sonst lassen Sie das Feld bitte leer.
Die Berechnungen gehen nicht von einer Dauerfristverlängerung aus.</t>
    </r>
  </si>
  <si>
    <r>
      <rPr>
        <rFont val="Arial"/>
        <color theme="1"/>
        <sz val="10.0"/>
      </rPr>
      <t xml:space="preserve">Wenn Sie eine </t>
    </r>
    <r>
      <rPr>
        <rFont val="Arial"/>
        <b/>
        <color rgb="FFFF0000"/>
        <sz val="10.0"/>
      </rPr>
      <t>Kapitalgesellschaft</t>
    </r>
    <r>
      <rPr>
        <rFont val="Arial"/>
        <color theme="1"/>
        <sz val="10.0"/>
      </rPr>
      <t xml:space="preserve"> (AG, GmbH, UG (haftungsbeschränkt) oder Ltd.) gründen, tragen Sie hier bitte ein "x" ein, sonst lassen Sie das Feld bitte leer.</t>
    </r>
  </si>
  <si>
    <t xml:space="preserve">Wir stellen Ihnen hiermit unentgeltlich eine passwortgeschützte Datei in Excel zum Download zur Verfügung. Alle Änderungen daran, </t>
  </si>
  <si>
    <t>inbesondere Passwortaufhebung, Seiteneinrichtung und Konvertierungen in andere Formate erfolgen auf eigenes Risiko.</t>
  </si>
  <si>
    <t>Für alle daraus resultierenden Folgen, wie Ungenauigkeiten und Fehler der Anwendung, übernehmen wir keine Haftung.</t>
  </si>
  <si>
    <t>Wenn Sie Fragen, Wünsche oder andere Anliegen haben oder uns einfach mitteilen möchten, was Ihnen noch fehlt, schreiben Sie uns unter</t>
  </si>
  <si>
    <t>finanztool@koeln.ihk.de</t>
  </si>
  <si>
    <t>Bei Ihrem Vorhaben wünschen wir Ihnen viel Erfolg!</t>
  </si>
  <si>
    <t>Industrie- und Handelskammer zu Köln</t>
  </si>
  <si>
    <t>Ihr Team Beratung und Service</t>
  </si>
  <si>
    <t>Geplante Dienstleistungsumsätze</t>
  </si>
  <si>
    <t>Januar</t>
  </si>
  <si>
    <t>Februar</t>
  </si>
  <si>
    <t>März</t>
  </si>
  <si>
    <t>April</t>
  </si>
  <si>
    <t>Mai</t>
  </si>
  <si>
    <t>Juni</t>
  </si>
  <si>
    <t>Juli</t>
  </si>
  <si>
    <t>August</t>
  </si>
  <si>
    <t>September</t>
  </si>
  <si>
    <t>Oktober</t>
  </si>
  <si>
    <t>November</t>
  </si>
  <si>
    <t>Dezember</t>
  </si>
  <si>
    <t>Basic Version (Prepetual)</t>
  </si>
  <si>
    <t>Premium Version (Prepetual)</t>
  </si>
  <si>
    <t>Basic Version (Monthly)</t>
  </si>
  <si>
    <t>Premium Version (Monthly)</t>
  </si>
  <si>
    <t>Umsatz Handel/Produktion</t>
  </si>
  <si>
    <t>Erlösschmälerungen (Skonto)</t>
  </si>
  <si>
    <t>sonstige betriebliche Erträge</t>
  </si>
  <si>
    <t>Wareneinkauf/Materialaufwand</t>
  </si>
  <si>
    <t>pauschaler Wareneinsatz</t>
  </si>
  <si>
    <t>Fremdleistungen</t>
  </si>
  <si>
    <t>Wareneinkauf Saisongeschäft</t>
  </si>
  <si>
    <t>Rohergebnis</t>
  </si>
  <si>
    <t>Personalaufwand incl. Sozialabgaben (ca. 22%)</t>
  </si>
  <si>
    <t>Abschreibungen</t>
  </si>
  <si>
    <t>Sonstige betriebliche Aufwendungen</t>
  </si>
  <si>
    <t>Raumkosten (Miete, Nebenkosten, Reinigung etc.)</t>
  </si>
  <si>
    <t>Miete und Nebenkosten</t>
  </si>
  <si>
    <t>Instandhaltung</t>
  </si>
  <si>
    <t>Telefon, Fax</t>
  </si>
  <si>
    <t>Kfz-Kosten</t>
  </si>
  <si>
    <t>Kfz-Versicherungen</t>
  </si>
  <si>
    <t>Wartung und Reparatur</t>
  </si>
  <si>
    <t>Leasing (nur Kfz)</t>
  </si>
  <si>
    <t>Betriebskosten</t>
  </si>
  <si>
    <t>Reise- und Bewirtungskosten</t>
  </si>
  <si>
    <t>Anzeigen- und sonst. Werbung</t>
  </si>
  <si>
    <t>Kosten der Warenabgabe</t>
  </si>
  <si>
    <t>Verpackung/Ausgangsfrachten</t>
  </si>
  <si>
    <t>Provisionen</t>
  </si>
  <si>
    <t>Instandhaltung Betriebs- und Geschäftsausstattung</t>
  </si>
  <si>
    <t>Leasing (außer Kfz)</t>
  </si>
  <si>
    <t>Software-Updates</t>
  </si>
  <si>
    <t>Versicherungen (ohne Kfz)</t>
  </si>
  <si>
    <t>Beiträge, Gebühren</t>
  </si>
  <si>
    <t>Bürobedarf</t>
  </si>
  <si>
    <t>Postwertzeichen</t>
  </si>
  <si>
    <t>Fachliteratur</t>
  </si>
  <si>
    <t>Fortbildung</t>
  </si>
  <si>
    <t>Messen und Ausstellungen</t>
  </si>
  <si>
    <t>Beratungskosten</t>
  </si>
  <si>
    <t>Steuerberater</t>
  </si>
  <si>
    <t>Unternehmensberater</t>
  </si>
  <si>
    <t>Rechtsanwalt</t>
  </si>
  <si>
    <t>Kosten des Geldverkehrs</t>
  </si>
  <si>
    <t>Andere betriebliche Aufwendungen</t>
  </si>
  <si>
    <t>Summe betrieblicher Aufwendungen</t>
  </si>
  <si>
    <t>Betriebsergebnis</t>
  </si>
  <si>
    <r>
      <rPr>
        <rFont val="Arial"/>
        <color theme="1"/>
        <sz val="10.0"/>
      </rPr>
      <t>Zinsaufwendungen</t>
    </r>
    <r>
      <rPr>
        <rFont val="Arial"/>
        <color theme="1"/>
        <sz val="10.0"/>
        <vertAlign val="superscript"/>
      </rPr>
      <t xml:space="preserve"> 1)</t>
    </r>
  </si>
  <si>
    <t>Gewinn/Verlust vor Steuern</t>
  </si>
  <si>
    <t>Sonstige Steuern (betrieblich)</t>
  </si>
  <si>
    <t>Jahresüberschuß/Jahresfehlbetrag</t>
  </si>
  <si>
    <t>1)</t>
  </si>
  <si>
    <r>
      <rPr>
        <rFont val="Arial"/>
        <color theme="1"/>
        <sz val="10.0"/>
      </rPr>
      <t xml:space="preserve">gem. Zins- und Tilgungsplan des Kreditinstituts für alle </t>
    </r>
    <r>
      <rPr>
        <rFont val="Arial"/>
        <b/>
        <color theme="1"/>
        <sz val="10.0"/>
      </rPr>
      <t>betrieblichen</t>
    </r>
    <r>
      <rPr>
        <rFont val="Arial"/>
        <color theme="1"/>
        <sz val="10.0"/>
      </rPr>
      <t xml:space="preserve"> Darlehen</t>
    </r>
  </si>
  <si>
    <t>Zahlungseingänge auf gebuchten Umsatz</t>
  </si>
  <si>
    <t>-</t>
  </si>
  <si>
    <t>Zinsaufwendungen</t>
  </si>
  <si>
    <t>vorläufiger Liquiditätsbedarf (-)/-überschuß (+)</t>
  </si>
  <si>
    <t>Umsatzsteuerzahllast (+) bzw. Vorsteuerüberhang (-)</t>
  </si>
  <si>
    <t>Investitionen und GWG</t>
  </si>
  <si>
    <t>Warenlager (Erstausstattung und Aufstockung Folgejahre)</t>
  </si>
  <si>
    <t>Auszahlung betrieblicher Darlehen (s. "Finanzierungsplan")</t>
  </si>
  <si>
    <t>Tilgung betrieblicher Darlehen</t>
  </si>
  <si>
    <t>Körperschaftsteuer (nur bei Kapitalgesellschaften)</t>
  </si>
  <si>
    <t>Gewerbesteuer</t>
  </si>
  <si>
    <t>Privater Finanzbedarf (Unternehmerlohn)</t>
  </si>
  <si>
    <t>zusätzlicher Liquiditätsbedarf (-)/-überschuss (+)</t>
  </si>
  <si>
    <t>totaler Liquiditätsbedarf (-)/-überschuss (+)</t>
  </si>
  <si>
    <t>eingebrachtes Eigenkapital - liquide Mittel</t>
  </si>
  <si>
    <t>Liquiditätsreserve</t>
  </si>
  <si>
    <t>Anschaffungen im Gründungsjahr</t>
  </si>
  <si>
    <t>betriebs-gewöhnliche Nutzungsdauer</t>
  </si>
  <si>
    <t>AfA
(Absetzung für Abnutzung, Abschreibung)</t>
  </si>
  <si>
    <t>Investitionen (Anschaffungskosten höher als 800 EUR netto)</t>
  </si>
  <si>
    <t>Sacheinlagen</t>
  </si>
  <si>
    <t>Geringwertige Wirtschaftsgüter (Anschaffungskosten bis 800 EUR netto)</t>
  </si>
  <si>
    <t>Summe</t>
  </si>
  <si>
    <t>monatlich im Anschaffungsjahr (einschl. GWG)</t>
  </si>
  <si>
    <t>monatlich Folgejahre</t>
  </si>
  <si>
    <t>Warenlager-Erstausstattung und -aufstockung (Betriebsausgaben)</t>
  </si>
  <si>
    <t>Kapitalbedarfsplan</t>
  </si>
  <si>
    <t>EUR</t>
  </si>
  <si>
    <t>Anschaffungen im Jahr der Gründung</t>
  </si>
  <si>
    <t>Investitionen</t>
  </si>
  <si>
    <t>Neuanschaffungen</t>
  </si>
  <si>
    <t>geringwertige Wirtschaftsgüter</t>
  </si>
  <si>
    <t>Warenlager-Erstausstattung</t>
  </si>
  <si>
    <t>Betriebsmittel</t>
  </si>
  <si>
    <t>Kapitalbedarf</t>
  </si>
  <si>
    <t>Finanzierungsplan</t>
  </si>
  <si>
    <t>Eigenkapital</t>
  </si>
  <si>
    <t>liquide Mittel</t>
  </si>
  <si>
    <t>Fremdkapital (Auszahlungsbetrag)</t>
  </si>
  <si>
    <t>Hausbankdarlehen</t>
  </si>
  <si>
    <t>Startgeld</t>
  </si>
  <si>
    <t>KfW Kapital für Gründer</t>
  </si>
  <si>
    <t>Privatdarlehen</t>
  </si>
  <si>
    <t>1. Jahr</t>
  </si>
  <si>
    <t>2. Jahr</t>
  </si>
  <si>
    <t>3. Jahr</t>
  </si>
  <si>
    <t>4. Jahr</t>
  </si>
  <si>
    <t>Jan</t>
  </si>
  <si>
    <t>Feb</t>
  </si>
  <si>
    <t>Mrz</t>
  </si>
  <si>
    <t>Apr</t>
  </si>
  <si>
    <t>Jun</t>
  </si>
  <si>
    <t>Jul</t>
  </si>
  <si>
    <t>Aug</t>
  </si>
  <si>
    <t>Sep</t>
  </si>
  <si>
    <t>Okt</t>
  </si>
  <si>
    <t>Nov</t>
  </si>
  <si>
    <t>Dez</t>
  </si>
  <si>
    <t>monatlich</t>
  </si>
  <si>
    <t>Private Einnahmen (außerhalb der Selbstständigkeit)</t>
  </si>
  <si>
    <t>Nettogehalt Lebenspartner/in</t>
  </si>
  <si>
    <t>Kindergeld</t>
  </si>
  <si>
    <t>Erziehungsgeld</t>
  </si>
  <si>
    <t>Unterhaltsanspruch</t>
  </si>
  <si>
    <t>Einkommen aus Vermietung und Verpachtung</t>
  </si>
  <si>
    <t>Einkommen aus Kapitalvermögen</t>
  </si>
  <si>
    <t>Sonstige Einkünfte</t>
  </si>
  <si>
    <t>Summe der privaten Einnahmen</t>
  </si>
  <si>
    <t>Private Ausgaben</t>
  </si>
  <si>
    <t>Private Miete (einschließlich Nebenkosten)</t>
  </si>
  <si>
    <t>Krankenversicherung</t>
  </si>
  <si>
    <t>Rentenversicherung/Altersvorsorge</t>
  </si>
  <si>
    <t>Sonstige Versicherungen</t>
  </si>
  <si>
    <t>Zinsen und Tilgung privater Darlehen</t>
  </si>
  <si>
    <t>Rücklagen für Einkommensteuer</t>
  </si>
  <si>
    <t>Rücklagen für Neuanschaffungen</t>
  </si>
  <si>
    <t>Unterhaltsverpflichtung</t>
  </si>
  <si>
    <r>
      <rPr>
        <rFont val="Arial"/>
        <color theme="1"/>
        <sz val="10.0"/>
      </rPr>
      <t xml:space="preserve">Lebensunterhalt </t>
    </r>
    <r>
      <rPr>
        <rFont val="Arial"/>
        <color theme="1"/>
        <sz val="10.0"/>
        <vertAlign val="superscript"/>
      </rPr>
      <t>1)</t>
    </r>
  </si>
  <si>
    <t>Summe der privaten Ausgaben</t>
  </si>
  <si>
    <t>Privater Finanzbedarf = erforderlicher Unternehmerlohn</t>
  </si>
  <si>
    <r>
      <rPr>
        <rFont val="Arial"/>
        <color theme="1"/>
        <sz val="10.0"/>
        <vertAlign val="superscript"/>
      </rPr>
      <t xml:space="preserve">1) </t>
    </r>
    <r>
      <rPr>
        <rFont val="Arial"/>
        <color theme="1"/>
        <sz val="10.0"/>
      </rPr>
      <t>Richtwerte - ohne Miete, Versicherungen, Kosten privater Darlehen, Steuern, Rücklagen und Unterhaltsverpflichtungen (s.o.)</t>
    </r>
  </si>
  <si>
    <t>900 EUR</t>
  </si>
  <si>
    <t>1 Erwachsener</t>
  </si>
  <si>
    <t>1.025 EUR</t>
  </si>
  <si>
    <t>2 Erwachsene</t>
  </si>
  <si>
    <t>235 EUR</t>
  </si>
  <si>
    <t>je Kind</t>
  </si>
  <si>
    <r>
      <rPr>
        <rFont val="Arial"/>
        <color theme="1"/>
        <sz val="10.0"/>
      </rPr>
      <t xml:space="preserve">Lebensunterhalt </t>
    </r>
    <r>
      <rPr>
        <rFont val="Arial"/>
        <color theme="1"/>
        <sz val="10.0"/>
        <vertAlign val="superscript"/>
      </rPr>
      <t>1)</t>
    </r>
  </si>
  <si>
    <r>
      <rPr>
        <rFont val="Arial"/>
        <color theme="1"/>
        <sz val="10.0"/>
        <vertAlign val="superscript"/>
      </rPr>
      <t xml:space="preserve">1) </t>
    </r>
    <r>
      <rPr>
        <rFont val="Arial"/>
        <color theme="1"/>
        <sz val="10.0"/>
      </rPr>
      <t>Richtwerte - ohne Miete, Versicherungen, Kosten privater Darlehen, Steuern, Rücklagen und Unterhaltsverpflichtungen (s.o.)</t>
    </r>
  </si>
  <si>
    <r>
      <rPr>
        <rFont val="Arial"/>
        <color theme="1"/>
        <sz val="10.0"/>
      </rPr>
      <t xml:space="preserve">Lebensunterhalt </t>
    </r>
    <r>
      <rPr>
        <rFont val="Arial"/>
        <color theme="1"/>
        <sz val="10.0"/>
        <vertAlign val="superscript"/>
      </rPr>
      <t>1)</t>
    </r>
  </si>
  <si>
    <r>
      <rPr>
        <rFont val="Arial"/>
        <color theme="1"/>
        <sz val="10.0"/>
        <vertAlign val="superscript"/>
      </rPr>
      <t xml:space="preserve">1) </t>
    </r>
    <r>
      <rPr>
        <rFont val="Arial"/>
        <color theme="1"/>
        <sz val="10.0"/>
      </rPr>
      <t>Richtwerte - ohne Miete, Versicherungen, Kosten privater Darlehen, Steuern, Rücklagen und Unterhaltsverpflichtungen (s.o.)</t>
    </r>
  </si>
  <si>
    <t>vgl. Einzelaufstellungen des Privaten Finanzbedarfs</t>
  </si>
  <si>
    <r>
      <rPr>
        <rFont val="Arial"/>
        <color theme="1"/>
        <sz val="10.0"/>
      </rPr>
      <t xml:space="preserve">Lebensunterhalt </t>
    </r>
    <r>
      <rPr>
        <rFont val="Arial"/>
        <color theme="1"/>
        <sz val="10.0"/>
        <vertAlign val="superscript"/>
      </rPr>
      <t>1)</t>
    </r>
  </si>
  <si>
    <t>Hier sind die Summen der Werte von bis zu drei Gründungspersonen addiert.</t>
  </si>
  <si>
    <t>Details sind den einzelnen Tabellen über den Privaten Finanzbedarf zu entnehmen.</t>
  </si>
  <si>
    <t>Mit Klicken auf "+"-Symbole können Sie später Eingabefelder für die Ist-Zahlen öffnen. So ist der Vergleich von Plan- zu Ist-Zahlen möglich.
Heben Sie dazu den Passwortschutz unter "Überprüfen/Blattschutz aufheben" auf (kein Passwort nötig).</t>
  </si>
  <si>
    <t>Plan</t>
  </si>
  <si>
    <t>Ist</t>
  </si>
  <si>
    <t>Anteil an Gesamt-leistung
in %</t>
  </si>
  <si>
    <t>Differenz in EUR</t>
  </si>
  <si>
    <t>Differenz in %</t>
  </si>
  <si>
    <t>Veränderung gegenüber Vorjahr in %</t>
  </si>
  <si>
    <t>Gesamtleistung</t>
  </si>
  <si>
    <t>Jahresergebnis vor Kapitaldienst</t>
  </si>
  <si>
    <t>Cash Flow</t>
  </si>
  <si>
    <t>Ratendarlehen 1</t>
  </si>
  <si>
    <t>Darlehensbetrag in EUR</t>
  </si>
  <si>
    <t>Zinsen p.a.</t>
  </si>
  <si>
    <t>Laufzeit (mind. 3 Jahre)</t>
  </si>
  <si>
    <t>davon tilgungsfrei (nur ganze Jahre)</t>
  </si>
  <si>
    <t>Zinsen</t>
  </si>
  <si>
    <t>Tilgung</t>
  </si>
  <si>
    <t>Ratendarlehen 2</t>
  </si>
  <si>
    <t>Ratendarlehen 3</t>
  </si>
  <si>
    <t>Ratendarlehen 4</t>
  </si>
  <si>
    <t>Ratendarlehen 5</t>
  </si>
  <si>
    <t>Ratendarlehen 6</t>
  </si>
  <si>
    <t>Ratendarlehen 7</t>
  </si>
  <si>
    <t>Summe Kapitaldienst</t>
  </si>
  <si>
    <t>Banken Cash Flow (= Cash Flow nach Kapitaldienst)</t>
  </si>
  <si>
    <t>Steuersätze ab Jahr 2</t>
  </si>
  <si>
    <t>Steuersätze Jahr 1</t>
  </si>
  <si>
    <t>USt Jahr 2</t>
  </si>
  <si>
    <t>USt Jahr 3</t>
  </si>
  <si>
    <t>USt Jahr 4</t>
  </si>
  <si>
    <t>Umsatzsteuer Regelsatz</t>
  </si>
  <si>
    <t>Umsatzsteuer ermäßigt</t>
  </si>
  <si>
    <t>Vorsteuer</t>
  </si>
  <si>
    <t>Vorsteuer ermäßigt</t>
  </si>
  <si>
    <t>Vorsteuer Wareneinsatz (bei Umsätzen sowohl zum Regel- als auch zum ermäßigten Steuersatz: Ermittlung s.u.)</t>
  </si>
  <si>
    <t>nur wenn Umsätze zu verschiedenen Umsatzsteuersätzen (Regel- und ermäßigter Satz) erfolgen:</t>
  </si>
  <si>
    <t>Umsätze Jahr 1 zum Regelsteuersatz</t>
  </si>
  <si>
    <t>Umsätze Jahr 1 zum ermäßigten Steuersatz</t>
  </si>
  <si>
    <t>gewichteter Vorsteuersatz für Wareneinsatz 
(nach dem Verhältnis der Umsätze des ersten Kalenderjahres)</t>
  </si>
  <si>
    <t>Obergrenze für die Anschaffungskosten Geringwertiger Wirtschaftsgüter</t>
  </si>
  <si>
    <t>Es gelten wieder einheitlich der Regelsteuersatz von 19% und der ermäßigte von 7%.</t>
  </si>
  <si>
    <t>Release 3.8 Start ab 2021</t>
  </si>
  <si>
    <t>Diese Daten werden nicht übertragen!</t>
  </si>
  <si>
    <t>Jahreswerte</t>
  </si>
  <si>
    <t>Monatswerte</t>
  </si>
  <si>
    <t>Zinsen p.a. (nominal)</t>
  </si>
  <si>
    <t>Zinsen gesamt</t>
  </si>
  <si>
    <t>Tilgung gesamt</t>
  </si>
  <si>
    <t>Im ersten Jahr werden die Zinsen ab Gründungsmonat berechnet.</t>
  </si>
  <si>
    <t>In den Folgejahren werden die Zinsen überschlägig auf den Darlehensstand am Anfang des Jahres berechnet; dabei bleiben unterjährige Tilgungen unberücksichtigt.</t>
  </si>
  <si>
    <t>Hier können Sie Ihre eigenen Berechnungen anstellen und mit den grünen Eingabefeldern verknüpfen.</t>
  </si>
  <si>
    <t>Beispiel Kostenart</t>
  </si>
  <si>
    <t>Unterkategorie 1</t>
  </si>
  <si>
    <t>Unterkategorie 2</t>
  </si>
  <si>
    <t>Unterkategorie 3</t>
  </si>
  <si>
    <t>Unterkategorie 4</t>
  </si>
  <si>
    <t>Unterkategorie 5</t>
  </si>
  <si>
    <t>Unterkategorie 6</t>
  </si>
  <si>
    <t>Unterkategorie 7</t>
  </si>
  <si>
    <t>Unterkategorie 8</t>
  </si>
  <si>
    <t>Unterkategorie 9</t>
  </si>
  <si>
    <t>Unterkategorie 10</t>
  </si>
  <si>
    <t>Dieses Tabellenblatt ist komplett ungeschützt, damit Sie alle Anpassungen und Ergänzungen vornehmen können, die für Sie notwendig sind.</t>
  </si>
  <si>
    <t>Hier können Sie beispielsweise eine Position weiter aufgliedern und die Summenzeile in die entsprechende Position der Rentabilitätsvorschau verknüpfen.</t>
  </si>
  <si>
    <t>Sie können jederzeit weitere Positionen oder auch ein neues Tabellenblatt mit weiteren Nebenrechnungen hinzufügen.</t>
  </si>
  <si>
    <t>Für Kreditverhandlungen mit Ihrer Bank kann dies als Anlage genutzt werden.</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</si>
</sst>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_ ;[Red]\-#,##0\ "/>
    <numFmt numFmtId="165" formatCode="0.0%"/>
    <numFmt numFmtId="166" formatCode="0.0000%"/>
    <numFmt numFmtId="167" formatCode="0.000%"/>
  </numFmts>
  <fonts count="14">
    <font>
      <sz val="10.0"/>
      <color theme="1"/>
      <name val="Calibri"/>
      <scheme val="minor"/>
    </font>
    <font>
      <color theme="1"/>
      <name val="Calibri"/>
      <scheme val="minor"/>
    </font>
    <font>
      <sz val="10.0"/>
      <color theme="1"/>
      <name val="Arial"/>
    </font>
    <font>
      <b/>
      <sz val="10.0"/>
      <color theme="1"/>
      <name val="Arial"/>
    </font>
    <font>
      <u/>
      <sz val="10.0"/>
      <color theme="10"/>
      <name val="Arial"/>
    </font>
    <font/>
    <font>
      <vertAlign val="superscript"/>
      <sz val="10.0"/>
      <color theme="1"/>
      <name val="Arial"/>
    </font>
    <font>
      <vertAlign val="superscript"/>
      <sz val="10.0"/>
      <color theme="1"/>
      <name val="Arial"/>
    </font>
    <font>
      <sz val="11.0"/>
      <color theme="1"/>
      <name val="Arial"/>
    </font>
    <font>
      <u/>
      <sz val="10.0"/>
      <color theme="10"/>
      <name val="Arial"/>
    </font>
    <font>
      <b/>
      <sz val="16.0"/>
      <color theme="1"/>
      <name val="Arial"/>
    </font>
    <font>
      <b/>
      <sz val="12.0"/>
      <color theme="1"/>
      <name val="Arial"/>
    </font>
    <font>
      <sz val="8.0"/>
      <color theme="1"/>
      <name val="Arial"/>
    </font>
    <font>
      <b/>
      <sz val="10.0"/>
      <color rgb="FFFF0000"/>
      <name val="Arial"/>
    </font>
  </fonts>
  <fills count="8">
    <fill>
      <patternFill patternType="none"/>
    </fill>
    <fill>
      <patternFill patternType="lightGray"/>
    </fill>
    <fill>
      <patternFill patternType="solid">
        <fgColor rgb="FFCCFFCC"/>
        <bgColor rgb="FFCCFFCC"/>
      </patternFill>
    </fill>
    <fill>
      <patternFill patternType="solid">
        <fgColor rgb="FFFFFF00"/>
        <bgColor rgb="FFFFFF00"/>
      </patternFill>
    </fill>
    <fill>
      <patternFill patternType="solid">
        <fgColor rgb="FFBFBFBF"/>
        <bgColor rgb="FFBFBFBF"/>
      </patternFill>
    </fill>
    <fill>
      <patternFill patternType="solid">
        <fgColor rgb="FFC0C0C0"/>
        <bgColor rgb="FFC0C0C0"/>
      </patternFill>
    </fill>
    <fill>
      <patternFill patternType="solid">
        <fgColor rgb="FF00FF00"/>
        <bgColor rgb="FF00FF00"/>
      </patternFill>
    </fill>
    <fill>
      <patternFill patternType="solid">
        <fgColor rgb="FFFF0000"/>
        <bgColor rgb="FFFF0000"/>
      </patternFill>
    </fill>
  </fills>
  <borders count="31">
    <border/>
    <border>
      <left/>
      <right/>
      <top/>
      <bottom/>
    </border>
    <border>
      <left style="thin">
        <color rgb="FF000000"/>
      </left>
      <right style="thin">
        <color rgb="FF000000"/>
      </right>
      <top style="thin">
        <color rgb="FF000000"/>
      </top>
      <bottom style="thin">
        <color rgb="FF000000"/>
      </bottom>
    </border>
    <border>
      <left style="thin">
        <color rgb="FF000000"/>
      </lef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ttom style="double">
        <color rgb="FF000000"/>
      </bottom>
    </border>
    <border>
      <left/>
      <right/>
      <top style="thin">
        <color rgb="FF000000"/>
      </top>
      <bottom style="double">
        <color rgb="FF000000"/>
      </bottom>
    </border>
    <border>
      <left/>
      <top/>
      <bottom/>
    </border>
    <border>
      <top/>
      <bottom/>
    </border>
    <border>
      <right style="thin">
        <color rgb="FF000000"/>
      </right>
      <top/>
      <bottom/>
    </border>
    <border>
      <left/>
      <right/>
      <top style="thin">
        <color rgb="FF000000"/>
      </top>
      <bottom style="dotted">
        <color rgb="FF000000"/>
      </bottom>
    </border>
    <border>
      <left/>
      <right/>
      <top style="thin">
        <color rgb="FF000000"/>
      </top>
      <bottom/>
    </border>
    <border>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top style="thin">
        <color rgb="FF000000"/>
      </top>
    </border>
    <border>
      <top style="thin">
        <color rgb="FF000000"/>
      </top>
      <bottom style="dotted">
        <color rgb="FF000000"/>
      </bottom>
    </border>
    <border>
      <right/>
      <top/>
      <bottom/>
    </border>
    <border>
      <left/>
      <right/>
      <top/>
      <bottom style="thin">
        <color rgb="FF000000"/>
      </bottom>
    </border>
    <border>
      <left style="thin">
        <color rgb="FF000000"/>
      </left>
      <top style="thin">
        <color rgb="FF000000"/>
      </top>
    </border>
    <border>
      <right style="thin">
        <color rgb="FF000000"/>
      </right>
      <top style="thin">
        <color rgb="FF000000"/>
      </top>
    </border>
    <border>
      <left/>
      <top/>
    </border>
    <border>
      <top/>
    </border>
    <border>
      <right style="thin">
        <color rgb="FF000000"/>
      </right>
      <top/>
    </border>
    <border>
      <left/>
    </border>
    <border>
      <right style="thin">
        <color rgb="FF000000"/>
      </right>
    </border>
    <border>
      <left/>
      <bottom/>
    </border>
    <border>
      <bottom/>
    </border>
    <border>
      <right style="thin">
        <color rgb="FF000000"/>
      </right>
      <bottom/>
    </border>
  </borders>
  <cellStyleXfs count="1">
    <xf borderId="0" fillId="0" fontId="0" numFmtId="0" applyAlignment="1" applyFont="1"/>
  </cellStyleXfs>
  <cellXfs count="147">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xf borderId="0" fillId="0" fontId="2" numFmtId="0" xfId="0" applyAlignment="1" applyFont="1">
      <alignment horizontal="left" shrinkToFit="0" wrapText="1"/>
    </xf>
    <xf borderId="1" fillId="2" fontId="2" numFmtId="0" xfId="0" applyBorder="1" applyFill="1" applyFont="1"/>
    <xf borderId="0" fillId="0" fontId="2" numFmtId="0" xfId="0" applyFont="1"/>
    <xf borderId="2" fillId="0" fontId="2" numFmtId="0" xfId="0" applyBorder="1" applyFont="1"/>
    <xf borderId="3" fillId="0" fontId="2" numFmtId="0" xfId="0" applyAlignment="1" applyBorder="1" applyFont="1">
      <alignment horizontal="left" shrinkToFit="0" vertical="center" wrapText="1"/>
    </xf>
    <xf borderId="0" fillId="0" fontId="2" numFmtId="0" xfId="0" applyAlignment="1" applyFont="1">
      <alignment horizontal="left" shrinkToFit="0" vertical="center" wrapText="1"/>
    </xf>
    <xf borderId="1" fillId="2" fontId="3" numFmtId="3" xfId="0" applyAlignment="1" applyBorder="1" applyFont="1" applyNumberFormat="1">
      <alignment horizontal="center" readingOrder="0" vertical="center"/>
    </xf>
    <xf borderId="0" fillId="0" fontId="3" numFmtId="3" xfId="0" applyAlignment="1" applyFont="1" applyNumberFormat="1">
      <alignment horizontal="center" vertical="center"/>
    </xf>
    <xf borderId="1" fillId="2" fontId="3" numFmtId="0" xfId="0" applyAlignment="1" applyBorder="1" applyFont="1">
      <alignment horizontal="center" readingOrder="0" vertical="center"/>
    </xf>
    <xf borderId="0" fillId="0" fontId="2" numFmtId="0" xfId="0" applyAlignment="1" applyFont="1">
      <alignment horizontal="center" vertical="center"/>
    </xf>
    <xf borderId="0" fillId="0" fontId="2" numFmtId="0" xfId="0" applyAlignment="1" applyFont="1">
      <alignment horizontal="left"/>
    </xf>
    <xf borderId="0" fillId="0" fontId="4" numFmtId="0" xfId="0" applyAlignment="1" applyFont="1">
      <alignment horizontal="left"/>
    </xf>
    <xf borderId="2" fillId="0" fontId="2" numFmtId="17" xfId="0" applyAlignment="1" applyBorder="1" applyFont="1" applyNumberFormat="1">
      <alignment horizontal="center" shrinkToFit="0" vertical="center" wrapText="1"/>
    </xf>
    <xf borderId="4" fillId="3" fontId="2" numFmtId="17" xfId="0" applyAlignment="1" applyBorder="1" applyFill="1" applyFont="1" applyNumberFormat="1">
      <alignment horizontal="center" shrinkToFit="0" vertical="center" wrapText="1"/>
    </xf>
    <xf borderId="5" fillId="0" fontId="5" numFmtId="0" xfId="0" applyBorder="1" applyFont="1"/>
    <xf borderId="6" fillId="0" fontId="5" numFmtId="0" xfId="0" applyBorder="1" applyFont="1"/>
    <xf borderId="2" fillId="4" fontId="2" numFmtId="0" xfId="0" applyAlignment="1" applyBorder="1" applyFill="1" applyFont="1">
      <alignment horizontal="center" shrinkToFit="0" vertical="center" wrapText="1"/>
    </xf>
    <xf borderId="0" fillId="0" fontId="2" numFmtId="17" xfId="0" applyAlignment="1" applyFont="1" applyNumberFormat="1">
      <alignment horizontal="center" shrinkToFit="0" vertical="center" wrapText="1"/>
    </xf>
    <xf borderId="2" fillId="0" fontId="2" numFmtId="0" xfId="0" applyAlignment="1" applyBorder="1" applyFont="1">
      <alignment horizontal="center" shrinkToFit="0" vertical="center" wrapText="1"/>
    </xf>
    <xf borderId="1" fillId="4" fontId="2" numFmtId="17" xfId="0" applyAlignment="1" applyBorder="1" applyFont="1" applyNumberFormat="1">
      <alignment horizontal="center" shrinkToFit="0" vertical="center" wrapText="1"/>
    </xf>
    <xf borderId="1" fillId="2" fontId="3" numFmtId="0" xfId="0" applyAlignment="1" applyBorder="1" applyFont="1">
      <alignment readingOrder="0"/>
    </xf>
    <xf borderId="1" fillId="2" fontId="3" numFmtId="0" xfId="0" applyBorder="1" applyFont="1"/>
    <xf borderId="1" fillId="2" fontId="3" numFmtId="4" xfId="0" applyAlignment="1" applyBorder="1" applyFont="1" applyNumberFormat="1">
      <alignment horizontal="center" readingOrder="0"/>
    </xf>
    <xf borderId="1" fillId="2" fontId="3" numFmtId="3" xfId="0" applyAlignment="1" applyBorder="1" applyFont="1" applyNumberFormat="1">
      <alignment readingOrder="0"/>
    </xf>
    <xf borderId="1" fillId="5" fontId="2" numFmtId="3" xfId="0" applyBorder="1" applyFill="1" applyFont="1" applyNumberFormat="1"/>
    <xf borderId="1" fillId="2" fontId="3" numFmtId="3" xfId="0" applyBorder="1" applyFont="1" applyNumberFormat="1"/>
    <xf borderId="0" fillId="0" fontId="2" numFmtId="3" xfId="0" applyFont="1" applyNumberFormat="1"/>
    <xf borderId="7" fillId="0" fontId="2" numFmtId="3" xfId="0" applyBorder="1" applyFont="1" applyNumberFormat="1"/>
    <xf borderId="8" fillId="5" fontId="2" numFmtId="3" xfId="0" applyBorder="1" applyFont="1" applyNumberFormat="1"/>
    <xf borderId="0" fillId="0" fontId="2" numFmtId="2" xfId="0" applyAlignment="1" applyFont="1" applyNumberFormat="1">
      <alignment horizontal="center"/>
    </xf>
    <xf borderId="9" fillId="3" fontId="2" numFmtId="0" xfId="0" applyAlignment="1" applyBorder="1" applyFont="1">
      <alignment horizontal="left" shrinkToFit="0" vertical="center" wrapText="1"/>
    </xf>
    <xf borderId="10" fillId="0" fontId="5" numFmtId="0" xfId="0" applyBorder="1" applyFont="1"/>
    <xf borderId="11" fillId="0" fontId="5" numFmtId="0" xfId="0" applyBorder="1" applyFont="1"/>
    <xf borderId="2" fillId="0" fontId="2" numFmtId="17" xfId="0" applyAlignment="1" applyBorder="1" applyFont="1" applyNumberFormat="1">
      <alignment horizontal="center" vertical="center"/>
    </xf>
    <xf borderId="2" fillId="4" fontId="2" numFmtId="0" xfId="0" applyAlignment="1" applyBorder="1" applyFont="1">
      <alignment horizontal="center" vertical="center"/>
    </xf>
    <xf borderId="1" fillId="4" fontId="2" numFmtId="3" xfId="0" applyBorder="1" applyFont="1" applyNumberFormat="1"/>
    <xf borderId="1" fillId="2" fontId="3" numFmtId="164" xfId="0" applyAlignment="1" applyBorder="1" applyFont="1" applyNumberFormat="1">
      <alignment readingOrder="0"/>
    </xf>
    <xf borderId="1" fillId="4" fontId="2" numFmtId="164" xfId="0" applyBorder="1" applyFont="1" applyNumberFormat="1"/>
    <xf borderId="1" fillId="2" fontId="3" numFmtId="164" xfId="0" applyBorder="1" applyFont="1" applyNumberFormat="1"/>
    <xf borderId="0" fillId="0" fontId="2" numFmtId="164" xfId="0" applyFont="1" applyNumberFormat="1"/>
    <xf borderId="1" fillId="2" fontId="3" numFmtId="9" xfId="0" applyAlignment="1" applyBorder="1" applyFont="1" applyNumberFormat="1">
      <alignment readingOrder="0"/>
    </xf>
    <xf borderId="0" fillId="0" fontId="3" numFmtId="164" xfId="0" applyFont="1" applyNumberFormat="1"/>
    <xf borderId="0" fillId="0" fontId="2" numFmtId="9" xfId="0" applyFont="1" applyNumberFormat="1"/>
    <xf borderId="1" fillId="4" fontId="2" numFmtId="0" xfId="0" applyBorder="1" applyFont="1"/>
    <xf borderId="12" fillId="4" fontId="2" numFmtId="164" xfId="0" applyBorder="1" applyFont="1" applyNumberFormat="1"/>
    <xf borderId="13" fillId="4" fontId="2" numFmtId="164" xfId="0" applyBorder="1" applyFont="1" applyNumberFormat="1"/>
    <xf borderId="8" fillId="4" fontId="2" numFmtId="164" xfId="0" applyBorder="1" applyFont="1" applyNumberFormat="1"/>
    <xf borderId="0" fillId="0" fontId="6" numFmtId="0" xfId="0" applyAlignment="1" applyFont="1">
      <alignment vertical="top"/>
    </xf>
    <xf borderId="0" fillId="0" fontId="2" numFmtId="0" xfId="0" applyAlignment="1" applyFont="1">
      <alignment horizontal="left" shrinkToFit="0" vertical="top" wrapText="1"/>
    </xf>
    <xf borderId="0" fillId="0" fontId="7" numFmtId="0" xfId="0" applyFont="1"/>
    <xf borderId="14" fillId="0" fontId="2" numFmtId="0" xfId="0" applyBorder="1" applyFont="1"/>
    <xf borderId="14" fillId="0" fontId="8" numFmtId="0" xfId="0" applyAlignment="1" applyBorder="1" applyFont="1">
      <alignment horizontal="center" shrinkToFit="0" vertical="center" wrapText="1"/>
    </xf>
    <xf borderId="2" fillId="0" fontId="8" numFmtId="17" xfId="0" applyAlignment="1" applyBorder="1" applyFont="1" applyNumberFormat="1">
      <alignment horizontal="center" shrinkToFit="0" vertical="center" wrapText="1"/>
    </xf>
    <xf borderId="2" fillId="4" fontId="8" numFmtId="0" xfId="0" applyAlignment="1" applyBorder="1" applyFont="1">
      <alignment horizontal="center" shrinkToFit="0" vertical="center" wrapText="1"/>
    </xf>
    <xf borderId="1" fillId="5" fontId="2" numFmtId="164" xfId="0" applyBorder="1" applyFont="1" applyNumberFormat="1"/>
    <xf borderId="13" fillId="5" fontId="2" numFmtId="164" xfId="0" applyBorder="1" applyFont="1" applyNumberFormat="1"/>
    <xf borderId="0" fillId="0" fontId="2" numFmtId="164" xfId="0" applyAlignment="1" applyFont="1" applyNumberFormat="1">
      <alignment horizontal="center"/>
    </xf>
    <xf borderId="1" fillId="5" fontId="2" numFmtId="164" xfId="0" applyAlignment="1" applyBorder="1" applyFont="1" applyNumberFormat="1">
      <alignment horizontal="center"/>
    </xf>
    <xf borderId="15" fillId="0" fontId="2" numFmtId="0" xfId="0" applyAlignment="1" applyBorder="1" applyFont="1">
      <alignment horizontal="center" shrinkToFit="0" vertical="center" wrapText="1"/>
    </xf>
    <xf borderId="0" fillId="0" fontId="9" numFmtId="0" xfId="0" applyAlignment="1" applyFont="1">
      <alignment horizontal="center" shrinkToFit="0" vertical="center" wrapText="1"/>
    </xf>
    <xf borderId="4" fillId="0" fontId="2" numFmtId="0" xfId="0" applyAlignment="1" applyBorder="1" applyFont="1">
      <alignment horizontal="center" vertical="center"/>
    </xf>
    <xf borderId="16" fillId="0" fontId="5" numFmtId="0" xfId="0" applyBorder="1" applyFont="1"/>
    <xf borderId="17" fillId="0" fontId="2" numFmtId="0" xfId="0" applyAlignment="1" applyBorder="1" applyFont="1">
      <alignment horizontal="center" shrinkToFit="0" vertical="center" wrapText="1"/>
    </xf>
    <xf borderId="17" fillId="0" fontId="5" numFmtId="0" xfId="0" applyBorder="1" applyFont="1"/>
    <xf borderId="0" fillId="0" fontId="2" numFmtId="0" xfId="0" applyAlignment="1" applyFont="1">
      <alignment horizontal="center" shrinkToFit="0" vertical="center" wrapText="1"/>
    </xf>
    <xf borderId="1" fillId="2" fontId="3" numFmtId="0" xfId="0" applyAlignment="1" applyBorder="1" applyFont="1">
      <alignment horizontal="center"/>
    </xf>
    <xf borderId="0" fillId="0" fontId="3" numFmtId="0" xfId="0" applyFont="1"/>
    <xf borderId="0" fillId="0" fontId="3" numFmtId="0" xfId="0" applyAlignment="1" applyFont="1">
      <alignment horizontal="center"/>
    </xf>
    <xf borderId="18" fillId="0" fontId="2" numFmtId="3" xfId="0" applyBorder="1" applyFont="1" applyNumberFormat="1"/>
    <xf borderId="0" fillId="0" fontId="2" numFmtId="0" xfId="0" applyAlignment="1" applyFont="1">
      <alignment horizontal="left" vertical="center"/>
    </xf>
    <xf borderId="0" fillId="0" fontId="3" numFmtId="4" xfId="0" applyFont="1" applyNumberFormat="1"/>
    <xf borderId="0" fillId="0" fontId="2" numFmtId="0" xfId="0" applyAlignment="1" applyFont="1">
      <alignment horizontal="center"/>
    </xf>
    <xf borderId="0" fillId="0" fontId="2" numFmtId="4" xfId="0" applyFont="1" applyNumberFormat="1"/>
    <xf borderId="4" fillId="0" fontId="2" numFmtId="0" xfId="0" applyAlignment="1" applyBorder="1" applyFont="1">
      <alignment horizontal="left" vertical="center"/>
    </xf>
    <xf borderId="0" fillId="0" fontId="2" numFmtId="4" xfId="0" applyAlignment="1" applyFont="1" applyNumberFormat="1">
      <alignment horizontal="center"/>
    </xf>
    <xf borderId="1" fillId="5" fontId="10" numFmtId="4" xfId="0" applyBorder="1" applyFont="1" applyNumberFormat="1"/>
    <xf borderId="1" fillId="5" fontId="2" numFmtId="0" xfId="0" applyBorder="1" applyFont="1"/>
    <xf borderId="1" fillId="5" fontId="2" numFmtId="4" xfId="0" applyBorder="1" applyFont="1" applyNumberFormat="1"/>
    <xf borderId="7" fillId="0" fontId="2" numFmtId="164" xfId="0" applyBorder="1" applyFont="1" applyNumberFormat="1"/>
    <xf borderId="14" fillId="0" fontId="2" numFmtId="164" xfId="0" applyBorder="1" applyFont="1" applyNumberFormat="1"/>
    <xf borderId="9" fillId="2" fontId="3" numFmtId="0" xfId="0" applyAlignment="1" applyBorder="1" applyFont="1">
      <alignment horizontal="left"/>
    </xf>
    <xf borderId="19" fillId="0" fontId="5" numFmtId="0" xfId="0" applyBorder="1" applyFont="1"/>
    <xf borderId="20" fillId="2" fontId="3" numFmtId="164" xfId="0" applyBorder="1" applyFont="1" applyNumberFormat="1"/>
    <xf borderId="0" fillId="0" fontId="3" numFmtId="164" xfId="0" applyAlignment="1" applyFont="1" applyNumberFormat="1">
      <alignment horizontal="center" vertical="center"/>
    </xf>
    <xf borderId="21" fillId="0" fontId="2" numFmtId="0" xfId="0" applyAlignment="1" applyBorder="1" applyFont="1">
      <alignment horizontal="center"/>
    </xf>
    <xf borderId="22" fillId="0" fontId="5" numFmtId="0" xfId="0" applyBorder="1" applyFont="1"/>
    <xf borderId="2" fillId="0" fontId="2" numFmtId="17" xfId="0" applyAlignment="1" applyBorder="1" applyFont="1" applyNumberFormat="1">
      <alignment textRotation="45"/>
    </xf>
    <xf borderId="2" fillId="0" fontId="2" numFmtId="0" xfId="0" applyAlignment="1" applyBorder="1" applyFont="1">
      <alignment horizontal="center" vertical="center"/>
    </xf>
    <xf borderId="0" fillId="0" fontId="2" numFmtId="0" xfId="0" applyAlignment="1" applyFont="1">
      <alignment readingOrder="0"/>
    </xf>
    <xf borderId="17" fillId="0" fontId="2" numFmtId="0" xfId="0" applyBorder="1" applyFont="1"/>
    <xf borderId="0" fillId="0" fontId="2" numFmtId="0" xfId="0" applyAlignment="1" applyFont="1">
      <alignment horizontal="right"/>
    </xf>
    <xf borderId="23" fillId="3" fontId="2" numFmtId="0" xfId="0" applyAlignment="1" applyBorder="1" applyFont="1">
      <alignment horizontal="center" shrinkToFit="0" vertical="center" wrapText="1"/>
    </xf>
    <xf borderId="24" fillId="0" fontId="5" numFmtId="0" xfId="0" applyBorder="1" applyFont="1"/>
    <xf borderId="25" fillId="0" fontId="5" numFmtId="0" xfId="0" applyBorder="1" applyFont="1"/>
    <xf borderId="4" fillId="0" fontId="11" numFmtId="0" xfId="0" applyAlignment="1" applyBorder="1" applyFont="1">
      <alignment horizontal="center" vertical="center"/>
    </xf>
    <xf borderId="26" fillId="0" fontId="5" numFmtId="0" xfId="0" applyBorder="1" applyFont="1"/>
    <xf borderId="27" fillId="0" fontId="5" numFmtId="0" xfId="0" applyBorder="1" applyFont="1"/>
    <xf borderId="4" fillId="0" fontId="11" numFmtId="17" xfId="0" applyAlignment="1" applyBorder="1" applyFont="1" applyNumberFormat="1">
      <alignment horizontal="center" vertical="center"/>
    </xf>
    <xf borderId="28" fillId="0" fontId="5" numFmtId="0" xfId="0" applyBorder="1" applyFont="1"/>
    <xf borderId="29" fillId="0" fontId="5" numFmtId="0" xfId="0" applyBorder="1" applyFont="1"/>
    <xf borderId="30" fillId="0" fontId="5" numFmtId="0" xfId="0" applyBorder="1" applyFont="1"/>
    <xf borderId="2" fillId="0" fontId="12" numFmtId="17" xfId="0" applyAlignment="1" applyBorder="1" applyFont="1" applyNumberFormat="1">
      <alignment horizontal="center" shrinkToFit="0" vertical="center" wrapText="1"/>
    </xf>
    <xf borderId="0" fillId="0" fontId="2" numFmtId="9" xfId="0" applyAlignment="1" applyFont="1" applyNumberFormat="1">
      <alignment horizontal="center"/>
    </xf>
    <xf borderId="0" fillId="0" fontId="2" numFmtId="165" xfId="0" applyAlignment="1" applyFont="1" applyNumberFormat="1">
      <alignment horizontal="center"/>
    </xf>
    <xf borderId="12" fillId="4" fontId="2" numFmtId="165" xfId="0" applyAlignment="1" applyBorder="1" applyFont="1" applyNumberFormat="1">
      <alignment horizontal="center"/>
    </xf>
    <xf borderId="0" fillId="0" fontId="2" numFmtId="164" xfId="0" applyAlignment="1" applyFont="1" applyNumberFormat="1">
      <alignment readingOrder="0"/>
    </xf>
    <xf borderId="1" fillId="4" fontId="2" numFmtId="165" xfId="0" applyAlignment="1" applyBorder="1" applyFont="1" applyNumberFormat="1">
      <alignment horizontal="center"/>
    </xf>
    <xf borderId="13" fillId="4" fontId="2" numFmtId="165" xfId="0" applyAlignment="1" applyBorder="1" applyFont="1" applyNumberFormat="1">
      <alignment horizontal="center"/>
    </xf>
    <xf borderId="8" fillId="4" fontId="2" numFmtId="165" xfId="0" applyAlignment="1" applyBorder="1" applyFont="1" applyNumberFormat="1">
      <alignment horizontal="center"/>
    </xf>
    <xf borderId="0" fillId="0" fontId="2" numFmtId="165" xfId="0" applyFont="1" applyNumberFormat="1"/>
    <xf borderId="0" fillId="0" fontId="2" numFmtId="0" xfId="0" applyAlignment="1" applyFont="1">
      <alignment shrinkToFit="0" vertical="center" wrapText="1"/>
    </xf>
    <xf borderId="0" fillId="0" fontId="2" numFmtId="3" xfId="0" applyAlignment="1" applyFont="1" applyNumberFormat="1">
      <alignment horizontal="right"/>
    </xf>
    <xf borderId="18" fillId="0" fontId="2" numFmtId="3" xfId="0" applyAlignment="1" applyBorder="1" applyFont="1" applyNumberFormat="1">
      <alignment horizontal="right"/>
    </xf>
    <xf borderId="1" fillId="2" fontId="3" numFmtId="166" xfId="0" applyBorder="1" applyFont="1" applyNumberFormat="1"/>
    <xf borderId="0" fillId="0" fontId="3" numFmtId="3" xfId="0" applyFont="1" applyNumberFormat="1"/>
    <xf borderId="1" fillId="3" fontId="2" numFmtId="9" xfId="0" applyAlignment="1" applyBorder="1" applyFont="1" applyNumberFormat="1">
      <alignment horizontal="center"/>
    </xf>
    <xf borderId="0" fillId="0" fontId="13" numFmtId="0" xfId="0" applyFont="1"/>
    <xf borderId="0" fillId="0" fontId="2" numFmtId="10" xfId="0" applyFont="1" applyNumberFormat="1"/>
    <xf borderId="7" fillId="0" fontId="2" numFmtId="10" xfId="0" applyAlignment="1" applyBorder="1" applyFont="1" applyNumberFormat="1">
      <alignment horizontal="center" vertical="center"/>
    </xf>
    <xf borderId="0" fillId="0" fontId="2" numFmtId="0" xfId="0" applyAlignment="1" applyFont="1">
      <alignment vertical="center"/>
    </xf>
    <xf borderId="0" fillId="0" fontId="2" numFmtId="9" xfId="0" applyAlignment="1" applyFont="1" applyNumberFormat="1">
      <alignment vertical="center"/>
    </xf>
    <xf borderId="7" fillId="0" fontId="2" numFmtId="9" xfId="0" applyAlignment="1" applyBorder="1" applyFont="1" applyNumberFormat="1">
      <alignment vertical="center"/>
    </xf>
    <xf borderId="7" fillId="0" fontId="2" numFmtId="3" xfId="0" applyAlignment="1" applyBorder="1" applyFont="1" applyNumberFormat="1">
      <alignment vertical="center"/>
    </xf>
    <xf borderId="0" fillId="0" fontId="2" numFmtId="10" xfId="0" applyAlignment="1" applyFont="1" applyNumberFormat="1">
      <alignment horizontal="center"/>
    </xf>
    <xf borderId="1" fillId="3" fontId="2" numFmtId="10" xfId="0" applyAlignment="1" applyBorder="1" applyFont="1" applyNumberFormat="1">
      <alignment horizontal="center"/>
    </xf>
    <xf borderId="1" fillId="6" fontId="3" numFmtId="4" xfId="0" applyAlignment="1" applyBorder="1" applyFill="1" applyFont="1" applyNumberFormat="1">
      <alignment horizontal="center"/>
    </xf>
    <xf borderId="0" fillId="0" fontId="3" numFmtId="9" xfId="0" applyAlignment="1" applyFont="1" applyNumberFormat="1">
      <alignment horizontal="center"/>
    </xf>
    <xf borderId="1" fillId="7" fontId="2" numFmtId="9" xfId="0" applyAlignment="1" applyBorder="1" applyFill="1" applyFont="1" applyNumberFormat="1">
      <alignment horizontal="left"/>
    </xf>
    <xf borderId="1" fillId="7" fontId="2" numFmtId="9" xfId="0" applyAlignment="1" applyBorder="1" applyFont="1" applyNumberFormat="1">
      <alignment horizontal="center"/>
    </xf>
    <xf borderId="1" fillId="7" fontId="2" numFmtId="3" xfId="0" applyAlignment="1" applyBorder="1" applyFont="1" applyNumberFormat="1">
      <alignment horizontal="right"/>
    </xf>
    <xf borderId="1" fillId="7" fontId="2" numFmtId="3" xfId="0" applyBorder="1" applyFont="1" applyNumberFormat="1"/>
    <xf borderId="1" fillId="7" fontId="2" numFmtId="9" xfId="0" applyBorder="1" applyFont="1" applyNumberFormat="1"/>
    <xf borderId="1" fillId="7" fontId="2" numFmtId="1" xfId="0" applyAlignment="1" applyBorder="1" applyFont="1" applyNumberFormat="1">
      <alignment horizontal="right"/>
    </xf>
    <xf borderId="0" fillId="0" fontId="2" numFmtId="1" xfId="0" applyAlignment="1" applyFont="1" applyNumberFormat="1">
      <alignment horizontal="center"/>
    </xf>
    <xf borderId="0" fillId="0" fontId="2" numFmtId="1" xfId="0" applyAlignment="1" applyFont="1" applyNumberFormat="1">
      <alignment horizontal="left"/>
    </xf>
    <xf borderId="0" fillId="0" fontId="2" numFmtId="167" xfId="0" applyFont="1" applyNumberFormat="1"/>
    <xf borderId="0" fillId="0" fontId="2" numFmtId="1" xfId="0" applyAlignment="1" applyFont="1" applyNumberFormat="1">
      <alignment horizontal="right"/>
    </xf>
    <xf borderId="0" fillId="0" fontId="2" numFmtId="14" xfId="0" applyAlignment="1" applyFont="1" applyNumberFormat="1">
      <alignment horizontal="left"/>
    </xf>
    <xf borderId="0" fillId="0" fontId="2" numFmtId="1" xfId="0" applyFont="1" applyNumberFormat="1"/>
    <xf borderId="4" fillId="3" fontId="2" numFmtId="0" xfId="0" applyAlignment="1" applyBorder="1" applyFont="1">
      <alignment horizontal="center" vertical="center"/>
    </xf>
    <xf borderId="4" fillId="0" fontId="2" numFmtId="17" xfId="0" applyAlignment="1" applyBorder="1" applyFont="1" applyNumberFormat="1">
      <alignment horizontal="center" vertical="center"/>
    </xf>
    <xf borderId="18" fillId="0" fontId="2" numFmtId="4" xfId="0" applyBorder="1" applyFont="1" applyNumberFormat="1"/>
    <xf borderId="7" fillId="0" fontId="2" numFmtId="4" xfId="0" applyBorder="1" applyFont="1" applyNumberFormat="1"/>
    <xf borderId="9" fillId="3" fontId="12" numFmtId="0" xfId="0" applyAlignment="1" applyBorder="1" applyFont="1">
      <alignment horizontal="left" shrinkToFit="0" vertical="center" wrapText="1"/>
    </xf>
  </cellXfs>
  <cellStyles count="1">
    <cellStyle xfId="0" name="Normal" builtinId="0"/>
  </cellStyles>
  <dxfs count="1">
    <dxf>
      <font/>
      <fill>
        <patternFill patternType="solid">
          <fgColor rgb="FFFF0000"/>
          <bgColor rgb="FFFF0000"/>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i="0" sz="1400">
                <a:solidFill>
                  <a:srgbClr val="757575"/>
                </a:solidFill>
                <a:latin typeface="+mn-lt"/>
              </a:defRPr>
            </a:pPr>
            <a:r>
              <a:rPr b="0" i="0" sz="1400">
                <a:solidFill>
                  <a:srgbClr val="757575"/>
                </a:solidFill>
                <a:latin typeface="+mn-lt"/>
              </a:rPr>
              <a:t>Liquiditätsentwicklung in TEUR</a:t>
            </a:r>
          </a:p>
        </c:rich>
      </c:tx>
      <c:overlay val="0"/>
    </c:title>
    <c:plotArea>
      <c:layout/>
      <c:lineChart>
        <c:varyColors val="0"/>
        <c:ser>
          <c:idx val="0"/>
          <c:order val="0"/>
          <c:spPr>
            <a:ln cmpd="sng" w="28575">
              <a:solidFill>
                <a:schemeClr val="accent1"/>
              </a:solidFill>
            </a:ln>
          </c:spPr>
          <c:marker>
            <c:symbol val="none"/>
          </c:marker>
          <c:cat>
            <c:strRef>
              <c:f>'Daten Liquiditätskurve'!$A$2:$AV$2</c:f>
            </c:strRef>
          </c:cat>
          <c:val>
            <c:numRef>
              <c:f>'Daten Liquiditätskurve'!$A$3:$AV$3</c:f>
              <c:numCache/>
            </c:numRef>
          </c:val>
          <c:smooth val="0"/>
        </c:ser>
        <c:axId val="884353354"/>
        <c:axId val="113817390"/>
      </c:lineChart>
      <c:catAx>
        <c:axId val="884353354"/>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sz="900">
                <a:solidFill>
                  <a:srgbClr val="000000"/>
                </a:solidFill>
                <a:latin typeface="+mn-lt"/>
              </a:defRPr>
            </a:pPr>
          </a:p>
        </c:txPr>
        <c:crossAx val="113817390"/>
      </c:catAx>
      <c:valAx>
        <c:axId val="113817390"/>
        <c:scaling>
          <c:orientation val="minMax"/>
          <c:max val="100000.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sz="900">
                <a:solidFill>
                  <a:srgbClr val="000000"/>
                </a:solidFill>
                <a:latin typeface="+mn-lt"/>
              </a:defRPr>
            </a:pPr>
          </a:p>
        </c:txPr>
        <c:crossAx val="884353354"/>
      </c:valAx>
    </c:plotArea>
    <c:plotVisOnly val="1"/>
  </c:chart>
</c:chartSpace>
</file>

<file path=xl/drawings/_rels/drawing7.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238125</xdr:colOff>
      <xdr:row>13</xdr:row>
      <xdr:rowOff>57150</xdr:rowOff>
    </xdr:from>
    <xdr:ext cx="10706100" cy="3219450"/>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352425</xdr:colOff>
      <xdr:row>5</xdr:row>
      <xdr:rowOff>142875</xdr:rowOff>
    </xdr:from>
    <xdr:ext cx="3124200" cy="571500"/>
    <xdr:grpSp>
      <xdr:nvGrpSpPr>
        <xdr:cNvPr id="2" name="Shape 2"/>
        <xdr:cNvGrpSpPr/>
      </xdr:nvGrpSpPr>
      <xdr:grpSpPr>
        <a:xfrm>
          <a:off x="3788663" y="3499013"/>
          <a:ext cx="3114675" cy="561975"/>
          <a:chOff x="3788663" y="3499013"/>
          <a:chExt cx="3114675" cy="561975"/>
        </a:xfrm>
      </xdr:grpSpPr>
      <xdr:cxnSp>
        <xdr:nvCxnSpPr>
          <xdr:cNvPr id="3" name="Shape 3"/>
          <xdr:cNvCxnSpPr/>
        </xdr:nvCxnSpPr>
        <xdr:spPr>
          <a:xfrm rot="10800000">
            <a:off x="3788663" y="3499013"/>
            <a:ext cx="3114675" cy="561975"/>
          </a:xfrm>
          <a:prstGeom prst="straightConnector1">
            <a:avLst/>
          </a:prstGeom>
          <a:noFill/>
          <a:ln cap="flat" cmpd="sng" w="9525">
            <a:solidFill>
              <a:schemeClr val="dk1">
                <a:alpha val="14901"/>
              </a:schemeClr>
            </a:solidFill>
            <a:prstDash val="solid"/>
            <a:round/>
            <a:headEnd len="sm" w="sm" type="none"/>
            <a:tailEnd len="med" w="med" type="triangle"/>
          </a:ln>
        </xdr:spPr>
      </xdr:cxnSp>
    </xdr:grpSp>
    <xdr:clientData fLocksWithSheet="0"/>
  </xdr:oneCellAnchor>
  <xdr:oneCellAnchor>
    <xdr:from>
      <xdr:col>9</xdr:col>
      <xdr:colOff>9525</xdr:colOff>
      <xdr:row>6</xdr:row>
      <xdr:rowOff>85725</xdr:rowOff>
    </xdr:from>
    <xdr:ext cx="504825" cy="457200"/>
    <xdr:sp>
      <xdr:nvSpPr>
        <xdr:cNvPr id="4" name="Shape 4"/>
        <xdr:cNvSpPr/>
      </xdr:nvSpPr>
      <xdr:spPr>
        <a:xfrm>
          <a:off x="5098350" y="3556163"/>
          <a:ext cx="495300" cy="447675"/>
        </a:xfrm>
        <a:prstGeom prst="ellipse">
          <a:avLst/>
        </a:prstGeom>
        <a:solidFill>
          <a:srgbClr val="FFFF00">
            <a:alpha val="47843"/>
          </a:srgbClr>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12</xdr:col>
      <xdr:colOff>123825</xdr:colOff>
      <xdr:row>2</xdr:row>
      <xdr:rowOff>0</xdr:rowOff>
    </xdr:from>
    <xdr:ext cx="809625" cy="352425"/>
    <xdr:sp>
      <xdr:nvSpPr>
        <xdr:cNvPr id="5" name="Shape 5"/>
        <xdr:cNvSpPr txBox="1"/>
      </xdr:nvSpPr>
      <xdr:spPr>
        <a:xfrm>
          <a:off x="4945950" y="3608550"/>
          <a:ext cx="800100" cy="34290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800">
              <a:solidFill>
                <a:schemeClr val="dk1"/>
              </a:solidFill>
              <a:latin typeface="Calibri"/>
              <a:ea typeface="Calibri"/>
              <a:cs typeface="Calibri"/>
              <a:sym typeface="Calibri"/>
            </a:rPr>
            <a:t>USt-Sätze des </a:t>
          </a:r>
          <a:r>
            <a:rPr lang="en-US" sz="800" u="sng">
              <a:solidFill>
                <a:schemeClr val="dk1"/>
              </a:solidFill>
              <a:latin typeface="Calibri"/>
              <a:ea typeface="Calibri"/>
              <a:cs typeface="Calibri"/>
              <a:sym typeface="Calibri"/>
            </a:rPr>
            <a:t>ersten</a:t>
          </a:r>
          <a:r>
            <a:rPr lang="en-US" sz="800">
              <a:solidFill>
                <a:schemeClr val="dk1"/>
              </a:solidFill>
              <a:latin typeface="Calibri"/>
              <a:ea typeface="Calibri"/>
              <a:cs typeface="Calibri"/>
              <a:sym typeface="Calibri"/>
            </a:rPr>
            <a:t> Jahres</a:t>
          </a:r>
          <a:endParaRPr sz="1400"/>
        </a:p>
      </xdr:txBody>
    </xdr:sp>
    <xdr:clientData fLocksWithSheet="0"/>
  </xdr:oneCellAnchor>
  <xdr:oneCellAnchor>
    <xdr:from>
      <xdr:col>9</xdr:col>
      <xdr:colOff>19050</xdr:colOff>
      <xdr:row>6</xdr:row>
      <xdr:rowOff>85725</xdr:rowOff>
    </xdr:from>
    <xdr:ext cx="504825" cy="457200"/>
    <xdr:sp>
      <xdr:nvSpPr>
        <xdr:cNvPr id="4" name="Shape 4"/>
        <xdr:cNvSpPr/>
      </xdr:nvSpPr>
      <xdr:spPr>
        <a:xfrm>
          <a:off x="5098350" y="3556163"/>
          <a:ext cx="495300" cy="447675"/>
        </a:xfrm>
        <a:prstGeom prst="ellipse">
          <a:avLst/>
        </a:prstGeom>
        <a:solidFill>
          <a:srgbClr val="FFFF00">
            <a:alpha val="47843"/>
          </a:srgbClr>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10</xdr:col>
      <xdr:colOff>371475</xdr:colOff>
      <xdr:row>2</xdr:row>
      <xdr:rowOff>0</xdr:rowOff>
    </xdr:from>
    <xdr:ext cx="809625" cy="352425"/>
    <xdr:sp>
      <xdr:nvSpPr>
        <xdr:cNvPr id="6" name="Shape 6"/>
        <xdr:cNvSpPr txBox="1"/>
      </xdr:nvSpPr>
      <xdr:spPr>
        <a:xfrm>
          <a:off x="4945950" y="3608550"/>
          <a:ext cx="800100" cy="342900"/>
        </a:xfrm>
        <a:prstGeom prst="rect">
          <a:avLst/>
        </a:prstGeom>
        <a:solidFill>
          <a:schemeClr val="lt1"/>
        </a:solidFill>
        <a:ln cap="flat" cmpd="sng" w="9525">
          <a:solidFill>
            <a:srgbClr val="BABABA"/>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800">
              <a:solidFill>
                <a:schemeClr val="dk1"/>
              </a:solidFill>
              <a:latin typeface="Calibri"/>
              <a:ea typeface="Calibri"/>
              <a:cs typeface="Calibri"/>
              <a:sym typeface="Calibri"/>
            </a:rPr>
            <a:t>USt-Sätze der </a:t>
          </a:r>
          <a:r>
            <a:rPr lang="en-US" sz="800" u="sng">
              <a:solidFill>
                <a:schemeClr val="dk1"/>
              </a:solidFill>
              <a:latin typeface="Calibri"/>
              <a:ea typeface="Calibri"/>
              <a:cs typeface="Calibri"/>
              <a:sym typeface="Calibri"/>
            </a:rPr>
            <a:t>Folgejahre</a:t>
          </a:r>
          <a:endParaRPr sz="800"/>
        </a:p>
      </xdr:txBody>
    </xdr:sp>
    <xdr:clientData fLocksWithSheet="0"/>
  </xdr:oneCellAnchor>
  <xdr:oneCellAnchor>
    <xdr:from>
      <xdr:col>6</xdr:col>
      <xdr:colOff>485775</xdr:colOff>
      <xdr:row>6</xdr:row>
      <xdr:rowOff>85725</xdr:rowOff>
    </xdr:from>
    <xdr:ext cx="514350" cy="457200"/>
    <xdr:sp>
      <xdr:nvSpPr>
        <xdr:cNvPr id="7" name="Shape 7"/>
        <xdr:cNvSpPr/>
      </xdr:nvSpPr>
      <xdr:spPr>
        <a:xfrm>
          <a:off x="5093588" y="3556163"/>
          <a:ext cx="504825" cy="447675"/>
        </a:xfrm>
        <a:prstGeom prst="ellipse">
          <a:avLst/>
        </a:prstGeom>
        <a:solidFill>
          <a:srgbClr val="2DFB11">
            <a:alpha val="47450"/>
          </a:srgbClr>
        </a:solidFill>
        <a:ln>
          <a:noFill/>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7</xdr:col>
      <xdr:colOff>409575</xdr:colOff>
      <xdr:row>3</xdr:row>
      <xdr:rowOff>57150</xdr:rowOff>
    </xdr:from>
    <xdr:ext cx="1352550" cy="552450"/>
    <xdr:grpSp>
      <xdr:nvGrpSpPr>
        <xdr:cNvPr id="2" name="Shape 2"/>
        <xdr:cNvGrpSpPr/>
      </xdr:nvGrpSpPr>
      <xdr:grpSpPr>
        <a:xfrm>
          <a:off x="4674488" y="3508538"/>
          <a:ext cx="1343025" cy="542925"/>
          <a:chOff x="4674488" y="3508538"/>
          <a:chExt cx="1343025" cy="542925"/>
        </a:xfrm>
      </xdr:grpSpPr>
      <xdr:cxnSp>
        <xdr:nvCxnSpPr>
          <xdr:cNvPr id="8" name="Shape 8"/>
          <xdr:cNvCxnSpPr/>
        </xdr:nvCxnSpPr>
        <xdr:spPr>
          <a:xfrm flipH="1" rot="10800000">
            <a:off x="4674488" y="3508538"/>
            <a:ext cx="1343025" cy="542925"/>
          </a:xfrm>
          <a:prstGeom prst="straightConnector1">
            <a:avLst/>
          </a:prstGeom>
          <a:noFill/>
          <a:ln cap="flat" cmpd="sng" w="9525">
            <a:solidFill>
              <a:srgbClr val="4A7DBA"/>
            </a:solidFill>
            <a:prstDash val="solid"/>
            <a:round/>
            <a:headEnd len="sm" w="sm" type="none"/>
            <a:tailEnd len="med" w="med" type="triangle"/>
          </a:ln>
        </xdr:spPr>
      </xdr:cxnSp>
    </xdr:grpSp>
    <xdr:clientData fLocksWithSheet="0"/>
  </xdr:oneCellAnchor>
  <xdr:oneCellAnchor>
    <xdr:from>
      <xdr:col>10</xdr:col>
      <xdr:colOff>38100</xdr:colOff>
      <xdr:row>3</xdr:row>
      <xdr:rowOff>19050</xdr:rowOff>
    </xdr:from>
    <xdr:ext cx="1409700" cy="590550"/>
    <xdr:grpSp>
      <xdr:nvGrpSpPr>
        <xdr:cNvPr id="2" name="Shape 2"/>
        <xdr:cNvGrpSpPr/>
      </xdr:nvGrpSpPr>
      <xdr:grpSpPr>
        <a:xfrm>
          <a:off x="4645913" y="3489413"/>
          <a:ext cx="1400100" cy="581100"/>
          <a:chOff x="4645913" y="3489413"/>
          <a:chExt cx="1400100" cy="581100"/>
        </a:xfrm>
      </xdr:grpSpPr>
      <xdr:cxnSp>
        <xdr:nvCxnSpPr>
          <xdr:cNvPr id="9" name="Shape 9"/>
          <xdr:cNvCxnSpPr>
            <a:endCxn id="5" idx="1"/>
          </xdr:cNvCxnSpPr>
        </xdr:nvCxnSpPr>
        <xdr:spPr>
          <a:xfrm flipH="1" rot="10800000">
            <a:off x="4645913" y="3489413"/>
            <a:ext cx="1400100" cy="581100"/>
          </a:xfrm>
          <a:prstGeom prst="straightConnector1">
            <a:avLst/>
          </a:prstGeom>
          <a:noFill/>
          <a:ln cap="flat" cmpd="sng" w="9525">
            <a:solidFill>
              <a:srgbClr val="4A7DBA"/>
            </a:solidFill>
            <a:prstDash val="solid"/>
            <a:round/>
            <a:headEnd len="sm" w="sm" type="none"/>
            <a:tailEnd len="med" w="med" type="triangle"/>
          </a:ln>
        </xdr:spPr>
      </xdr:cxnSp>
    </xdr:grpSp>
    <xdr:clientData fLocksWithSheet="0"/>
  </xdr:oneCellAnchor>
  <xdr:oneCellAnchor>
    <xdr:from>
      <xdr:col>1</xdr:col>
      <xdr:colOff>352425</xdr:colOff>
      <xdr:row>5</xdr:row>
      <xdr:rowOff>123825</xdr:rowOff>
    </xdr:from>
    <xdr:ext cx="3333750" cy="609600"/>
    <xdr:grpSp>
      <xdr:nvGrpSpPr>
        <xdr:cNvPr id="2" name="Shape 2"/>
        <xdr:cNvGrpSpPr/>
      </xdr:nvGrpSpPr>
      <xdr:grpSpPr>
        <a:xfrm>
          <a:off x="3683888" y="3479963"/>
          <a:ext cx="3324225" cy="600075"/>
          <a:chOff x="3683888" y="3479963"/>
          <a:chExt cx="3324225" cy="600075"/>
        </a:xfrm>
      </xdr:grpSpPr>
      <xdr:cxnSp>
        <xdr:nvCxnSpPr>
          <xdr:cNvPr id="10" name="Shape 10"/>
          <xdr:cNvCxnSpPr/>
        </xdr:nvCxnSpPr>
        <xdr:spPr>
          <a:xfrm rot="10800000">
            <a:off x="3683888" y="3479963"/>
            <a:ext cx="3324225" cy="600075"/>
          </a:xfrm>
          <a:prstGeom prst="straightConnector1">
            <a:avLst/>
          </a:prstGeom>
          <a:noFill/>
          <a:ln cap="flat" cmpd="sng" w="9525">
            <a:solidFill>
              <a:schemeClr val="dk1">
                <a:alpha val="14901"/>
              </a:schemeClr>
            </a:solidFill>
            <a:prstDash val="solid"/>
            <a:round/>
            <a:headEnd len="sm" w="sm" type="none"/>
            <a:tailEnd len="med" w="med" type="triangle"/>
          </a:ln>
        </xdr:spPr>
      </xdr:cxnSp>
    </xdr:grpSp>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mailto:gruendungstool@koeln.ihk.de"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8.xml"/><Relationship Id="rId3"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12.xml"/><Relationship Id="rId3" Type="http://schemas.openxmlformats.org/officeDocument/2006/relationships/vmlDrawing" Target="../drawings/vmlDrawing8.vml"/></Relationships>
</file>

<file path=xl/worksheets/_rels/sheet13.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3.xml"/><Relationship Id="rId3" Type="http://schemas.openxmlformats.org/officeDocument/2006/relationships/vmlDrawing" Target="../drawings/vmlDrawing9.vml"/></Relationships>
</file>

<file path=xl/worksheets/_rels/sheet14.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4.xml"/><Relationship Id="rId3" Type="http://schemas.openxmlformats.org/officeDocument/2006/relationships/vmlDrawing" Target="../drawings/vmlDrawing10.v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21.xml"/><Relationship Id="rId3" Type="http://schemas.openxmlformats.org/officeDocument/2006/relationships/vmlDrawing" Target="../drawings/vmlDrawing11.v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10.71"/>
    <col customWidth="1" min="2" max="2" width="56.86"/>
    <col customWidth="1" min="3" max="3" width="50.29"/>
    <col customWidth="1" min="4" max="26" width="10.71"/>
  </cols>
  <sheetData>
    <row r="1" ht="12.0" customHeight="1">
      <c r="A1" s="1" t="s">
        <v>0</v>
      </c>
      <c r="B1" s="2"/>
    </row>
    <row r="2" ht="12.0" customHeight="1">
      <c r="B2" s="2"/>
    </row>
    <row r="3" ht="12.0" customHeight="1">
      <c r="A3" s="1" t="s">
        <v>1</v>
      </c>
      <c r="B3" s="2"/>
    </row>
    <row r="4" ht="51.75" customHeight="1">
      <c r="A4" s="3" t="s">
        <v>2</v>
      </c>
    </row>
    <row r="5" ht="12.0" customHeight="1">
      <c r="A5" s="3"/>
      <c r="B5" s="3"/>
    </row>
    <row r="6" ht="12.75" customHeight="1">
      <c r="A6" s="4"/>
      <c r="B6" s="2" t="s">
        <v>3</v>
      </c>
    </row>
    <row r="7" ht="12.75" customHeight="1">
      <c r="A7" s="5"/>
      <c r="B7" s="2"/>
      <c r="C7" s="5"/>
      <c r="D7" s="5"/>
      <c r="E7" s="5"/>
      <c r="F7" s="5"/>
      <c r="G7" s="5"/>
      <c r="H7" s="5"/>
      <c r="I7" s="5"/>
      <c r="J7" s="5"/>
      <c r="K7" s="5"/>
      <c r="L7" s="5"/>
      <c r="M7" s="5"/>
      <c r="N7" s="5"/>
      <c r="O7" s="5"/>
      <c r="P7" s="5"/>
      <c r="Q7" s="5"/>
      <c r="R7" s="5"/>
      <c r="S7" s="5"/>
      <c r="T7" s="5"/>
      <c r="U7" s="5"/>
      <c r="V7" s="5"/>
      <c r="W7" s="5"/>
      <c r="X7" s="5"/>
      <c r="Y7" s="5"/>
      <c r="Z7" s="5"/>
    </row>
    <row r="8" ht="12.0" customHeight="1">
      <c r="A8" s="6"/>
      <c r="B8" s="7" t="s">
        <v>4</v>
      </c>
      <c r="C8" s="8"/>
    </row>
    <row r="9" ht="12.0" customHeight="1">
      <c r="B9" s="2"/>
    </row>
    <row r="10" ht="12.0" customHeight="1">
      <c r="A10" s="1" t="s">
        <v>5</v>
      </c>
      <c r="B10" s="2"/>
    </row>
    <row r="11" ht="25.5" customHeight="1">
      <c r="A11" s="9">
        <v>1.0</v>
      </c>
      <c r="B11" s="3" t="s">
        <v>6</v>
      </c>
    </row>
    <row r="12" ht="4.5" customHeight="1">
      <c r="A12" s="10"/>
      <c r="B12" s="3"/>
      <c r="C12" s="3"/>
      <c r="D12" s="5"/>
      <c r="E12" s="5"/>
      <c r="F12" s="5"/>
      <c r="G12" s="5"/>
      <c r="H12" s="5"/>
      <c r="I12" s="5"/>
      <c r="J12" s="5"/>
      <c r="K12" s="5"/>
      <c r="L12" s="5"/>
      <c r="M12" s="5"/>
      <c r="N12" s="5"/>
      <c r="O12" s="5"/>
      <c r="P12" s="5"/>
      <c r="Q12" s="5"/>
      <c r="R12" s="5"/>
      <c r="S12" s="5"/>
      <c r="T12" s="5"/>
      <c r="U12" s="5"/>
      <c r="V12" s="5"/>
      <c r="W12" s="5"/>
      <c r="X12" s="5"/>
      <c r="Y12" s="5"/>
      <c r="Z12" s="5"/>
    </row>
    <row r="13" ht="12.0" customHeight="1">
      <c r="A13" s="11">
        <v>2024.0</v>
      </c>
      <c r="B13" s="3" t="s">
        <v>7</v>
      </c>
      <c r="C13" s="3"/>
    </row>
    <row r="14" ht="12.0" customHeight="1">
      <c r="A14" s="12"/>
      <c r="B14" s="2"/>
    </row>
    <row r="15" ht="24.75" customHeight="1">
      <c r="A15" s="11" t="s">
        <v>8</v>
      </c>
      <c r="B15" s="8" t="s">
        <v>9</v>
      </c>
    </row>
    <row r="16" ht="12.75" customHeight="1">
      <c r="B16" s="2"/>
    </row>
    <row r="17" ht="25.5" customHeight="1">
      <c r="A17" s="11" t="s">
        <v>8</v>
      </c>
      <c r="B17" s="3" t="s">
        <v>10</v>
      </c>
    </row>
    <row r="18" ht="12.0" customHeight="1">
      <c r="B18" s="2"/>
    </row>
    <row r="19" ht="25.5" customHeight="1">
      <c r="A19" s="11" t="s">
        <v>8</v>
      </c>
      <c r="B19" s="8" t="s">
        <v>11</v>
      </c>
    </row>
    <row r="20" ht="12.0" customHeight="1">
      <c r="B20" s="2"/>
    </row>
    <row r="21" ht="12.0" customHeight="1">
      <c r="A21" s="13" t="s">
        <v>12</v>
      </c>
    </row>
    <row r="22" ht="12.0" customHeight="1">
      <c r="A22" s="13" t="s">
        <v>13</v>
      </c>
    </row>
    <row r="23" ht="12.0" customHeight="1">
      <c r="A23" s="13" t="s">
        <v>14</v>
      </c>
    </row>
    <row r="24" ht="25.5" customHeight="1">
      <c r="A24" s="3" t="s">
        <v>15</v>
      </c>
    </row>
    <row r="25" ht="12.0" customHeight="1">
      <c r="A25" s="14" t="s">
        <v>16</v>
      </c>
      <c r="B25" s="3"/>
      <c r="C25" s="3"/>
    </row>
    <row r="26" ht="25.5" customHeight="1">
      <c r="A26" s="5" t="s">
        <v>17</v>
      </c>
      <c r="B26" s="2"/>
      <c r="C26" s="5"/>
    </row>
    <row r="27" ht="12.0" customHeight="1">
      <c r="A27" s="5"/>
      <c r="B27" s="2"/>
    </row>
    <row r="28" ht="12.0" customHeight="1">
      <c r="A28" s="5" t="s">
        <v>18</v>
      </c>
      <c r="B28" s="2"/>
      <c r="C28" s="5"/>
    </row>
    <row r="29" ht="12.0" customHeight="1">
      <c r="A29" s="5" t="s">
        <v>19</v>
      </c>
      <c r="B29" s="2"/>
      <c r="C29" s="5"/>
    </row>
    <row r="30" ht="12.0" customHeight="1">
      <c r="A30" s="5"/>
      <c r="B30" s="2"/>
      <c r="C30" s="5"/>
    </row>
    <row r="31" ht="12.0" customHeight="1">
      <c r="B31" s="2"/>
    </row>
    <row r="32" ht="12.0" customHeight="1">
      <c r="B32" s="2"/>
    </row>
    <row r="33" ht="12.0" customHeight="1">
      <c r="B33" s="2"/>
    </row>
    <row r="34" ht="12.0" customHeight="1">
      <c r="B34" s="2"/>
    </row>
    <row r="35" ht="12.0" customHeight="1">
      <c r="B35" s="2"/>
    </row>
    <row r="36" ht="12.0" customHeight="1">
      <c r="B36" s="2"/>
    </row>
    <row r="37" ht="12.0" customHeight="1">
      <c r="B37" s="2"/>
    </row>
    <row r="38" ht="12.0" customHeight="1">
      <c r="B38" s="2"/>
    </row>
    <row r="39" ht="12.0" customHeight="1">
      <c r="B39" s="2"/>
    </row>
    <row r="40" ht="12.0" customHeight="1">
      <c r="B40" s="2"/>
    </row>
    <row r="41" ht="12.0" customHeight="1">
      <c r="B41" s="2"/>
    </row>
    <row r="42" ht="12.0" customHeight="1">
      <c r="B42" s="2"/>
    </row>
    <row r="43" ht="12.0" customHeight="1">
      <c r="B43" s="2"/>
    </row>
    <row r="44" ht="12.0" customHeight="1">
      <c r="B44" s="2"/>
    </row>
    <row r="45" ht="12.0" customHeight="1">
      <c r="B45" s="2"/>
    </row>
    <row r="46" ht="12.0" customHeight="1">
      <c r="B46" s="2"/>
    </row>
    <row r="47" ht="12.0" customHeight="1">
      <c r="B47" s="2"/>
    </row>
    <row r="48" ht="12.0" customHeight="1">
      <c r="B48" s="2"/>
    </row>
    <row r="49" ht="12.0" customHeight="1">
      <c r="B49" s="2"/>
    </row>
    <row r="50" ht="12.0" customHeight="1">
      <c r="B50" s="2"/>
    </row>
    <row r="51" ht="12.0" customHeight="1">
      <c r="B51" s="2"/>
    </row>
    <row r="52" ht="12.0" customHeight="1">
      <c r="B52" s="2"/>
    </row>
    <row r="53" ht="12.0" customHeight="1">
      <c r="B53" s="2"/>
    </row>
    <row r="54" ht="12.0" customHeight="1">
      <c r="B54" s="2"/>
    </row>
    <row r="55" ht="12.0" customHeight="1">
      <c r="B55" s="2"/>
    </row>
    <row r="56" ht="12.0" customHeight="1">
      <c r="B56" s="2"/>
    </row>
    <row r="57" ht="12.0" customHeight="1">
      <c r="B57" s="2"/>
    </row>
    <row r="58" ht="12.0" customHeight="1">
      <c r="B58" s="2"/>
    </row>
    <row r="59" ht="12.0" customHeight="1">
      <c r="B59" s="2"/>
    </row>
    <row r="60" ht="12.0" customHeight="1">
      <c r="B60" s="2"/>
    </row>
    <row r="61" ht="12.0" customHeight="1">
      <c r="B61" s="2"/>
    </row>
    <row r="62" ht="12.0" customHeight="1">
      <c r="B62" s="2"/>
    </row>
    <row r="63" ht="12.0" customHeight="1">
      <c r="B63" s="2"/>
    </row>
    <row r="64" ht="12.0" customHeight="1">
      <c r="B64" s="2"/>
    </row>
    <row r="65" ht="12.0" customHeight="1">
      <c r="B65" s="2"/>
    </row>
    <row r="66" ht="12.0" customHeight="1">
      <c r="B66" s="2"/>
    </row>
    <row r="67" ht="12.0" customHeight="1">
      <c r="B67" s="2"/>
    </row>
    <row r="68" ht="12.0" customHeight="1">
      <c r="B68" s="2"/>
    </row>
    <row r="69" ht="12.0" customHeight="1">
      <c r="B69" s="2"/>
    </row>
    <row r="70" ht="12.0" customHeight="1">
      <c r="B70" s="2"/>
    </row>
    <row r="71" ht="12.0" customHeight="1">
      <c r="B71" s="2"/>
    </row>
    <row r="72" ht="12.0" customHeight="1">
      <c r="B72" s="2"/>
    </row>
    <row r="73" ht="12.0" customHeight="1">
      <c r="B73" s="2"/>
    </row>
    <row r="74" ht="12.0" customHeight="1">
      <c r="B74" s="2"/>
    </row>
    <row r="75" ht="12.0" customHeight="1">
      <c r="B75" s="2"/>
    </row>
    <row r="76" ht="12.0" customHeight="1">
      <c r="B76" s="2"/>
    </row>
    <row r="77" ht="12.0" customHeight="1">
      <c r="B77" s="2"/>
    </row>
    <row r="78" ht="12.0" customHeight="1">
      <c r="B78" s="2"/>
    </row>
    <row r="79" ht="12.0" customHeight="1">
      <c r="B79" s="2"/>
    </row>
    <row r="80" ht="12.0" customHeight="1">
      <c r="B80" s="2"/>
    </row>
    <row r="81" ht="12.0" customHeight="1">
      <c r="B81" s="2"/>
    </row>
    <row r="82" ht="12.0" customHeight="1">
      <c r="B82" s="2"/>
    </row>
    <row r="83" ht="12.0" customHeight="1">
      <c r="B83" s="2"/>
    </row>
    <row r="84" ht="12.0" customHeight="1">
      <c r="B84" s="2"/>
    </row>
    <row r="85" ht="12.0" customHeight="1">
      <c r="B85" s="2"/>
    </row>
    <row r="86" ht="12.0" customHeight="1">
      <c r="B86" s="2"/>
    </row>
    <row r="87" ht="12.0" customHeight="1">
      <c r="B87" s="2"/>
    </row>
    <row r="88" ht="12.0" customHeight="1">
      <c r="B88" s="2"/>
    </row>
    <row r="89" ht="12.0" customHeight="1">
      <c r="B89" s="2"/>
    </row>
    <row r="90" ht="12.0" customHeight="1">
      <c r="B90" s="2"/>
    </row>
    <row r="91" ht="12.0" customHeight="1">
      <c r="B91" s="2"/>
    </row>
    <row r="92" ht="12.0" customHeight="1">
      <c r="B92" s="2"/>
    </row>
    <row r="93" ht="12.0" customHeight="1">
      <c r="B93" s="2"/>
    </row>
    <row r="94" ht="12.0" customHeight="1">
      <c r="B94" s="2"/>
    </row>
    <row r="95" ht="12.0" customHeight="1">
      <c r="B95" s="2"/>
    </row>
    <row r="96" ht="12.0" customHeight="1">
      <c r="B96" s="2"/>
    </row>
    <row r="97" ht="12.0" customHeight="1">
      <c r="B97" s="2"/>
    </row>
    <row r="98" ht="12.0" customHeight="1">
      <c r="B98" s="2"/>
    </row>
    <row r="99" ht="12.0" customHeight="1">
      <c r="B99" s="2"/>
    </row>
    <row r="100" ht="12.0" customHeight="1">
      <c r="B100" s="2"/>
    </row>
    <row r="101" ht="12.0" customHeight="1">
      <c r="B101" s="2"/>
    </row>
    <row r="102" ht="12.0" customHeight="1">
      <c r="B102" s="2"/>
    </row>
    <row r="103" ht="12.0" customHeight="1">
      <c r="B103" s="2"/>
    </row>
    <row r="104" ht="12.0" customHeight="1">
      <c r="B104" s="2"/>
    </row>
    <row r="105" ht="12.0" customHeight="1">
      <c r="B105" s="2"/>
    </row>
    <row r="106" ht="12.0" customHeight="1">
      <c r="B106" s="2"/>
    </row>
    <row r="107" ht="12.0" customHeight="1">
      <c r="B107" s="2"/>
    </row>
    <row r="108" ht="12.0" customHeight="1">
      <c r="B108" s="2"/>
    </row>
    <row r="109" ht="12.0" customHeight="1">
      <c r="B109" s="2"/>
    </row>
    <row r="110" ht="12.0" customHeight="1">
      <c r="B110" s="2"/>
    </row>
    <row r="111" ht="12.0" customHeight="1">
      <c r="B111" s="2"/>
    </row>
    <row r="112" ht="12.0" customHeight="1">
      <c r="B112" s="2"/>
    </row>
    <row r="113" ht="12.0" customHeight="1">
      <c r="B113" s="2"/>
    </row>
    <row r="114" ht="12.0" customHeight="1">
      <c r="B114" s="2"/>
    </row>
    <row r="115" ht="12.0" customHeight="1">
      <c r="B115" s="2"/>
    </row>
    <row r="116" ht="12.0" customHeight="1">
      <c r="B116" s="2"/>
    </row>
    <row r="117" ht="12.0" customHeight="1">
      <c r="B117" s="2"/>
    </row>
    <row r="118" ht="12.0" customHeight="1">
      <c r="B118" s="2"/>
    </row>
    <row r="119" ht="12.0" customHeight="1">
      <c r="B119" s="2"/>
    </row>
    <row r="120" ht="12.0" customHeight="1">
      <c r="B120" s="2"/>
    </row>
    <row r="121" ht="12.0" customHeight="1">
      <c r="B121" s="2"/>
    </row>
    <row r="122" ht="12.0" customHeight="1">
      <c r="B122" s="2"/>
    </row>
    <row r="123" ht="12.0" customHeight="1">
      <c r="B123" s="2"/>
    </row>
    <row r="124" ht="12.0" customHeight="1">
      <c r="B124" s="2"/>
    </row>
    <row r="125" ht="12.0" customHeight="1">
      <c r="B125" s="2"/>
    </row>
    <row r="126" ht="12.0" customHeight="1">
      <c r="B126" s="2"/>
    </row>
    <row r="127" ht="12.0" customHeight="1">
      <c r="B127" s="2"/>
    </row>
    <row r="128" ht="12.0" customHeight="1">
      <c r="B128" s="2"/>
    </row>
    <row r="129" ht="12.0" customHeight="1">
      <c r="B129" s="2"/>
    </row>
    <row r="130" ht="12.0" customHeight="1">
      <c r="B130" s="2"/>
    </row>
    <row r="131" ht="12.0" customHeight="1">
      <c r="B131" s="2"/>
    </row>
    <row r="132" ht="12.0" customHeight="1">
      <c r="B132" s="2"/>
    </row>
    <row r="133" ht="12.0" customHeight="1">
      <c r="B133" s="2"/>
    </row>
    <row r="134" ht="12.0" customHeight="1">
      <c r="B134" s="2"/>
    </row>
    <row r="135" ht="12.0" customHeight="1">
      <c r="B135" s="2"/>
    </row>
    <row r="136" ht="12.0" customHeight="1">
      <c r="B136" s="2"/>
    </row>
    <row r="137" ht="12.0" customHeight="1">
      <c r="B137" s="2"/>
    </row>
    <row r="138" ht="12.0" customHeight="1">
      <c r="B138" s="2"/>
    </row>
    <row r="139" ht="12.0" customHeight="1">
      <c r="B139" s="2"/>
    </row>
    <row r="140" ht="12.0" customHeight="1">
      <c r="B140" s="2"/>
    </row>
    <row r="141" ht="12.0" customHeight="1">
      <c r="B141" s="2"/>
    </row>
    <row r="142" ht="12.0" customHeight="1">
      <c r="B142" s="2"/>
    </row>
    <row r="143" ht="12.0" customHeight="1">
      <c r="B143" s="2"/>
    </row>
    <row r="144" ht="12.0" customHeight="1">
      <c r="B144" s="2"/>
    </row>
    <row r="145" ht="12.0" customHeight="1">
      <c r="B145" s="2"/>
    </row>
    <row r="146" ht="12.0" customHeight="1">
      <c r="B146" s="2"/>
    </row>
    <row r="147" ht="12.0" customHeight="1">
      <c r="B147" s="2"/>
    </row>
    <row r="148" ht="12.0" customHeight="1">
      <c r="B148" s="2"/>
    </row>
    <row r="149" ht="12.0" customHeight="1">
      <c r="B149" s="2"/>
    </row>
    <row r="150" ht="12.0" customHeight="1">
      <c r="B150" s="2"/>
    </row>
    <row r="151" ht="12.0" customHeight="1">
      <c r="B151" s="2"/>
    </row>
    <row r="152" ht="12.0" customHeight="1">
      <c r="B152" s="2"/>
    </row>
    <row r="153" ht="12.0" customHeight="1">
      <c r="B153" s="2"/>
    </row>
    <row r="154" ht="12.0" customHeight="1">
      <c r="B154" s="2"/>
    </row>
    <row r="155" ht="12.0" customHeight="1">
      <c r="B155" s="2"/>
    </row>
    <row r="156" ht="12.0" customHeight="1">
      <c r="B156" s="2"/>
    </row>
    <row r="157" ht="12.0" customHeight="1">
      <c r="B157" s="2"/>
    </row>
    <row r="158" ht="12.0" customHeight="1">
      <c r="B158" s="2"/>
    </row>
    <row r="159" ht="12.0" customHeight="1">
      <c r="B159" s="2"/>
    </row>
    <row r="160" ht="12.0" customHeight="1">
      <c r="B160" s="2"/>
    </row>
    <row r="161" ht="12.0" customHeight="1">
      <c r="B161" s="2"/>
    </row>
    <row r="162" ht="12.0" customHeight="1">
      <c r="B162" s="2"/>
    </row>
    <row r="163" ht="12.0" customHeight="1">
      <c r="B163" s="2"/>
    </row>
    <row r="164" ht="12.0" customHeight="1">
      <c r="B164" s="2"/>
    </row>
    <row r="165" ht="12.0" customHeight="1">
      <c r="B165" s="2"/>
    </row>
    <row r="166" ht="12.0" customHeight="1">
      <c r="B166" s="2"/>
    </row>
    <row r="167" ht="12.0" customHeight="1">
      <c r="B167" s="2"/>
    </row>
    <row r="168" ht="12.0" customHeight="1">
      <c r="B168" s="2"/>
    </row>
    <row r="169" ht="12.0" customHeight="1">
      <c r="B169" s="2"/>
    </row>
    <row r="170" ht="12.0" customHeight="1">
      <c r="B170" s="2"/>
    </row>
    <row r="171" ht="12.0" customHeight="1">
      <c r="B171" s="2"/>
    </row>
    <row r="172" ht="12.0" customHeight="1">
      <c r="B172" s="2"/>
    </row>
    <row r="173" ht="12.0" customHeight="1">
      <c r="B173" s="2"/>
    </row>
    <row r="174" ht="12.0" customHeight="1">
      <c r="B174" s="2"/>
    </row>
    <row r="175" ht="12.0" customHeight="1">
      <c r="B175" s="2"/>
    </row>
    <row r="176" ht="12.0" customHeight="1">
      <c r="B176" s="2"/>
    </row>
    <row r="177" ht="12.0" customHeight="1">
      <c r="B177" s="2"/>
    </row>
    <row r="178" ht="12.0" customHeight="1">
      <c r="B178" s="2"/>
    </row>
    <row r="179" ht="12.0" customHeight="1">
      <c r="B179" s="2"/>
    </row>
    <row r="180" ht="12.0" customHeight="1">
      <c r="B180" s="2"/>
    </row>
    <row r="181" ht="12.0" customHeight="1">
      <c r="B181" s="2"/>
    </row>
    <row r="182" ht="12.0" customHeight="1">
      <c r="B182" s="2"/>
    </row>
    <row r="183" ht="12.0" customHeight="1">
      <c r="B183" s="2"/>
    </row>
    <row r="184" ht="12.0" customHeight="1">
      <c r="B184" s="2"/>
    </row>
    <row r="185" ht="12.0" customHeight="1">
      <c r="B185" s="2"/>
    </row>
    <row r="186" ht="12.0" customHeight="1">
      <c r="B186" s="2"/>
    </row>
    <row r="187" ht="12.0" customHeight="1">
      <c r="B187" s="2"/>
    </row>
    <row r="188" ht="12.0" customHeight="1">
      <c r="B188" s="2"/>
    </row>
    <row r="189" ht="12.0" customHeight="1">
      <c r="B189" s="2"/>
    </row>
    <row r="190" ht="12.0" customHeight="1">
      <c r="B190" s="2"/>
    </row>
    <row r="191" ht="12.0" customHeight="1">
      <c r="B191" s="2"/>
    </row>
    <row r="192" ht="12.0" customHeight="1">
      <c r="B192" s="2"/>
    </row>
    <row r="193" ht="12.0" customHeight="1">
      <c r="B193" s="2"/>
    </row>
    <row r="194" ht="12.0" customHeight="1">
      <c r="B194" s="2"/>
    </row>
    <row r="195" ht="12.0" customHeight="1">
      <c r="B195" s="2"/>
    </row>
    <row r="196" ht="12.0" customHeight="1">
      <c r="B196" s="2"/>
    </row>
    <row r="197" ht="12.0" customHeight="1">
      <c r="B197" s="2"/>
    </row>
    <row r="198" ht="12.0" customHeight="1">
      <c r="B198" s="2"/>
    </row>
    <row r="199" ht="12.0" customHeight="1">
      <c r="B199" s="2"/>
    </row>
    <row r="200" ht="12.0" customHeight="1">
      <c r="B200" s="2"/>
    </row>
    <row r="201" ht="12.0" customHeight="1">
      <c r="B201" s="2"/>
    </row>
    <row r="202" ht="12.0" customHeight="1">
      <c r="B202" s="2"/>
    </row>
    <row r="203" ht="12.0" customHeight="1">
      <c r="B203" s="2"/>
    </row>
    <row r="204" ht="12.0" customHeight="1">
      <c r="B204" s="2"/>
    </row>
    <row r="205" ht="12.0" customHeight="1">
      <c r="B205" s="2"/>
    </row>
    <row r="206" ht="12.0" customHeight="1">
      <c r="B206" s="2"/>
    </row>
    <row r="207" ht="12.0" customHeight="1">
      <c r="B207" s="2"/>
    </row>
    <row r="208" ht="12.0" customHeight="1">
      <c r="B208" s="2"/>
    </row>
    <row r="209" ht="12.0" customHeight="1">
      <c r="B209" s="2"/>
    </row>
    <row r="210" ht="12.0" customHeight="1">
      <c r="B210" s="2"/>
    </row>
    <row r="211" ht="12.0" customHeight="1">
      <c r="B211" s="2"/>
    </row>
    <row r="212" ht="12.0" customHeight="1">
      <c r="B212" s="2"/>
    </row>
    <row r="213" ht="12.0" customHeight="1">
      <c r="B213" s="2"/>
    </row>
    <row r="214" ht="12.0" customHeight="1">
      <c r="B214" s="2"/>
    </row>
    <row r="215" ht="12.0" customHeight="1">
      <c r="B215" s="2"/>
    </row>
    <row r="216" ht="12.0" customHeight="1">
      <c r="B216" s="2"/>
    </row>
    <row r="217" ht="12.0" customHeight="1">
      <c r="B217" s="2"/>
    </row>
    <row r="218" ht="12.0" customHeight="1">
      <c r="B218" s="2"/>
    </row>
    <row r="219" ht="12.0" customHeight="1">
      <c r="B219" s="2"/>
    </row>
    <row r="220" ht="12.0" customHeight="1">
      <c r="B220" s="2"/>
    </row>
    <row r="221" ht="12.0" customHeight="1">
      <c r="B221" s="2"/>
    </row>
    <row r="222" ht="12.0" customHeight="1">
      <c r="B222" s="2"/>
    </row>
    <row r="223" ht="12.0" customHeight="1">
      <c r="B223" s="2"/>
    </row>
    <row r="224" ht="12.0" customHeight="1">
      <c r="B224" s="2"/>
    </row>
    <row r="225" ht="12.0" customHeight="1">
      <c r="B225" s="2"/>
    </row>
    <row r="226" ht="12.0" customHeight="1">
      <c r="B226" s="2"/>
    </row>
    <row r="227" ht="12.0" customHeight="1">
      <c r="B227" s="2"/>
    </row>
    <row r="228" ht="12.0" customHeight="1">
      <c r="B228" s="2"/>
    </row>
    <row r="229" ht="12.0" customHeight="1">
      <c r="B229" s="2"/>
    </row>
    <row r="230" ht="12.0" customHeight="1">
      <c r="B230" s="2"/>
    </row>
    <row r="231" ht="12.0" customHeight="1">
      <c r="B231" s="2"/>
    </row>
    <row r="232" ht="12.0" customHeight="1">
      <c r="B232" s="2"/>
    </row>
    <row r="233" ht="12.0" customHeight="1">
      <c r="B233" s="2"/>
    </row>
    <row r="234" ht="12.0" customHeight="1">
      <c r="B234" s="2"/>
    </row>
    <row r="235" ht="12.0" customHeight="1">
      <c r="B235" s="2"/>
    </row>
    <row r="236" ht="12.0" customHeight="1">
      <c r="B236" s="2"/>
    </row>
    <row r="237" ht="12.0" customHeight="1">
      <c r="B237" s="2"/>
    </row>
    <row r="238" ht="12.0" customHeight="1">
      <c r="B238" s="2"/>
    </row>
    <row r="239" ht="12.0" customHeight="1">
      <c r="B239" s="2"/>
    </row>
    <row r="240" ht="12.0" customHeight="1">
      <c r="B240" s="2"/>
    </row>
    <row r="241" ht="12.0" customHeight="1">
      <c r="B241" s="2"/>
    </row>
    <row r="242" ht="12.0" customHeight="1">
      <c r="B242" s="2"/>
    </row>
    <row r="243" ht="12.0" customHeight="1">
      <c r="B243" s="2"/>
    </row>
    <row r="244" ht="12.0" customHeight="1">
      <c r="B244" s="2"/>
    </row>
    <row r="245" ht="12.0" customHeight="1">
      <c r="B245" s="2"/>
    </row>
    <row r="246" ht="12.0" customHeight="1">
      <c r="B246" s="2"/>
    </row>
    <row r="247" ht="12.0" customHeight="1">
      <c r="B247" s="2"/>
    </row>
    <row r="248" ht="12.0" customHeight="1">
      <c r="B248" s="2"/>
    </row>
    <row r="249" ht="12.0" customHeight="1">
      <c r="B249" s="2"/>
    </row>
    <row r="250" ht="12.0" customHeight="1">
      <c r="B250" s="2"/>
    </row>
    <row r="251" ht="12.0" customHeight="1">
      <c r="B251" s="2"/>
    </row>
    <row r="252" ht="12.0" customHeight="1">
      <c r="B252" s="2"/>
    </row>
    <row r="253" ht="12.0" customHeight="1">
      <c r="B253" s="2"/>
    </row>
    <row r="254" ht="12.0" customHeight="1">
      <c r="B254" s="2"/>
    </row>
    <row r="255" ht="12.0" customHeight="1">
      <c r="B255" s="2"/>
    </row>
    <row r="256" ht="12.0" customHeight="1">
      <c r="B256" s="2"/>
    </row>
    <row r="257" ht="12.0" customHeight="1">
      <c r="B257" s="2"/>
    </row>
    <row r="258" ht="12.0" customHeight="1">
      <c r="B258" s="2"/>
    </row>
    <row r="259" ht="12.0" customHeight="1">
      <c r="B259" s="2"/>
    </row>
    <row r="260" ht="12.0" customHeight="1">
      <c r="B260" s="2"/>
    </row>
    <row r="261" ht="12.0" customHeight="1">
      <c r="B261" s="2"/>
    </row>
    <row r="262" ht="12.0" customHeight="1">
      <c r="B262" s="2"/>
    </row>
    <row r="263" ht="12.0" customHeight="1">
      <c r="B263" s="2"/>
    </row>
    <row r="264" ht="12.0" customHeight="1">
      <c r="B264" s="2"/>
    </row>
    <row r="265" ht="12.0" customHeight="1">
      <c r="B265" s="2"/>
    </row>
    <row r="266" ht="12.0" customHeight="1">
      <c r="B266" s="2"/>
    </row>
    <row r="267" ht="12.0" customHeight="1">
      <c r="B267" s="2"/>
    </row>
    <row r="268" ht="12.0" customHeight="1">
      <c r="B268" s="2"/>
    </row>
    <row r="269" ht="12.0" customHeight="1">
      <c r="B269" s="2"/>
    </row>
    <row r="270" ht="12.0" customHeight="1">
      <c r="B270" s="2"/>
    </row>
    <row r="271" ht="12.0" customHeight="1">
      <c r="B271" s="2"/>
    </row>
    <row r="272" ht="12.0" customHeight="1">
      <c r="B272" s="2"/>
    </row>
    <row r="273" ht="12.0" customHeight="1">
      <c r="B273" s="2"/>
    </row>
    <row r="274" ht="12.0" customHeight="1">
      <c r="B274" s="2"/>
    </row>
    <row r="275" ht="12.0" customHeight="1">
      <c r="B275" s="2"/>
    </row>
    <row r="276" ht="12.0" customHeight="1">
      <c r="B276" s="2"/>
    </row>
    <row r="277" ht="12.0" customHeight="1">
      <c r="B277" s="2"/>
    </row>
    <row r="278" ht="12.0" customHeight="1">
      <c r="B278" s="2"/>
    </row>
    <row r="279" ht="12.0" customHeight="1">
      <c r="B279" s="2"/>
    </row>
    <row r="280" ht="12.0" customHeight="1">
      <c r="B280" s="2"/>
    </row>
    <row r="281" ht="12.0" customHeight="1">
      <c r="B281" s="2"/>
    </row>
    <row r="282" ht="12.0" customHeight="1">
      <c r="B282" s="2"/>
    </row>
    <row r="283" ht="12.0" customHeight="1">
      <c r="B283" s="2"/>
    </row>
    <row r="284" ht="12.0" customHeight="1">
      <c r="B284" s="2"/>
    </row>
    <row r="285" ht="12.0" customHeight="1">
      <c r="B285" s="2"/>
    </row>
    <row r="286" ht="12.0" customHeight="1">
      <c r="B286" s="2"/>
    </row>
    <row r="287" ht="12.0" customHeight="1">
      <c r="B287" s="2"/>
    </row>
    <row r="288" ht="12.0" customHeight="1">
      <c r="B288" s="2"/>
    </row>
    <row r="289" ht="12.0" customHeight="1">
      <c r="B289" s="2"/>
    </row>
    <row r="290" ht="12.0" customHeight="1">
      <c r="B290" s="2"/>
    </row>
    <row r="291" ht="12.0" customHeight="1">
      <c r="B291" s="2"/>
    </row>
    <row r="292" ht="12.0" customHeight="1">
      <c r="B292" s="2"/>
    </row>
    <row r="293" ht="12.0" customHeight="1">
      <c r="B293" s="2"/>
    </row>
    <row r="294" ht="12.0" customHeight="1">
      <c r="B294" s="2"/>
    </row>
    <row r="295" ht="12.0" customHeight="1">
      <c r="B295" s="2"/>
    </row>
    <row r="296" ht="12.0" customHeight="1">
      <c r="B296" s="2"/>
    </row>
    <row r="297" ht="12.0" customHeight="1">
      <c r="B297" s="2"/>
    </row>
    <row r="298" ht="12.0" customHeight="1">
      <c r="B298" s="2"/>
    </row>
    <row r="299" ht="12.0" customHeight="1">
      <c r="B299" s="2"/>
    </row>
    <row r="300" ht="12.0" customHeight="1">
      <c r="B300" s="2"/>
    </row>
    <row r="301" ht="12.0" customHeight="1">
      <c r="B301" s="2"/>
    </row>
    <row r="302" ht="12.0" customHeight="1">
      <c r="B302" s="2"/>
    </row>
    <row r="303" ht="12.0" customHeight="1">
      <c r="B303" s="2"/>
    </row>
    <row r="304" ht="12.0" customHeight="1">
      <c r="B304" s="2"/>
    </row>
    <row r="305" ht="12.0" customHeight="1">
      <c r="B305" s="2"/>
    </row>
    <row r="306" ht="12.0" customHeight="1">
      <c r="B306" s="2"/>
    </row>
    <row r="307" ht="12.0" customHeight="1">
      <c r="B307" s="2"/>
    </row>
    <row r="308" ht="12.0" customHeight="1">
      <c r="B308" s="2"/>
    </row>
    <row r="309" ht="12.0" customHeight="1">
      <c r="B309" s="2"/>
    </row>
    <row r="310" ht="12.0" customHeight="1">
      <c r="B310" s="2"/>
    </row>
    <row r="311" ht="12.0" customHeight="1">
      <c r="B311" s="2"/>
    </row>
    <row r="312" ht="12.0" customHeight="1">
      <c r="B312" s="2"/>
    </row>
    <row r="313" ht="12.0" customHeight="1">
      <c r="B313" s="2"/>
    </row>
    <row r="314" ht="12.0" customHeight="1">
      <c r="B314" s="2"/>
    </row>
    <row r="315" ht="12.0" customHeight="1">
      <c r="B315" s="2"/>
    </row>
    <row r="316" ht="12.0" customHeight="1">
      <c r="B316" s="2"/>
    </row>
    <row r="317" ht="12.0" customHeight="1">
      <c r="B317" s="2"/>
    </row>
    <row r="318" ht="12.0" customHeight="1">
      <c r="B318" s="2"/>
    </row>
    <row r="319" ht="12.0" customHeight="1">
      <c r="B319" s="2"/>
    </row>
    <row r="320" ht="12.0" customHeight="1">
      <c r="B320" s="2"/>
    </row>
    <row r="321" ht="12.0" customHeight="1">
      <c r="B321" s="2"/>
    </row>
    <row r="322" ht="12.0" customHeight="1">
      <c r="B322" s="2"/>
    </row>
    <row r="323" ht="12.0" customHeight="1">
      <c r="B323" s="2"/>
    </row>
    <row r="324" ht="12.0" customHeight="1">
      <c r="B324" s="2"/>
    </row>
    <row r="325" ht="12.0" customHeight="1">
      <c r="B325" s="2"/>
    </row>
    <row r="326" ht="12.0" customHeight="1">
      <c r="B326" s="2"/>
    </row>
    <row r="327" ht="12.0" customHeight="1">
      <c r="B327" s="2"/>
    </row>
    <row r="328" ht="12.0" customHeight="1">
      <c r="B328" s="2"/>
    </row>
    <row r="329" ht="12.0" customHeight="1">
      <c r="B329" s="2"/>
    </row>
    <row r="330" ht="12.0" customHeight="1">
      <c r="B330" s="2"/>
    </row>
    <row r="331" ht="12.0" customHeight="1">
      <c r="B331" s="2"/>
    </row>
    <row r="332" ht="12.0" customHeight="1">
      <c r="B332" s="2"/>
    </row>
    <row r="333" ht="12.0" customHeight="1">
      <c r="B333" s="2"/>
    </row>
    <row r="334" ht="12.0" customHeight="1">
      <c r="B334" s="2"/>
    </row>
    <row r="335" ht="12.0" customHeight="1">
      <c r="B335" s="2"/>
    </row>
    <row r="336" ht="12.0" customHeight="1">
      <c r="B336" s="2"/>
    </row>
    <row r="337" ht="12.0" customHeight="1">
      <c r="B337" s="2"/>
    </row>
    <row r="338" ht="12.0" customHeight="1">
      <c r="B338" s="2"/>
    </row>
    <row r="339" ht="12.0" customHeight="1">
      <c r="B339" s="2"/>
    </row>
    <row r="340" ht="12.0" customHeight="1">
      <c r="B340" s="2"/>
    </row>
    <row r="341" ht="12.0" customHeight="1">
      <c r="B341" s="2"/>
    </row>
    <row r="342" ht="12.0" customHeight="1">
      <c r="B342" s="2"/>
    </row>
    <row r="343" ht="12.0" customHeight="1">
      <c r="B343" s="2"/>
    </row>
    <row r="344" ht="12.0" customHeight="1">
      <c r="B344" s="2"/>
    </row>
    <row r="345" ht="12.0" customHeight="1">
      <c r="B345" s="2"/>
    </row>
    <row r="346" ht="12.0" customHeight="1">
      <c r="B346" s="2"/>
    </row>
    <row r="347" ht="12.0" customHeight="1">
      <c r="B347" s="2"/>
    </row>
    <row r="348" ht="12.0" customHeight="1">
      <c r="B348" s="2"/>
    </row>
    <row r="349" ht="12.0" customHeight="1">
      <c r="B349" s="2"/>
    </row>
    <row r="350" ht="12.0" customHeight="1">
      <c r="B350" s="2"/>
    </row>
    <row r="351" ht="12.0" customHeight="1">
      <c r="B351" s="2"/>
    </row>
    <row r="352" ht="12.0" customHeight="1">
      <c r="B352" s="2"/>
    </row>
    <row r="353" ht="12.0" customHeight="1">
      <c r="B353" s="2"/>
    </row>
    <row r="354" ht="12.0" customHeight="1">
      <c r="B354" s="2"/>
    </row>
    <row r="355" ht="12.0" customHeight="1">
      <c r="B355" s="2"/>
    </row>
    <row r="356" ht="12.0" customHeight="1">
      <c r="B356" s="2"/>
    </row>
    <row r="357" ht="12.0" customHeight="1">
      <c r="B357" s="2"/>
    </row>
    <row r="358" ht="12.0" customHeight="1">
      <c r="B358" s="2"/>
    </row>
    <row r="359" ht="12.0" customHeight="1">
      <c r="B359" s="2"/>
    </row>
    <row r="360" ht="12.0" customHeight="1">
      <c r="B360" s="2"/>
    </row>
    <row r="361" ht="12.0" customHeight="1">
      <c r="B361" s="2"/>
    </row>
    <row r="362" ht="12.0" customHeight="1">
      <c r="B362" s="2"/>
    </row>
    <row r="363" ht="12.0" customHeight="1">
      <c r="B363" s="2"/>
    </row>
    <row r="364" ht="12.0" customHeight="1">
      <c r="B364" s="2"/>
    </row>
    <row r="365" ht="12.0" customHeight="1">
      <c r="B365" s="2"/>
    </row>
    <row r="366" ht="12.0" customHeight="1">
      <c r="B366" s="2"/>
    </row>
    <row r="367" ht="12.0" customHeight="1">
      <c r="B367" s="2"/>
    </row>
    <row r="368" ht="12.0" customHeight="1">
      <c r="B368" s="2"/>
    </row>
    <row r="369" ht="12.0" customHeight="1">
      <c r="B369" s="2"/>
    </row>
    <row r="370" ht="12.0" customHeight="1">
      <c r="B370" s="2"/>
    </row>
    <row r="371" ht="12.0" customHeight="1">
      <c r="B371" s="2"/>
    </row>
    <row r="372" ht="12.0" customHeight="1">
      <c r="B372" s="2"/>
    </row>
    <row r="373" ht="12.0" customHeight="1">
      <c r="B373" s="2"/>
    </row>
    <row r="374" ht="12.0" customHeight="1">
      <c r="B374" s="2"/>
    </row>
    <row r="375" ht="12.0" customHeight="1">
      <c r="B375" s="2"/>
    </row>
    <row r="376" ht="12.0" customHeight="1">
      <c r="B376" s="2"/>
    </row>
    <row r="377" ht="12.0" customHeight="1">
      <c r="B377" s="2"/>
    </row>
    <row r="378" ht="12.0" customHeight="1">
      <c r="B378" s="2"/>
    </row>
    <row r="379" ht="12.0" customHeight="1">
      <c r="B379" s="2"/>
    </row>
    <row r="380" ht="12.0" customHeight="1">
      <c r="B380" s="2"/>
    </row>
    <row r="381" ht="12.0" customHeight="1">
      <c r="B381" s="2"/>
    </row>
    <row r="382" ht="12.0" customHeight="1">
      <c r="B382" s="2"/>
    </row>
    <row r="383" ht="12.0" customHeight="1">
      <c r="B383" s="2"/>
    </row>
    <row r="384" ht="12.0" customHeight="1">
      <c r="B384" s="2"/>
    </row>
    <row r="385" ht="12.0" customHeight="1">
      <c r="B385" s="2"/>
    </row>
    <row r="386" ht="12.0" customHeight="1">
      <c r="B386" s="2"/>
    </row>
    <row r="387" ht="12.0" customHeight="1">
      <c r="B387" s="2"/>
    </row>
    <row r="388" ht="12.0" customHeight="1">
      <c r="B388" s="2"/>
    </row>
    <row r="389" ht="12.0" customHeight="1">
      <c r="B389" s="2"/>
    </row>
    <row r="390" ht="12.0" customHeight="1">
      <c r="B390" s="2"/>
    </row>
    <row r="391" ht="12.0" customHeight="1">
      <c r="B391" s="2"/>
    </row>
    <row r="392" ht="12.0" customHeight="1">
      <c r="B392" s="2"/>
    </row>
    <row r="393" ht="12.0" customHeight="1">
      <c r="B393" s="2"/>
    </row>
    <row r="394" ht="12.0" customHeight="1">
      <c r="B394" s="2"/>
    </row>
    <row r="395" ht="12.0" customHeight="1">
      <c r="B395" s="2"/>
    </row>
    <row r="396" ht="12.0" customHeight="1">
      <c r="B396" s="2"/>
    </row>
    <row r="397" ht="12.0" customHeight="1">
      <c r="B397" s="2"/>
    </row>
    <row r="398" ht="12.0" customHeight="1">
      <c r="B398" s="2"/>
    </row>
    <row r="399" ht="12.0" customHeight="1">
      <c r="B399" s="2"/>
    </row>
    <row r="400" ht="12.0" customHeight="1">
      <c r="B400" s="2"/>
    </row>
    <row r="401" ht="12.0" customHeight="1">
      <c r="B401" s="2"/>
    </row>
    <row r="402" ht="12.0" customHeight="1">
      <c r="B402" s="2"/>
    </row>
    <row r="403" ht="12.0" customHeight="1">
      <c r="B403" s="2"/>
    </row>
    <row r="404" ht="12.0" customHeight="1">
      <c r="B404" s="2"/>
    </row>
    <row r="405" ht="12.0" customHeight="1">
      <c r="B405" s="2"/>
    </row>
    <row r="406" ht="12.0" customHeight="1">
      <c r="B406" s="2"/>
    </row>
    <row r="407" ht="12.0" customHeight="1">
      <c r="B407" s="2"/>
    </row>
    <row r="408" ht="12.0" customHeight="1">
      <c r="B408" s="2"/>
    </row>
    <row r="409" ht="12.0" customHeight="1">
      <c r="B409" s="2"/>
    </row>
    <row r="410" ht="12.0" customHeight="1">
      <c r="B410" s="2"/>
    </row>
    <row r="411" ht="12.0" customHeight="1">
      <c r="B411" s="2"/>
    </row>
    <row r="412" ht="12.0" customHeight="1">
      <c r="B412" s="2"/>
    </row>
    <row r="413" ht="12.0" customHeight="1">
      <c r="B413" s="2"/>
    </row>
    <row r="414" ht="12.0" customHeight="1">
      <c r="B414" s="2"/>
    </row>
    <row r="415" ht="12.0" customHeight="1">
      <c r="B415" s="2"/>
    </row>
    <row r="416" ht="12.0" customHeight="1">
      <c r="B416" s="2"/>
    </row>
    <row r="417" ht="12.0" customHeight="1">
      <c r="B417" s="2"/>
    </row>
    <row r="418" ht="12.0" customHeight="1">
      <c r="B418" s="2"/>
    </row>
    <row r="419" ht="12.0" customHeight="1">
      <c r="B419" s="2"/>
    </row>
    <row r="420" ht="12.0" customHeight="1">
      <c r="B420" s="2"/>
    </row>
    <row r="421" ht="12.0" customHeight="1">
      <c r="B421" s="2"/>
    </row>
    <row r="422" ht="12.0" customHeight="1">
      <c r="B422" s="2"/>
    </row>
    <row r="423" ht="12.0" customHeight="1">
      <c r="B423" s="2"/>
    </row>
    <row r="424" ht="12.0" customHeight="1">
      <c r="B424" s="2"/>
    </row>
    <row r="425" ht="12.0" customHeight="1">
      <c r="B425" s="2"/>
    </row>
    <row r="426" ht="12.0" customHeight="1">
      <c r="B426" s="2"/>
    </row>
    <row r="427" ht="12.0" customHeight="1">
      <c r="B427" s="2"/>
    </row>
    <row r="428" ht="12.0" customHeight="1">
      <c r="B428" s="2"/>
    </row>
    <row r="429" ht="12.0" customHeight="1">
      <c r="B429" s="2"/>
    </row>
    <row r="430" ht="12.0" customHeight="1">
      <c r="B430" s="2"/>
    </row>
    <row r="431" ht="12.0" customHeight="1">
      <c r="B431" s="2"/>
    </row>
    <row r="432" ht="12.0" customHeight="1">
      <c r="B432" s="2"/>
    </row>
    <row r="433" ht="12.0" customHeight="1">
      <c r="B433" s="2"/>
    </row>
    <row r="434" ht="12.0" customHeight="1">
      <c r="B434" s="2"/>
    </row>
    <row r="435" ht="12.0" customHeight="1">
      <c r="B435" s="2"/>
    </row>
    <row r="436" ht="12.0" customHeight="1">
      <c r="B436" s="2"/>
    </row>
    <row r="437" ht="12.0" customHeight="1">
      <c r="B437" s="2"/>
    </row>
    <row r="438" ht="12.0" customHeight="1">
      <c r="B438" s="2"/>
    </row>
    <row r="439" ht="12.0" customHeight="1">
      <c r="B439" s="2"/>
    </row>
    <row r="440" ht="12.0" customHeight="1">
      <c r="B440" s="2"/>
    </row>
    <row r="441" ht="12.0" customHeight="1">
      <c r="B441" s="2"/>
    </row>
    <row r="442" ht="12.0" customHeight="1">
      <c r="B442" s="2"/>
    </row>
    <row r="443" ht="12.0" customHeight="1">
      <c r="B443" s="2"/>
    </row>
    <row r="444" ht="12.0" customHeight="1">
      <c r="B444" s="2"/>
    </row>
    <row r="445" ht="12.0" customHeight="1">
      <c r="B445" s="2"/>
    </row>
    <row r="446" ht="12.0" customHeight="1">
      <c r="B446" s="2"/>
    </row>
    <row r="447" ht="12.0" customHeight="1">
      <c r="B447" s="2"/>
    </row>
    <row r="448" ht="12.0" customHeight="1">
      <c r="B448" s="2"/>
    </row>
    <row r="449" ht="12.0" customHeight="1">
      <c r="B449" s="2"/>
    </row>
    <row r="450" ht="12.0" customHeight="1">
      <c r="B450" s="2"/>
    </row>
    <row r="451" ht="12.0" customHeight="1">
      <c r="B451" s="2"/>
    </row>
    <row r="452" ht="12.0" customHeight="1">
      <c r="B452" s="2"/>
    </row>
    <row r="453" ht="12.0" customHeight="1">
      <c r="B453" s="2"/>
    </row>
    <row r="454" ht="12.0" customHeight="1">
      <c r="B454" s="2"/>
    </row>
    <row r="455" ht="12.0" customHeight="1">
      <c r="B455" s="2"/>
    </row>
    <row r="456" ht="12.0" customHeight="1">
      <c r="B456" s="2"/>
    </row>
    <row r="457" ht="12.0" customHeight="1">
      <c r="B457" s="2"/>
    </row>
    <row r="458" ht="12.0" customHeight="1">
      <c r="B458" s="2"/>
    </row>
    <row r="459" ht="12.0" customHeight="1">
      <c r="B459" s="2"/>
    </row>
    <row r="460" ht="12.0" customHeight="1">
      <c r="B460" s="2"/>
    </row>
    <row r="461" ht="12.0" customHeight="1">
      <c r="B461" s="2"/>
    </row>
    <row r="462" ht="12.0" customHeight="1">
      <c r="B462" s="2"/>
    </row>
    <row r="463" ht="12.0" customHeight="1">
      <c r="B463" s="2"/>
    </row>
    <row r="464" ht="12.0" customHeight="1">
      <c r="B464" s="2"/>
    </row>
    <row r="465" ht="12.0" customHeight="1">
      <c r="B465" s="2"/>
    </row>
    <row r="466" ht="12.0" customHeight="1">
      <c r="B466" s="2"/>
    </row>
    <row r="467" ht="12.0" customHeight="1">
      <c r="B467" s="2"/>
    </row>
    <row r="468" ht="12.0" customHeight="1">
      <c r="B468" s="2"/>
    </row>
    <row r="469" ht="12.0" customHeight="1">
      <c r="B469" s="2"/>
    </row>
    <row r="470" ht="12.0" customHeight="1">
      <c r="B470" s="2"/>
    </row>
    <row r="471" ht="12.0" customHeight="1">
      <c r="B471" s="2"/>
    </row>
    <row r="472" ht="12.0" customHeight="1">
      <c r="B472" s="2"/>
    </row>
    <row r="473" ht="12.0" customHeight="1">
      <c r="B473" s="2"/>
    </row>
    <row r="474" ht="12.0" customHeight="1">
      <c r="B474" s="2"/>
    </row>
    <row r="475" ht="12.0" customHeight="1">
      <c r="B475" s="2"/>
    </row>
    <row r="476" ht="12.0" customHeight="1">
      <c r="B476" s="2"/>
    </row>
    <row r="477" ht="12.0" customHeight="1">
      <c r="B477" s="2"/>
    </row>
    <row r="478" ht="12.0" customHeight="1">
      <c r="B478" s="2"/>
    </row>
    <row r="479" ht="12.0" customHeight="1">
      <c r="B479" s="2"/>
    </row>
    <row r="480" ht="12.0" customHeight="1">
      <c r="B480" s="2"/>
    </row>
    <row r="481" ht="12.0" customHeight="1">
      <c r="B481" s="2"/>
    </row>
    <row r="482" ht="12.0" customHeight="1">
      <c r="B482" s="2"/>
    </row>
    <row r="483" ht="12.0" customHeight="1">
      <c r="B483" s="2"/>
    </row>
    <row r="484" ht="12.0" customHeight="1">
      <c r="B484" s="2"/>
    </row>
    <row r="485" ht="12.0" customHeight="1">
      <c r="B485" s="2"/>
    </row>
    <row r="486" ht="12.0" customHeight="1">
      <c r="B486" s="2"/>
    </row>
    <row r="487" ht="12.0" customHeight="1">
      <c r="B487" s="2"/>
    </row>
    <row r="488" ht="12.0" customHeight="1">
      <c r="B488" s="2"/>
    </row>
    <row r="489" ht="12.0" customHeight="1">
      <c r="B489" s="2"/>
    </row>
    <row r="490" ht="12.0" customHeight="1">
      <c r="B490" s="2"/>
    </row>
    <row r="491" ht="12.0" customHeight="1">
      <c r="B491" s="2"/>
    </row>
    <row r="492" ht="12.0" customHeight="1">
      <c r="B492" s="2"/>
    </row>
    <row r="493" ht="12.0" customHeight="1">
      <c r="B493" s="2"/>
    </row>
    <row r="494" ht="12.0" customHeight="1">
      <c r="B494" s="2"/>
    </row>
    <row r="495" ht="12.0" customHeight="1">
      <c r="B495" s="2"/>
    </row>
    <row r="496" ht="12.0" customHeight="1">
      <c r="B496" s="2"/>
    </row>
    <row r="497" ht="12.0" customHeight="1">
      <c r="B497" s="2"/>
    </row>
    <row r="498" ht="12.0" customHeight="1">
      <c r="B498" s="2"/>
    </row>
    <row r="499" ht="12.0" customHeight="1">
      <c r="B499" s="2"/>
    </row>
    <row r="500" ht="12.0" customHeight="1">
      <c r="B500" s="2"/>
    </row>
    <row r="501" ht="12.0" customHeight="1">
      <c r="B501" s="2"/>
    </row>
    <row r="502" ht="12.0" customHeight="1">
      <c r="B502" s="2"/>
    </row>
    <row r="503" ht="12.0" customHeight="1">
      <c r="B503" s="2"/>
    </row>
    <row r="504" ht="12.0" customHeight="1">
      <c r="B504" s="2"/>
    </row>
    <row r="505" ht="12.0" customHeight="1">
      <c r="B505" s="2"/>
    </row>
    <row r="506" ht="12.0" customHeight="1">
      <c r="B506" s="2"/>
    </row>
    <row r="507" ht="12.0" customHeight="1">
      <c r="B507" s="2"/>
    </row>
    <row r="508" ht="12.0" customHeight="1">
      <c r="B508" s="2"/>
    </row>
    <row r="509" ht="12.0" customHeight="1">
      <c r="B509" s="2"/>
    </row>
    <row r="510" ht="12.0" customHeight="1">
      <c r="B510" s="2"/>
    </row>
    <row r="511" ht="12.0" customHeight="1">
      <c r="B511" s="2"/>
    </row>
    <row r="512" ht="12.0" customHeight="1">
      <c r="B512" s="2"/>
    </row>
    <row r="513" ht="12.0" customHeight="1">
      <c r="B513" s="2"/>
    </row>
    <row r="514" ht="12.0" customHeight="1">
      <c r="B514" s="2"/>
    </row>
    <row r="515" ht="12.0" customHeight="1">
      <c r="B515" s="2"/>
    </row>
    <row r="516" ht="12.0" customHeight="1">
      <c r="B516" s="2"/>
    </row>
    <row r="517" ht="12.0" customHeight="1">
      <c r="B517" s="2"/>
    </row>
    <row r="518" ht="12.0" customHeight="1">
      <c r="B518" s="2"/>
    </row>
    <row r="519" ht="12.0" customHeight="1">
      <c r="B519" s="2"/>
    </row>
    <row r="520" ht="12.0" customHeight="1">
      <c r="B520" s="2"/>
    </row>
    <row r="521" ht="12.0" customHeight="1">
      <c r="B521" s="2"/>
    </row>
    <row r="522" ht="12.0" customHeight="1">
      <c r="B522" s="2"/>
    </row>
    <row r="523" ht="12.0" customHeight="1">
      <c r="B523" s="2"/>
    </row>
    <row r="524" ht="12.0" customHeight="1">
      <c r="B524" s="2"/>
    </row>
    <row r="525" ht="12.0" customHeight="1">
      <c r="B525" s="2"/>
    </row>
    <row r="526" ht="12.0" customHeight="1">
      <c r="B526" s="2"/>
    </row>
    <row r="527" ht="12.0" customHeight="1">
      <c r="B527" s="2"/>
    </row>
    <row r="528" ht="12.0" customHeight="1">
      <c r="B528" s="2"/>
    </row>
    <row r="529" ht="12.0" customHeight="1">
      <c r="B529" s="2"/>
    </row>
    <row r="530" ht="12.0" customHeight="1">
      <c r="B530" s="2"/>
    </row>
    <row r="531" ht="12.0" customHeight="1">
      <c r="B531" s="2"/>
    </row>
    <row r="532" ht="12.0" customHeight="1">
      <c r="B532" s="2"/>
    </row>
    <row r="533" ht="12.0" customHeight="1">
      <c r="B533" s="2"/>
    </row>
    <row r="534" ht="12.0" customHeight="1">
      <c r="B534" s="2"/>
    </row>
    <row r="535" ht="12.0" customHeight="1">
      <c r="B535" s="2"/>
    </row>
    <row r="536" ht="12.0" customHeight="1">
      <c r="B536" s="2"/>
    </row>
    <row r="537" ht="12.0" customHeight="1">
      <c r="B537" s="2"/>
    </row>
    <row r="538" ht="12.0" customHeight="1">
      <c r="B538" s="2"/>
    </row>
    <row r="539" ht="12.0" customHeight="1">
      <c r="B539" s="2"/>
    </row>
    <row r="540" ht="12.0" customHeight="1">
      <c r="B540" s="2"/>
    </row>
    <row r="541" ht="12.0" customHeight="1">
      <c r="B541" s="2"/>
    </row>
    <row r="542" ht="12.0" customHeight="1">
      <c r="B542" s="2"/>
    </row>
    <row r="543" ht="12.0" customHeight="1">
      <c r="B543" s="2"/>
    </row>
    <row r="544" ht="12.0" customHeight="1">
      <c r="B544" s="2"/>
    </row>
    <row r="545" ht="12.0" customHeight="1">
      <c r="B545" s="2"/>
    </row>
    <row r="546" ht="12.0" customHeight="1">
      <c r="B546" s="2"/>
    </row>
    <row r="547" ht="12.0" customHeight="1">
      <c r="B547" s="2"/>
    </row>
    <row r="548" ht="12.0" customHeight="1">
      <c r="B548" s="2"/>
    </row>
    <row r="549" ht="12.0" customHeight="1">
      <c r="B549" s="2"/>
    </row>
    <row r="550" ht="12.0" customHeight="1">
      <c r="B550" s="2"/>
    </row>
    <row r="551" ht="12.0" customHeight="1">
      <c r="B551" s="2"/>
    </row>
    <row r="552" ht="12.0" customHeight="1">
      <c r="B552" s="2"/>
    </row>
    <row r="553" ht="12.0" customHeight="1">
      <c r="B553" s="2"/>
    </row>
    <row r="554" ht="12.0" customHeight="1">
      <c r="B554" s="2"/>
    </row>
    <row r="555" ht="12.0" customHeight="1">
      <c r="B555" s="2"/>
    </row>
    <row r="556" ht="12.0" customHeight="1">
      <c r="B556" s="2"/>
    </row>
    <row r="557" ht="12.0" customHeight="1">
      <c r="B557" s="2"/>
    </row>
    <row r="558" ht="12.0" customHeight="1">
      <c r="B558" s="2"/>
    </row>
    <row r="559" ht="12.0" customHeight="1">
      <c r="B559" s="2"/>
    </row>
    <row r="560" ht="12.0" customHeight="1">
      <c r="B560" s="2"/>
    </row>
    <row r="561" ht="12.0" customHeight="1">
      <c r="B561" s="2"/>
    </row>
    <row r="562" ht="12.0" customHeight="1">
      <c r="B562" s="2"/>
    </row>
    <row r="563" ht="12.0" customHeight="1">
      <c r="B563" s="2"/>
    </row>
    <row r="564" ht="12.0" customHeight="1">
      <c r="B564" s="2"/>
    </row>
    <row r="565" ht="12.0" customHeight="1">
      <c r="B565" s="2"/>
    </row>
    <row r="566" ht="12.0" customHeight="1">
      <c r="B566" s="2"/>
    </row>
    <row r="567" ht="12.0" customHeight="1">
      <c r="B567" s="2"/>
    </row>
    <row r="568" ht="12.0" customHeight="1">
      <c r="B568" s="2"/>
    </row>
    <row r="569" ht="12.0" customHeight="1">
      <c r="B569" s="2"/>
    </row>
    <row r="570" ht="12.0" customHeight="1">
      <c r="B570" s="2"/>
    </row>
    <row r="571" ht="12.0" customHeight="1">
      <c r="B571" s="2"/>
    </row>
    <row r="572" ht="12.0" customHeight="1">
      <c r="B572" s="2"/>
    </row>
    <row r="573" ht="12.0" customHeight="1">
      <c r="B573" s="2"/>
    </row>
    <row r="574" ht="12.0" customHeight="1">
      <c r="B574" s="2"/>
    </row>
    <row r="575" ht="12.0" customHeight="1">
      <c r="B575" s="2"/>
    </row>
    <row r="576" ht="12.0" customHeight="1">
      <c r="B576" s="2"/>
    </row>
    <row r="577" ht="12.0" customHeight="1">
      <c r="B577" s="2"/>
    </row>
    <row r="578" ht="12.0" customHeight="1">
      <c r="B578" s="2"/>
    </row>
    <row r="579" ht="12.0" customHeight="1">
      <c r="B579" s="2"/>
    </row>
    <row r="580" ht="12.0" customHeight="1">
      <c r="B580" s="2"/>
    </row>
    <row r="581" ht="12.0" customHeight="1">
      <c r="B581" s="2"/>
    </row>
    <row r="582" ht="12.0" customHeight="1">
      <c r="B582" s="2"/>
    </row>
    <row r="583" ht="12.0" customHeight="1">
      <c r="B583" s="2"/>
    </row>
    <row r="584" ht="12.0" customHeight="1">
      <c r="B584" s="2"/>
    </row>
    <row r="585" ht="12.0" customHeight="1">
      <c r="B585" s="2"/>
    </row>
    <row r="586" ht="12.0" customHeight="1">
      <c r="B586" s="2"/>
    </row>
    <row r="587" ht="12.0" customHeight="1">
      <c r="B587" s="2"/>
    </row>
    <row r="588" ht="12.0" customHeight="1">
      <c r="B588" s="2"/>
    </row>
    <row r="589" ht="12.0" customHeight="1">
      <c r="B589" s="2"/>
    </row>
    <row r="590" ht="12.0" customHeight="1">
      <c r="B590" s="2"/>
    </row>
    <row r="591" ht="12.0" customHeight="1">
      <c r="B591" s="2"/>
    </row>
    <row r="592" ht="12.0" customHeight="1">
      <c r="B592" s="2"/>
    </row>
    <row r="593" ht="12.0" customHeight="1">
      <c r="B593" s="2"/>
    </row>
    <row r="594" ht="12.0" customHeight="1">
      <c r="B594" s="2"/>
    </row>
    <row r="595" ht="12.0" customHeight="1">
      <c r="B595" s="2"/>
    </row>
    <row r="596" ht="12.0" customHeight="1">
      <c r="B596" s="2"/>
    </row>
    <row r="597" ht="12.0" customHeight="1">
      <c r="B597" s="2"/>
    </row>
    <row r="598" ht="12.0" customHeight="1">
      <c r="B598" s="2"/>
    </row>
    <row r="599" ht="12.0" customHeight="1">
      <c r="B599" s="2"/>
    </row>
    <row r="600" ht="12.0" customHeight="1">
      <c r="B600" s="2"/>
    </row>
    <row r="601" ht="12.0" customHeight="1">
      <c r="B601" s="2"/>
    </row>
    <row r="602" ht="12.0" customHeight="1">
      <c r="B602" s="2"/>
    </row>
    <row r="603" ht="12.0" customHeight="1">
      <c r="B603" s="2"/>
    </row>
    <row r="604" ht="12.0" customHeight="1">
      <c r="B604" s="2"/>
    </row>
    <row r="605" ht="12.0" customHeight="1">
      <c r="B605" s="2"/>
    </row>
    <row r="606" ht="12.0" customHeight="1">
      <c r="B606" s="2"/>
    </row>
    <row r="607" ht="12.0" customHeight="1">
      <c r="B607" s="2"/>
    </row>
    <row r="608" ht="12.0" customHeight="1">
      <c r="B608" s="2"/>
    </row>
    <row r="609" ht="12.0" customHeight="1">
      <c r="B609" s="2"/>
    </row>
    <row r="610" ht="12.0" customHeight="1">
      <c r="B610" s="2"/>
    </row>
    <row r="611" ht="12.0" customHeight="1">
      <c r="B611" s="2"/>
    </row>
    <row r="612" ht="12.0" customHeight="1">
      <c r="B612" s="2"/>
    </row>
    <row r="613" ht="12.0" customHeight="1">
      <c r="B613" s="2"/>
    </row>
    <row r="614" ht="12.0" customHeight="1">
      <c r="B614" s="2"/>
    </row>
    <row r="615" ht="12.0" customHeight="1">
      <c r="B615" s="2"/>
    </row>
    <row r="616" ht="12.0" customHeight="1">
      <c r="B616" s="2"/>
    </row>
    <row r="617" ht="12.0" customHeight="1">
      <c r="B617" s="2"/>
    </row>
    <row r="618" ht="12.0" customHeight="1">
      <c r="B618" s="2"/>
    </row>
    <row r="619" ht="12.0" customHeight="1">
      <c r="B619" s="2"/>
    </row>
    <row r="620" ht="12.0" customHeight="1">
      <c r="B620" s="2"/>
    </row>
    <row r="621" ht="12.0" customHeight="1">
      <c r="B621" s="2"/>
    </row>
    <row r="622" ht="12.0" customHeight="1">
      <c r="B622" s="2"/>
    </row>
    <row r="623" ht="12.0" customHeight="1">
      <c r="B623" s="2"/>
    </row>
    <row r="624" ht="12.0" customHeight="1">
      <c r="B624" s="2"/>
    </row>
    <row r="625" ht="12.0" customHeight="1">
      <c r="B625" s="2"/>
    </row>
    <row r="626" ht="12.0" customHeight="1">
      <c r="B626" s="2"/>
    </row>
    <row r="627" ht="12.0" customHeight="1">
      <c r="B627" s="2"/>
    </row>
    <row r="628" ht="12.0" customHeight="1">
      <c r="B628" s="2"/>
    </row>
    <row r="629" ht="12.0" customHeight="1">
      <c r="B629" s="2"/>
    </row>
    <row r="630" ht="12.0" customHeight="1">
      <c r="B630" s="2"/>
    </row>
    <row r="631" ht="12.0" customHeight="1">
      <c r="B631" s="2"/>
    </row>
    <row r="632" ht="12.0" customHeight="1">
      <c r="B632" s="2"/>
    </row>
    <row r="633" ht="12.0" customHeight="1">
      <c r="B633" s="2"/>
    </row>
    <row r="634" ht="12.0" customHeight="1">
      <c r="B634" s="2"/>
    </row>
    <row r="635" ht="12.0" customHeight="1">
      <c r="B635" s="2"/>
    </row>
    <row r="636" ht="12.0" customHeight="1">
      <c r="B636" s="2"/>
    </row>
    <row r="637" ht="12.0" customHeight="1">
      <c r="B637" s="2"/>
    </row>
    <row r="638" ht="12.0" customHeight="1">
      <c r="B638" s="2"/>
    </row>
    <row r="639" ht="12.0" customHeight="1">
      <c r="B639" s="2"/>
    </row>
    <row r="640" ht="12.0" customHeight="1">
      <c r="B640" s="2"/>
    </row>
    <row r="641" ht="12.0" customHeight="1">
      <c r="B641" s="2"/>
    </row>
    <row r="642" ht="12.0" customHeight="1">
      <c r="B642" s="2"/>
    </row>
    <row r="643" ht="12.0" customHeight="1">
      <c r="B643" s="2"/>
    </row>
    <row r="644" ht="12.0" customHeight="1">
      <c r="B644" s="2"/>
    </row>
    <row r="645" ht="12.0" customHeight="1">
      <c r="B645" s="2"/>
    </row>
    <row r="646" ht="12.0" customHeight="1">
      <c r="B646" s="2"/>
    </row>
    <row r="647" ht="12.0" customHeight="1">
      <c r="B647" s="2"/>
    </row>
    <row r="648" ht="12.0" customHeight="1">
      <c r="B648" s="2"/>
    </row>
    <row r="649" ht="12.0" customHeight="1">
      <c r="B649" s="2"/>
    </row>
    <row r="650" ht="12.0" customHeight="1">
      <c r="B650" s="2"/>
    </row>
    <row r="651" ht="12.0" customHeight="1">
      <c r="B651" s="2"/>
    </row>
    <row r="652" ht="12.0" customHeight="1">
      <c r="B652" s="2"/>
    </row>
    <row r="653" ht="12.0" customHeight="1">
      <c r="B653" s="2"/>
    </row>
    <row r="654" ht="12.0" customHeight="1">
      <c r="B654" s="2"/>
    </row>
    <row r="655" ht="12.0" customHeight="1">
      <c r="B655" s="2"/>
    </row>
    <row r="656" ht="12.0" customHeight="1">
      <c r="B656" s="2"/>
    </row>
    <row r="657" ht="12.0" customHeight="1">
      <c r="B657" s="2"/>
    </row>
    <row r="658" ht="12.0" customHeight="1">
      <c r="B658" s="2"/>
    </row>
    <row r="659" ht="12.0" customHeight="1">
      <c r="B659" s="2"/>
    </row>
    <row r="660" ht="12.0" customHeight="1">
      <c r="B660" s="2"/>
    </row>
    <row r="661" ht="12.0" customHeight="1">
      <c r="B661" s="2"/>
    </row>
    <row r="662" ht="12.0" customHeight="1">
      <c r="B662" s="2"/>
    </row>
    <row r="663" ht="12.0" customHeight="1">
      <c r="B663" s="2"/>
    </row>
    <row r="664" ht="12.0" customHeight="1">
      <c r="B664" s="2"/>
    </row>
    <row r="665" ht="12.0" customHeight="1">
      <c r="B665" s="2"/>
    </row>
    <row r="666" ht="12.0" customHeight="1">
      <c r="B666" s="2"/>
    </row>
    <row r="667" ht="12.0" customHeight="1">
      <c r="B667" s="2"/>
    </row>
    <row r="668" ht="12.0" customHeight="1">
      <c r="B668" s="2"/>
    </row>
    <row r="669" ht="12.0" customHeight="1">
      <c r="B669" s="2"/>
    </row>
    <row r="670" ht="12.0" customHeight="1">
      <c r="B670" s="2"/>
    </row>
    <row r="671" ht="12.0" customHeight="1">
      <c r="B671" s="2"/>
    </row>
    <row r="672" ht="12.0" customHeight="1">
      <c r="B672" s="2"/>
    </row>
    <row r="673" ht="12.0" customHeight="1">
      <c r="B673" s="2"/>
    </row>
    <row r="674" ht="12.0" customHeight="1">
      <c r="B674" s="2"/>
    </row>
    <row r="675" ht="12.0" customHeight="1">
      <c r="B675" s="2"/>
    </row>
    <row r="676" ht="12.0" customHeight="1">
      <c r="B676" s="2"/>
    </row>
    <row r="677" ht="12.0" customHeight="1">
      <c r="B677" s="2"/>
    </row>
    <row r="678" ht="12.0" customHeight="1">
      <c r="B678" s="2"/>
    </row>
    <row r="679" ht="12.0" customHeight="1">
      <c r="B679" s="2"/>
    </row>
    <row r="680" ht="12.0" customHeight="1">
      <c r="B680" s="2"/>
    </row>
    <row r="681" ht="12.0" customHeight="1">
      <c r="B681" s="2"/>
    </row>
    <row r="682" ht="12.0" customHeight="1">
      <c r="B682" s="2"/>
    </row>
    <row r="683" ht="12.0" customHeight="1">
      <c r="B683" s="2"/>
    </row>
    <row r="684" ht="12.0" customHeight="1">
      <c r="B684" s="2"/>
    </row>
    <row r="685" ht="12.0" customHeight="1">
      <c r="B685" s="2"/>
    </row>
    <row r="686" ht="12.0" customHeight="1">
      <c r="B686" s="2"/>
    </row>
    <row r="687" ht="12.0" customHeight="1">
      <c r="B687" s="2"/>
    </row>
    <row r="688" ht="12.0" customHeight="1">
      <c r="B688" s="2"/>
    </row>
    <row r="689" ht="12.0" customHeight="1">
      <c r="B689" s="2"/>
    </row>
    <row r="690" ht="12.0" customHeight="1">
      <c r="B690" s="2"/>
    </row>
    <row r="691" ht="12.0" customHeight="1">
      <c r="B691" s="2"/>
    </row>
    <row r="692" ht="12.0" customHeight="1">
      <c r="B692" s="2"/>
    </row>
    <row r="693" ht="12.0" customHeight="1">
      <c r="B693" s="2"/>
    </row>
    <row r="694" ht="12.0" customHeight="1">
      <c r="B694" s="2"/>
    </row>
    <row r="695" ht="12.0" customHeight="1">
      <c r="B695" s="2"/>
    </row>
    <row r="696" ht="12.0" customHeight="1">
      <c r="B696" s="2"/>
    </row>
    <row r="697" ht="12.0" customHeight="1">
      <c r="B697" s="2"/>
    </row>
    <row r="698" ht="12.0" customHeight="1">
      <c r="B698" s="2"/>
    </row>
    <row r="699" ht="12.0" customHeight="1">
      <c r="B699" s="2"/>
    </row>
    <row r="700" ht="12.0" customHeight="1">
      <c r="B700" s="2"/>
    </row>
    <row r="701" ht="12.0" customHeight="1">
      <c r="B701" s="2"/>
    </row>
    <row r="702" ht="12.0" customHeight="1">
      <c r="B702" s="2"/>
    </row>
    <row r="703" ht="12.0" customHeight="1">
      <c r="B703" s="2"/>
    </row>
    <row r="704" ht="12.0" customHeight="1">
      <c r="B704" s="2"/>
    </row>
    <row r="705" ht="12.0" customHeight="1">
      <c r="B705" s="2"/>
    </row>
    <row r="706" ht="12.0" customHeight="1">
      <c r="B706" s="2"/>
    </row>
    <row r="707" ht="12.0" customHeight="1">
      <c r="B707" s="2"/>
    </row>
    <row r="708" ht="12.0" customHeight="1">
      <c r="B708" s="2"/>
    </row>
    <row r="709" ht="12.0" customHeight="1">
      <c r="B709" s="2"/>
    </row>
    <row r="710" ht="12.0" customHeight="1">
      <c r="B710" s="2"/>
    </row>
    <row r="711" ht="12.0" customHeight="1">
      <c r="B711" s="2"/>
    </row>
    <row r="712" ht="12.0" customHeight="1">
      <c r="B712" s="2"/>
    </row>
    <row r="713" ht="12.0" customHeight="1">
      <c r="B713" s="2"/>
    </row>
    <row r="714" ht="12.0" customHeight="1">
      <c r="B714" s="2"/>
    </row>
    <row r="715" ht="12.0" customHeight="1">
      <c r="B715" s="2"/>
    </row>
    <row r="716" ht="12.0" customHeight="1">
      <c r="B716" s="2"/>
    </row>
    <row r="717" ht="12.0" customHeight="1">
      <c r="B717" s="2"/>
    </row>
    <row r="718" ht="12.0" customHeight="1">
      <c r="B718" s="2"/>
    </row>
    <row r="719" ht="12.0" customHeight="1">
      <c r="B719" s="2"/>
    </row>
    <row r="720" ht="12.0" customHeight="1">
      <c r="B720" s="2"/>
    </row>
    <row r="721" ht="12.0" customHeight="1">
      <c r="B721" s="2"/>
    </row>
    <row r="722" ht="12.0" customHeight="1">
      <c r="B722" s="2"/>
    </row>
    <row r="723" ht="12.0" customHeight="1">
      <c r="B723" s="2"/>
    </row>
    <row r="724" ht="12.0" customHeight="1">
      <c r="B724" s="2"/>
    </row>
    <row r="725" ht="12.0" customHeight="1">
      <c r="B725" s="2"/>
    </row>
    <row r="726" ht="12.0" customHeight="1">
      <c r="B726" s="2"/>
    </row>
    <row r="727" ht="12.0" customHeight="1">
      <c r="B727" s="2"/>
    </row>
    <row r="728" ht="12.0" customHeight="1">
      <c r="B728" s="2"/>
    </row>
    <row r="729" ht="12.0" customHeight="1">
      <c r="B729" s="2"/>
    </row>
    <row r="730" ht="12.0" customHeight="1">
      <c r="B730" s="2"/>
    </row>
    <row r="731" ht="12.0" customHeight="1">
      <c r="B731" s="2"/>
    </row>
    <row r="732" ht="12.0" customHeight="1">
      <c r="B732" s="2"/>
    </row>
    <row r="733" ht="12.0" customHeight="1">
      <c r="B733" s="2"/>
    </row>
    <row r="734" ht="12.0" customHeight="1">
      <c r="B734" s="2"/>
    </row>
    <row r="735" ht="12.0" customHeight="1">
      <c r="B735" s="2"/>
    </row>
    <row r="736" ht="12.0" customHeight="1">
      <c r="B736" s="2"/>
    </row>
    <row r="737" ht="12.0" customHeight="1">
      <c r="B737" s="2"/>
    </row>
    <row r="738" ht="12.0" customHeight="1">
      <c r="B738" s="2"/>
    </row>
    <row r="739" ht="12.0" customHeight="1">
      <c r="B739" s="2"/>
    </row>
    <row r="740" ht="12.0" customHeight="1">
      <c r="B740" s="2"/>
    </row>
    <row r="741" ht="12.0" customHeight="1">
      <c r="B741" s="2"/>
    </row>
    <row r="742" ht="12.0" customHeight="1">
      <c r="B742" s="2"/>
    </row>
    <row r="743" ht="12.0" customHeight="1">
      <c r="B743" s="2"/>
    </row>
    <row r="744" ht="12.0" customHeight="1">
      <c r="B744" s="2"/>
    </row>
    <row r="745" ht="12.0" customHeight="1">
      <c r="B745" s="2"/>
    </row>
    <row r="746" ht="12.0" customHeight="1">
      <c r="B746" s="2"/>
    </row>
    <row r="747" ht="12.0" customHeight="1">
      <c r="B747" s="2"/>
    </row>
    <row r="748" ht="12.0" customHeight="1">
      <c r="B748" s="2"/>
    </row>
    <row r="749" ht="12.0" customHeight="1">
      <c r="B749" s="2"/>
    </row>
    <row r="750" ht="12.0" customHeight="1">
      <c r="B750" s="2"/>
    </row>
    <row r="751" ht="12.0" customHeight="1">
      <c r="B751" s="2"/>
    </row>
    <row r="752" ht="12.0" customHeight="1">
      <c r="B752" s="2"/>
    </row>
    <row r="753" ht="12.0" customHeight="1">
      <c r="B753" s="2"/>
    </row>
    <row r="754" ht="12.0" customHeight="1">
      <c r="B754" s="2"/>
    </row>
    <row r="755" ht="12.0" customHeight="1">
      <c r="B755" s="2"/>
    </row>
    <row r="756" ht="12.0" customHeight="1">
      <c r="B756" s="2"/>
    </row>
    <row r="757" ht="12.0" customHeight="1">
      <c r="B757" s="2"/>
    </row>
    <row r="758" ht="12.0" customHeight="1">
      <c r="B758" s="2"/>
    </row>
    <row r="759" ht="12.0" customHeight="1">
      <c r="B759" s="2"/>
    </row>
    <row r="760" ht="12.0" customHeight="1">
      <c r="B760" s="2"/>
    </row>
    <row r="761" ht="12.0" customHeight="1">
      <c r="B761" s="2"/>
    </row>
    <row r="762" ht="12.0" customHeight="1">
      <c r="B762" s="2"/>
    </row>
    <row r="763" ht="12.0" customHeight="1">
      <c r="B763" s="2"/>
    </row>
    <row r="764" ht="12.0" customHeight="1">
      <c r="B764" s="2"/>
    </row>
    <row r="765" ht="12.0" customHeight="1">
      <c r="B765" s="2"/>
    </row>
    <row r="766" ht="12.0" customHeight="1">
      <c r="B766" s="2"/>
    </row>
    <row r="767" ht="12.0" customHeight="1">
      <c r="B767" s="2"/>
    </row>
    <row r="768" ht="12.0" customHeight="1">
      <c r="B768" s="2"/>
    </row>
    <row r="769" ht="12.0" customHeight="1">
      <c r="B769" s="2"/>
    </row>
    <row r="770" ht="12.0" customHeight="1">
      <c r="B770" s="2"/>
    </row>
    <row r="771" ht="12.0" customHeight="1">
      <c r="B771" s="2"/>
    </row>
    <row r="772" ht="12.0" customHeight="1">
      <c r="B772" s="2"/>
    </row>
    <row r="773" ht="12.0" customHeight="1">
      <c r="B773" s="2"/>
    </row>
    <row r="774" ht="12.0" customHeight="1">
      <c r="B774" s="2"/>
    </row>
    <row r="775" ht="12.0" customHeight="1">
      <c r="B775" s="2"/>
    </row>
    <row r="776" ht="12.0" customHeight="1">
      <c r="B776" s="2"/>
    </row>
    <row r="777" ht="12.0" customHeight="1">
      <c r="B777" s="2"/>
    </row>
    <row r="778" ht="12.0" customHeight="1">
      <c r="B778" s="2"/>
    </row>
    <row r="779" ht="12.0" customHeight="1">
      <c r="B779" s="2"/>
    </row>
    <row r="780" ht="12.0" customHeight="1">
      <c r="B780" s="2"/>
    </row>
    <row r="781" ht="12.0" customHeight="1">
      <c r="B781" s="2"/>
    </row>
    <row r="782" ht="12.0" customHeight="1">
      <c r="B782" s="2"/>
    </row>
    <row r="783" ht="12.0" customHeight="1">
      <c r="B783" s="2"/>
    </row>
    <row r="784" ht="12.0" customHeight="1">
      <c r="B784" s="2"/>
    </row>
    <row r="785" ht="12.0" customHeight="1">
      <c r="B785" s="2"/>
    </row>
    <row r="786" ht="12.0" customHeight="1">
      <c r="B786" s="2"/>
    </row>
    <row r="787" ht="12.0" customHeight="1">
      <c r="B787" s="2"/>
    </row>
    <row r="788" ht="12.0" customHeight="1">
      <c r="B788" s="2"/>
    </row>
    <row r="789" ht="12.0" customHeight="1">
      <c r="B789" s="2"/>
    </row>
    <row r="790" ht="12.0" customHeight="1">
      <c r="B790" s="2"/>
    </row>
    <row r="791" ht="12.0" customHeight="1">
      <c r="B791" s="2"/>
    </row>
    <row r="792" ht="12.0" customHeight="1">
      <c r="B792" s="2"/>
    </row>
    <row r="793" ht="12.0" customHeight="1">
      <c r="B793" s="2"/>
    </row>
    <row r="794" ht="12.0" customHeight="1">
      <c r="B794" s="2"/>
    </row>
    <row r="795" ht="12.0" customHeight="1">
      <c r="B795" s="2"/>
    </row>
    <row r="796" ht="12.0" customHeight="1">
      <c r="B796" s="2"/>
    </row>
    <row r="797" ht="12.0" customHeight="1">
      <c r="B797" s="2"/>
    </row>
    <row r="798" ht="12.0" customHeight="1">
      <c r="B798" s="2"/>
    </row>
    <row r="799" ht="12.0" customHeight="1">
      <c r="B799" s="2"/>
    </row>
    <row r="800" ht="12.0" customHeight="1">
      <c r="B800" s="2"/>
    </row>
    <row r="801" ht="12.0" customHeight="1">
      <c r="B801" s="2"/>
    </row>
    <row r="802" ht="12.0" customHeight="1">
      <c r="B802" s="2"/>
    </row>
    <row r="803" ht="12.0" customHeight="1">
      <c r="B803" s="2"/>
    </row>
    <row r="804" ht="12.0" customHeight="1">
      <c r="B804" s="2"/>
    </row>
    <row r="805" ht="12.0" customHeight="1">
      <c r="B805" s="2"/>
    </row>
    <row r="806" ht="12.0" customHeight="1">
      <c r="B806" s="2"/>
    </row>
    <row r="807" ht="12.0" customHeight="1">
      <c r="B807" s="2"/>
    </row>
    <row r="808" ht="12.0" customHeight="1">
      <c r="B808" s="2"/>
    </row>
    <row r="809" ht="12.0" customHeight="1">
      <c r="B809" s="2"/>
    </row>
    <row r="810" ht="12.0" customHeight="1">
      <c r="B810" s="2"/>
    </row>
    <row r="811" ht="12.0" customHeight="1">
      <c r="B811" s="2"/>
    </row>
    <row r="812" ht="12.0" customHeight="1">
      <c r="B812" s="2"/>
    </row>
    <row r="813" ht="12.0" customHeight="1">
      <c r="B813" s="2"/>
    </row>
    <row r="814" ht="12.0" customHeight="1">
      <c r="B814" s="2"/>
    </row>
    <row r="815" ht="12.0" customHeight="1">
      <c r="B815" s="2"/>
    </row>
    <row r="816" ht="12.0" customHeight="1">
      <c r="B816" s="2"/>
    </row>
    <row r="817" ht="12.0" customHeight="1">
      <c r="B817" s="2"/>
    </row>
    <row r="818" ht="12.0" customHeight="1">
      <c r="B818" s="2"/>
    </row>
    <row r="819" ht="12.0" customHeight="1">
      <c r="B819" s="2"/>
    </row>
    <row r="820" ht="12.0" customHeight="1">
      <c r="B820" s="2"/>
    </row>
    <row r="821" ht="12.0" customHeight="1">
      <c r="B821" s="2"/>
    </row>
    <row r="822" ht="12.0" customHeight="1">
      <c r="B822" s="2"/>
    </row>
    <row r="823" ht="12.0" customHeight="1">
      <c r="B823" s="2"/>
    </row>
    <row r="824" ht="12.0" customHeight="1">
      <c r="B824" s="2"/>
    </row>
    <row r="825" ht="12.0" customHeight="1">
      <c r="B825" s="2"/>
    </row>
    <row r="826" ht="12.0" customHeight="1">
      <c r="B826" s="2"/>
    </row>
    <row r="827" ht="12.0" customHeight="1">
      <c r="B827" s="2"/>
    </row>
    <row r="828" ht="12.0" customHeight="1">
      <c r="B828" s="2"/>
    </row>
    <row r="829" ht="12.0" customHeight="1">
      <c r="B829" s="2"/>
    </row>
    <row r="830" ht="12.0" customHeight="1">
      <c r="B830" s="2"/>
    </row>
    <row r="831" ht="12.0" customHeight="1">
      <c r="B831" s="2"/>
    </row>
    <row r="832" ht="12.0" customHeight="1">
      <c r="B832" s="2"/>
    </row>
    <row r="833" ht="12.0" customHeight="1">
      <c r="B833" s="2"/>
    </row>
    <row r="834" ht="12.0" customHeight="1">
      <c r="B834" s="2"/>
    </row>
    <row r="835" ht="12.0" customHeight="1">
      <c r="B835" s="2"/>
    </row>
    <row r="836" ht="12.0" customHeight="1">
      <c r="B836" s="2"/>
    </row>
    <row r="837" ht="12.0" customHeight="1">
      <c r="B837" s="2"/>
    </row>
    <row r="838" ht="12.0" customHeight="1">
      <c r="B838" s="2"/>
    </row>
    <row r="839" ht="12.0" customHeight="1">
      <c r="B839" s="2"/>
    </row>
    <row r="840" ht="12.0" customHeight="1">
      <c r="B840" s="2"/>
    </row>
    <row r="841" ht="12.0" customHeight="1">
      <c r="B841" s="2"/>
    </row>
    <row r="842" ht="12.0" customHeight="1">
      <c r="B842" s="2"/>
    </row>
    <row r="843" ht="12.0" customHeight="1">
      <c r="B843" s="2"/>
    </row>
    <row r="844" ht="12.0" customHeight="1">
      <c r="B844" s="2"/>
    </row>
    <row r="845" ht="12.0" customHeight="1">
      <c r="B845" s="2"/>
    </row>
    <row r="846" ht="12.0" customHeight="1">
      <c r="B846" s="2"/>
    </row>
    <row r="847" ht="12.0" customHeight="1">
      <c r="B847" s="2"/>
    </row>
    <row r="848" ht="12.0" customHeight="1">
      <c r="B848" s="2"/>
    </row>
    <row r="849" ht="12.0" customHeight="1">
      <c r="B849" s="2"/>
    </row>
    <row r="850" ht="12.0" customHeight="1">
      <c r="B850" s="2"/>
    </row>
    <row r="851" ht="12.0" customHeight="1">
      <c r="B851" s="2"/>
    </row>
    <row r="852" ht="12.0" customHeight="1">
      <c r="B852" s="2"/>
    </row>
    <row r="853" ht="12.0" customHeight="1">
      <c r="B853" s="2"/>
    </row>
    <row r="854" ht="12.0" customHeight="1">
      <c r="B854" s="2"/>
    </row>
    <row r="855" ht="12.0" customHeight="1">
      <c r="B855" s="2"/>
    </row>
    <row r="856" ht="12.0" customHeight="1">
      <c r="B856" s="2"/>
    </row>
    <row r="857" ht="12.0" customHeight="1">
      <c r="B857" s="2"/>
    </row>
    <row r="858" ht="12.0" customHeight="1">
      <c r="B858" s="2"/>
    </row>
    <row r="859" ht="12.0" customHeight="1">
      <c r="B859" s="2"/>
    </row>
    <row r="860" ht="12.0" customHeight="1">
      <c r="B860" s="2"/>
    </row>
    <row r="861" ht="12.0" customHeight="1">
      <c r="B861" s="2"/>
    </row>
    <row r="862" ht="12.0" customHeight="1">
      <c r="B862" s="2"/>
    </row>
    <row r="863" ht="12.0" customHeight="1">
      <c r="B863" s="2"/>
    </row>
    <row r="864" ht="12.0" customHeight="1">
      <c r="B864" s="2"/>
    </row>
    <row r="865" ht="12.0" customHeight="1">
      <c r="B865" s="2"/>
    </row>
    <row r="866" ht="12.0" customHeight="1">
      <c r="B866" s="2"/>
    </row>
    <row r="867" ht="12.0" customHeight="1">
      <c r="B867" s="2"/>
    </row>
    <row r="868" ht="12.0" customHeight="1">
      <c r="B868" s="2"/>
    </row>
    <row r="869" ht="12.0" customHeight="1">
      <c r="B869" s="2"/>
    </row>
    <row r="870" ht="12.0" customHeight="1">
      <c r="B870" s="2"/>
    </row>
    <row r="871" ht="12.0" customHeight="1">
      <c r="B871" s="2"/>
    </row>
    <row r="872" ht="12.0" customHeight="1">
      <c r="B872" s="2"/>
    </row>
    <row r="873" ht="12.0" customHeight="1">
      <c r="B873" s="2"/>
    </row>
    <row r="874" ht="12.0" customHeight="1">
      <c r="B874" s="2"/>
    </row>
    <row r="875" ht="12.0" customHeight="1">
      <c r="B875" s="2"/>
    </row>
    <row r="876" ht="12.0" customHeight="1">
      <c r="B876" s="2"/>
    </row>
    <row r="877" ht="12.0" customHeight="1">
      <c r="B877" s="2"/>
    </row>
    <row r="878" ht="12.0" customHeight="1">
      <c r="B878" s="2"/>
    </row>
    <row r="879" ht="12.0" customHeight="1">
      <c r="B879" s="2"/>
    </row>
    <row r="880" ht="12.0" customHeight="1">
      <c r="B880" s="2"/>
    </row>
    <row r="881" ht="12.0" customHeight="1">
      <c r="B881" s="2"/>
    </row>
    <row r="882" ht="12.0" customHeight="1">
      <c r="B882" s="2"/>
    </row>
    <row r="883" ht="12.0" customHeight="1">
      <c r="B883" s="2"/>
    </row>
    <row r="884" ht="12.0" customHeight="1">
      <c r="B884" s="2"/>
    </row>
    <row r="885" ht="12.0" customHeight="1">
      <c r="B885" s="2"/>
    </row>
    <row r="886" ht="12.0" customHeight="1">
      <c r="B886" s="2"/>
    </row>
    <row r="887" ht="12.0" customHeight="1">
      <c r="B887" s="2"/>
    </row>
    <row r="888" ht="12.0" customHeight="1">
      <c r="B888" s="2"/>
    </row>
    <row r="889" ht="12.0" customHeight="1">
      <c r="B889" s="2"/>
    </row>
    <row r="890" ht="12.0" customHeight="1">
      <c r="B890" s="2"/>
    </row>
    <row r="891" ht="12.0" customHeight="1">
      <c r="B891" s="2"/>
    </row>
    <row r="892" ht="12.0" customHeight="1">
      <c r="B892" s="2"/>
    </row>
    <row r="893" ht="12.0" customHeight="1">
      <c r="B893" s="2"/>
    </row>
    <row r="894" ht="12.0" customHeight="1">
      <c r="B894" s="2"/>
    </row>
    <row r="895" ht="12.0" customHeight="1">
      <c r="B895" s="2"/>
    </row>
    <row r="896" ht="12.0" customHeight="1">
      <c r="B896" s="2"/>
    </row>
    <row r="897" ht="12.0" customHeight="1">
      <c r="B897" s="2"/>
    </row>
    <row r="898" ht="12.0" customHeight="1">
      <c r="B898" s="2"/>
    </row>
    <row r="899" ht="12.0" customHeight="1">
      <c r="B899" s="2"/>
    </row>
    <row r="900" ht="12.0" customHeight="1">
      <c r="B900" s="2"/>
    </row>
    <row r="901" ht="12.0" customHeight="1">
      <c r="B901" s="2"/>
    </row>
    <row r="902" ht="12.0" customHeight="1">
      <c r="B902" s="2"/>
    </row>
    <row r="903" ht="12.0" customHeight="1">
      <c r="B903" s="2"/>
    </row>
    <row r="904" ht="12.0" customHeight="1">
      <c r="B904" s="2"/>
    </row>
    <row r="905" ht="12.0" customHeight="1">
      <c r="B905" s="2"/>
    </row>
    <row r="906" ht="12.0" customHeight="1">
      <c r="B906" s="2"/>
    </row>
    <row r="907" ht="12.0" customHeight="1">
      <c r="B907" s="2"/>
    </row>
    <row r="908" ht="12.0" customHeight="1">
      <c r="B908" s="2"/>
    </row>
    <row r="909" ht="12.0" customHeight="1">
      <c r="B909" s="2"/>
    </row>
    <row r="910" ht="12.0" customHeight="1">
      <c r="B910" s="2"/>
    </row>
    <row r="911" ht="12.0" customHeight="1">
      <c r="B911" s="2"/>
    </row>
    <row r="912" ht="12.0" customHeight="1">
      <c r="B912" s="2"/>
    </row>
    <row r="913" ht="12.0" customHeight="1">
      <c r="B913" s="2"/>
    </row>
    <row r="914" ht="12.0" customHeight="1">
      <c r="B914" s="2"/>
    </row>
    <row r="915" ht="12.0" customHeight="1">
      <c r="B915" s="2"/>
    </row>
    <row r="916" ht="12.0" customHeight="1">
      <c r="B916" s="2"/>
    </row>
    <row r="917" ht="12.0" customHeight="1">
      <c r="B917" s="2"/>
    </row>
    <row r="918" ht="12.0" customHeight="1">
      <c r="B918" s="2"/>
    </row>
    <row r="919" ht="12.0" customHeight="1">
      <c r="B919" s="2"/>
    </row>
    <row r="920" ht="12.0" customHeight="1">
      <c r="B920" s="2"/>
    </row>
    <row r="921" ht="12.0" customHeight="1">
      <c r="B921" s="2"/>
    </row>
    <row r="922" ht="12.0" customHeight="1">
      <c r="B922" s="2"/>
    </row>
    <row r="923" ht="12.0" customHeight="1">
      <c r="B923" s="2"/>
    </row>
    <row r="924" ht="12.0" customHeight="1">
      <c r="B924" s="2"/>
    </row>
    <row r="925" ht="12.0" customHeight="1">
      <c r="B925" s="2"/>
    </row>
    <row r="926" ht="12.0" customHeight="1">
      <c r="B926" s="2"/>
    </row>
    <row r="927" ht="12.0" customHeight="1">
      <c r="B927" s="2"/>
    </row>
    <row r="928" ht="12.0" customHeight="1">
      <c r="B928" s="2"/>
    </row>
    <row r="929" ht="12.0" customHeight="1">
      <c r="B929" s="2"/>
    </row>
    <row r="930" ht="12.0" customHeight="1">
      <c r="B930" s="2"/>
    </row>
    <row r="931" ht="12.0" customHeight="1">
      <c r="B931" s="2"/>
    </row>
    <row r="932" ht="12.0" customHeight="1">
      <c r="B932" s="2"/>
    </row>
    <row r="933" ht="12.0" customHeight="1">
      <c r="B933" s="2"/>
    </row>
    <row r="934" ht="12.0" customHeight="1">
      <c r="B934" s="2"/>
    </row>
    <row r="935" ht="12.0" customHeight="1">
      <c r="B935" s="2"/>
    </row>
    <row r="936" ht="12.0" customHeight="1">
      <c r="B936" s="2"/>
    </row>
    <row r="937" ht="12.0" customHeight="1">
      <c r="B937" s="2"/>
    </row>
    <row r="938" ht="12.0" customHeight="1">
      <c r="B938" s="2"/>
    </row>
    <row r="939" ht="12.0" customHeight="1">
      <c r="B939" s="2"/>
    </row>
    <row r="940" ht="12.0" customHeight="1">
      <c r="B940" s="2"/>
    </row>
    <row r="941" ht="12.0" customHeight="1">
      <c r="B941" s="2"/>
    </row>
    <row r="942" ht="12.0" customHeight="1">
      <c r="B942" s="2"/>
    </row>
    <row r="943" ht="12.0" customHeight="1">
      <c r="B943" s="2"/>
    </row>
    <row r="944" ht="12.0" customHeight="1">
      <c r="B944" s="2"/>
    </row>
    <row r="945" ht="12.0" customHeight="1">
      <c r="B945" s="2"/>
    </row>
    <row r="946" ht="12.0" customHeight="1">
      <c r="B946" s="2"/>
    </row>
    <row r="947" ht="12.0" customHeight="1">
      <c r="B947" s="2"/>
    </row>
    <row r="948" ht="12.0" customHeight="1">
      <c r="B948" s="2"/>
    </row>
    <row r="949" ht="12.0" customHeight="1">
      <c r="B949" s="2"/>
    </row>
    <row r="950" ht="12.0" customHeight="1">
      <c r="B950" s="2"/>
    </row>
    <row r="951" ht="12.0" customHeight="1">
      <c r="B951" s="2"/>
    </row>
    <row r="952" ht="12.0" customHeight="1">
      <c r="B952" s="2"/>
    </row>
    <row r="953" ht="12.0" customHeight="1">
      <c r="B953" s="2"/>
    </row>
    <row r="954" ht="12.0" customHeight="1">
      <c r="B954" s="2"/>
    </row>
    <row r="955" ht="12.0" customHeight="1">
      <c r="B955" s="2"/>
    </row>
    <row r="956" ht="12.0" customHeight="1">
      <c r="B956" s="2"/>
    </row>
    <row r="957" ht="12.0" customHeight="1">
      <c r="B957" s="2"/>
    </row>
    <row r="958" ht="12.0" customHeight="1">
      <c r="B958" s="2"/>
    </row>
    <row r="959" ht="12.0" customHeight="1">
      <c r="B959" s="2"/>
    </row>
    <row r="960" ht="12.0" customHeight="1">
      <c r="B960" s="2"/>
    </row>
    <row r="961" ht="12.0" customHeight="1">
      <c r="B961" s="2"/>
    </row>
    <row r="962" ht="12.0" customHeight="1">
      <c r="B962" s="2"/>
    </row>
    <row r="963" ht="12.0" customHeight="1">
      <c r="B963" s="2"/>
    </row>
    <row r="964" ht="12.0" customHeight="1">
      <c r="B964" s="2"/>
    </row>
    <row r="965" ht="12.0" customHeight="1">
      <c r="B965" s="2"/>
    </row>
    <row r="966" ht="12.0" customHeight="1">
      <c r="B966" s="2"/>
    </row>
    <row r="967" ht="12.0" customHeight="1">
      <c r="B967" s="2"/>
    </row>
    <row r="968" ht="12.0" customHeight="1">
      <c r="B968" s="2"/>
    </row>
    <row r="969" ht="12.0" customHeight="1">
      <c r="B969" s="2"/>
    </row>
    <row r="970" ht="12.0" customHeight="1">
      <c r="B970" s="2"/>
    </row>
    <row r="971" ht="12.0" customHeight="1">
      <c r="B971" s="2"/>
    </row>
    <row r="972" ht="12.0" customHeight="1">
      <c r="B972" s="2"/>
    </row>
    <row r="973" ht="12.0" customHeight="1">
      <c r="B973" s="2"/>
    </row>
    <row r="974" ht="12.0" customHeight="1">
      <c r="B974" s="2"/>
    </row>
    <row r="975" ht="12.0" customHeight="1">
      <c r="B975" s="2"/>
    </row>
    <row r="976" ht="12.0" customHeight="1">
      <c r="B976" s="2"/>
    </row>
    <row r="977" ht="12.0" customHeight="1">
      <c r="B977" s="2"/>
    </row>
    <row r="978" ht="12.0" customHeight="1">
      <c r="B978" s="2"/>
    </row>
    <row r="979" ht="12.0" customHeight="1">
      <c r="B979" s="2"/>
    </row>
    <row r="980" ht="12.0" customHeight="1">
      <c r="B980" s="2"/>
    </row>
    <row r="981" ht="12.0" customHeight="1">
      <c r="B981" s="2"/>
    </row>
    <row r="982" ht="12.0" customHeight="1">
      <c r="B982" s="2"/>
    </row>
    <row r="983" ht="12.0" customHeight="1">
      <c r="B983" s="2"/>
    </row>
    <row r="984" ht="12.0" customHeight="1">
      <c r="B984" s="2"/>
    </row>
    <row r="985" ht="12.0" customHeight="1">
      <c r="B985" s="2"/>
    </row>
    <row r="986" ht="12.0" customHeight="1">
      <c r="B986" s="2"/>
    </row>
    <row r="987" ht="12.0" customHeight="1">
      <c r="B987" s="2"/>
    </row>
    <row r="988" ht="12.0" customHeight="1">
      <c r="B988" s="2"/>
    </row>
    <row r="989" ht="12.0" customHeight="1">
      <c r="B989" s="2"/>
    </row>
    <row r="990" ht="12.0" customHeight="1">
      <c r="B990" s="2"/>
    </row>
    <row r="991" ht="12.0" customHeight="1">
      <c r="B991" s="2"/>
    </row>
    <row r="992" ht="12.0" customHeight="1">
      <c r="B992" s="2"/>
    </row>
    <row r="993" ht="12.0" customHeight="1">
      <c r="B993" s="2"/>
    </row>
    <row r="994" ht="12.0" customHeight="1">
      <c r="B994" s="2"/>
    </row>
    <row r="995" ht="12.0" customHeight="1">
      <c r="B995" s="2"/>
    </row>
    <row r="996" ht="12.0" customHeight="1">
      <c r="B996" s="2"/>
    </row>
    <row r="997" ht="12.0" customHeight="1">
      <c r="B997" s="2"/>
    </row>
    <row r="998" ht="12.0" customHeight="1">
      <c r="B998" s="2"/>
    </row>
    <row r="999" ht="12.0" customHeight="1">
      <c r="B999" s="2"/>
    </row>
    <row r="1000" ht="12.0" customHeight="1">
      <c r="B1000" s="2"/>
    </row>
  </sheetData>
  <mergeCells count="9">
    <mergeCell ref="A23:C23"/>
    <mergeCell ref="A24:C24"/>
    <mergeCell ref="A4:C4"/>
    <mergeCell ref="B11:C11"/>
    <mergeCell ref="B15:C15"/>
    <mergeCell ref="B17:C17"/>
    <mergeCell ref="B19:C19"/>
    <mergeCell ref="A21:C21"/>
    <mergeCell ref="A22:C22"/>
  </mergeCells>
  <hyperlinks>
    <hyperlink r:id="rId2" ref="A25"/>
  </hyperlinks>
  <printOptions/>
  <pageMargins bottom="0.7874015748031497" footer="0.0" header="0.0" left="0.7086614173228347" right="0.7086614173228347" top="1.5748031496062993"/>
  <pageSetup paperSize="9" orientation="landscape"/>
  <headerFooter>
    <oddHeader>&amp;RIHK Köln - das Gründungstool &amp;A</oddHeader>
    <oddFooter>&amp;L&amp;F\&amp;A\&amp;D\&amp;T&amp;RRelease 3.9</oddFooter>
  </headerFooter>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ySplit="2.0" topLeftCell="G3" activePane="bottomRight" state="frozen"/>
      <selection activeCell="G1" sqref="G1" pane="topRight"/>
      <selection activeCell="A3" sqref="A3" pane="bottomLeft"/>
      <selection activeCell="G3" sqref="G3" pane="bottomRight"/>
    </sheetView>
  </sheetViews>
  <sheetFormatPr customHeight="1" defaultColWidth="14.43" defaultRowHeight="15.0"/>
  <cols>
    <col customWidth="1" min="1" max="1" width="28.86"/>
    <col customWidth="1" hidden="1" min="2" max="2" width="40.0"/>
    <col customWidth="1" min="3" max="6" width="9.0"/>
    <col customWidth="1" min="7" max="58" width="10.57"/>
    <col customWidth="1" min="59" max="78" width="11.43"/>
  </cols>
  <sheetData>
    <row r="1" ht="51.0" customHeight="1">
      <c r="A1" s="15" t="s">
        <v>20</v>
      </c>
      <c r="B1" s="15"/>
      <c r="C1" s="16" t="str">
        <f>IF('Infos vor dem Start'!A17="x","EUR pro Leistungseinheit (netto)","EUR pro Leistungseinheit (brutto)")</f>
        <v>EUR pro Leistungseinheit (netto)</v>
      </c>
      <c r="D1" s="17"/>
      <c r="E1" s="17"/>
      <c r="F1" s="18"/>
      <c r="G1" s="15" t="s">
        <v>21</v>
      </c>
      <c r="H1" s="15" t="s">
        <v>22</v>
      </c>
      <c r="I1" s="15" t="s">
        <v>23</v>
      </c>
      <c r="J1" s="15" t="s">
        <v>24</v>
      </c>
      <c r="K1" s="15" t="s">
        <v>25</v>
      </c>
      <c r="L1" s="15" t="s">
        <v>26</v>
      </c>
      <c r="M1" s="15" t="s">
        <v>27</v>
      </c>
      <c r="N1" s="15" t="s">
        <v>28</v>
      </c>
      <c r="O1" s="15" t="s">
        <v>29</v>
      </c>
      <c r="P1" s="15" t="s">
        <v>30</v>
      </c>
      <c r="Q1" s="15" t="s">
        <v>31</v>
      </c>
      <c r="R1" s="15" t="s">
        <v>32</v>
      </c>
      <c r="S1" s="19">
        <f>+gj</f>
        <v>2024</v>
      </c>
      <c r="T1" s="15" t="str">
        <f t="shared" ref="T1:AE1" si="1">+G1</f>
        <v>Januar</v>
      </c>
      <c r="U1" s="15" t="str">
        <f t="shared" si="1"/>
        <v>Februar</v>
      </c>
      <c r="V1" s="15" t="str">
        <f t="shared" si="1"/>
        <v>März</v>
      </c>
      <c r="W1" s="15" t="str">
        <f t="shared" si="1"/>
        <v>April</v>
      </c>
      <c r="X1" s="15" t="str">
        <f t="shared" si="1"/>
        <v>Mai</v>
      </c>
      <c r="Y1" s="15" t="str">
        <f t="shared" si="1"/>
        <v>Juni</v>
      </c>
      <c r="Z1" s="15" t="str">
        <f t="shared" si="1"/>
        <v>Juli</v>
      </c>
      <c r="AA1" s="15" t="str">
        <f t="shared" si="1"/>
        <v>August</v>
      </c>
      <c r="AB1" s="15" t="str">
        <f t="shared" si="1"/>
        <v>September</v>
      </c>
      <c r="AC1" s="15" t="str">
        <f t="shared" si="1"/>
        <v>Oktober</v>
      </c>
      <c r="AD1" s="15" t="str">
        <f t="shared" si="1"/>
        <v>November</v>
      </c>
      <c r="AE1" s="15" t="str">
        <f t="shared" si="1"/>
        <v>Dezember</v>
      </c>
      <c r="AF1" s="19">
        <f>+gj+1</f>
        <v>2025</v>
      </c>
      <c r="AG1" s="15" t="str">
        <f t="shared" ref="AG1:AR1" si="2">+T1</f>
        <v>Januar</v>
      </c>
      <c r="AH1" s="15" t="str">
        <f t="shared" si="2"/>
        <v>Februar</v>
      </c>
      <c r="AI1" s="15" t="str">
        <f t="shared" si="2"/>
        <v>März</v>
      </c>
      <c r="AJ1" s="15" t="str">
        <f t="shared" si="2"/>
        <v>April</v>
      </c>
      <c r="AK1" s="15" t="str">
        <f t="shared" si="2"/>
        <v>Mai</v>
      </c>
      <c r="AL1" s="15" t="str">
        <f t="shared" si="2"/>
        <v>Juni</v>
      </c>
      <c r="AM1" s="15" t="str">
        <f t="shared" si="2"/>
        <v>Juli</v>
      </c>
      <c r="AN1" s="15" t="str">
        <f t="shared" si="2"/>
        <v>August</v>
      </c>
      <c r="AO1" s="15" t="str">
        <f t="shared" si="2"/>
        <v>September</v>
      </c>
      <c r="AP1" s="15" t="str">
        <f t="shared" si="2"/>
        <v>Oktober</v>
      </c>
      <c r="AQ1" s="15" t="str">
        <f t="shared" si="2"/>
        <v>November</v>
      </c>
      <c r="AR1" s="15" t="str">
        <f t="shared" si="2"/>
        <v>Dezember</v>
      </c>
      <c r="AS1" s="19">
        <f>+gj+2</f>
        <v>2026</v>
      </c>
      <c r="AT1" s="15" t="str">
        <f t="shared" ref="AT1:BE1" si="3">+AG1</f>
        <v>Januar</v>
      </c>
      <c r="AU1" s="15" t="str">
        <f t="shared" si="3"/>
        <v>Februar</v>
      </c>
      <c r="AV1" s="15" t="str">
        <f t="shared" si="3"/>
        <v>März</v>
      </c>
      <c r="AW1" s="15" t="str">
        <f t="shared" si="3"/>
        <v>April</v>
      </c>
      <c r="AX1" s="15" t="str">
        <f t="shared" si="3"/>
        <v>Mai</v>
      </c>
      <c r="AY1" s="15" t="str">
        <f t="shared" si="3"/>
        <v>Juni</v>
      </c>
      <c r="AZ1" s="15" t="str">
        <f t="shared" si="3"/>
        <v>Juli</v>
      </c>
      <c r="BA1" s="15" t="str">
        <f t="shared" si="3"/>
        <v>August</v>
      </c>
      <c r="BB1" s="15" t="str">
        <f t="shared" si="3"/>
        <v>September</v>
      </c>
      <c r="BC1" s="15" t="str">
        <f t="shared" si="3"/>
        <v>Oktober</v>
      </c>
      <c r="BD1" s="15" t="str">
        <f t="shared" si="3"/>
        <v>November</v>
      </c>
      <c r="BE1" s="15" t="str">
        <f t="shared" si="3"/>
        <v>Dezember</v>
      </c>
      <c r="BF1" s="19">
        <f>+gj+3</f>
        <v>2027</v>
      </c>
      <c r="BG1" s="15"/>
      <c r="BH1" s="15"/>
      <c r="BI1" s="15"/>
      <c r="BJ1" s="15"/>
      <c r="BK1" s="15"/>
      <c r="BL1" s="15"/>
      <c r="BM1" s="15"/>
      <c r="BN1" s="15"/>
      <c r="BO1" s="15"/>
      <c r="BP1" s="15"/>
      <c r="BQ1" s="15"/>
      <c r="BR1" s="15"/>
      <c r="BS1" s="15"/>
      <c r="BT1" s="15"/>
      <c r="BU1" s="15"/>
      <c r="BV1" s="15"/>
      <c r="BW1" s="15"/>
      <c r="BX1" s="15"/>
      <c r="BY1" s="15"/>
      <c r="BZ1" s="15"/>
    </row>
    <row r="2" ht="12.0" customHeight="1">
      <c r="A2" s="20"/>
      <c r="B2" s="20"/>
      <c r="C2" s="21">
        <f>+gj</f>
        <v>2024</v>
      </c>
      <c r="D2" s="21">
        <f t="shared" ref="D2:F2" si="4">+C2+1</f>
        <v>2025</v>
      </c>
      <c r="E2" s="21">
        <f t="shared" si="4"/>
        <v>2026</v>
      </c>
      <c r="F2" s="21">
        <f t="shared" si="4"/>
        <v>2027</v>
      </c>
      <c r="G2" s="20"/>
      <c r="H2" s="20"/>
      <c r="I2" s="20"/>
      <c r="J2" s="20"/>
      <c r="K2" s="20"/>
      <c r="L2" s="20"/>
      <c r="M2" s="20"/>
      <c r="N2" s="20"/>
      <c r="O2" s="20"/>
      <c r="P2" s="20"/>
      <c r="Q2" s="20"/>
      <c r="R2" s="20"/>
      <c r="S2" s="22"/>
      <c r="T2" s="20"/>
      <c r="U2" s="20"/>
      <c r="V2" s="20"/>
      <c r="W2" s="20"/>
      <c r="X2" s="20"/>
      <c r="Y2" s="20"/>
      <c r="Z2" s="20"/>
      <c r="AA2" s="20"/>
      <c r="AB2" s="20"/>
      <c r="AC2" s="20"/>
      <c r="AD2" s="20"/>
      <c r="AE2" s="20"/>
      <c r="AF2" s="22"/>
      <c r="AG2" s="20"/>
      <c r="AH2" s="20"/>
      <c r="AI2" s="20"/>
      <c r="AJ2" s="20"/>
      <c r="AK2" s="20"/>
      <c r="AL2" s="20"/>
      <c r="AM2" s="20"/>
      <c r="AN2" s="20"/>
      <c r="AO2" s="20"/>
      <c r="AP2" s="20"/>
      <c r="AQ2" s="20"/>
      <c r="AR2" s="20"/>
      <c r="AS2" s="22"/>
      <c r="AT2" s="20"/>
      <c r="AU2" s="20"/>
      <c r="AV2" s="20"/>
      <c r="AW2" s="20"/>
      <c r="AX2" s="20"/>
      <c r="AY2" s="20"/>
      <c r="AZ2" s="20"/>
      <c r="BA2" s="20"/>
      <c r="BB2" s="20"/>
      <c r="BC2" s="20"/>
      <c r="BD2" s="20"/>
      <c r="BE2" s="20"/>
      <c r="BF2" s="22"/>
      <c r="BG2" s="20"/>
      <c r="BH2" s="20"/>
      <c r="BI2" s="20"/>
      <c r="BJ2" s="20"/>
      <c r="BK2" s="20"/>
      <c r="BL2" s="20"/>
      <c r="BM2" s="20"/>
      <c r="BN2" s="20"/>
      <c r="BO2" s="20"/>
      <c r="BP2" s="20"/>
      <c r="BQ2" s="20"/>
      <c r="BR2" s="20"/>
      <c r="BS2" s="20"/>
      <c r="BT2" s="20"/>
      <c r="BU2" s="20"/>
      <c r="BV2" s="20"/>
      <c r="BW2" s="20"/>
      <c r="BX2" s="20"/>
      <c r="BY2" s="20"/>
      <c r="BZ2" s="20"/>
    </row>
    <row r="3" ht="12.0" customHeight="1">
      <c r="A3" s="23" t="s">
        <v>33</v>
      </c>
      <c r="B3" s="24"/>
      <c r="C3" s="25">
        <v>300.0</v>
      </c>
      <c r="D3" s="25">
        <v>300.0</v>
      </c>
      <c r="E3" s="25">
        <v>300.0</v>
      </c>
      <c r="F3" s="25">
        <v>300.0</v>
      </c>
      <c r="G3" s="26">
        <v>30.0</v>
      </c>
      <c r="H3" s="26">
        <v>30.0</v>
      </c>
      <c r="I3" s="26">
        <v>25.0</v>
      </c>
      <c r="J3" s="26">
        <v>25.0</v>
      </c>
      <c r="K3" s="26">
        <v>20.0</v>
      </c>
      <c r="L3" s="26">
        <v>30.0</v>
      </c>
      <c r="M3" s="26">
        <v>20.0</v>
      </c>
      <c r="N3" s="26">
        <v>20.7142857142857</v>
      </c>
      <c r="O3" s="26">
        <v>19.4642857142857</v>
      </c>
      <c r="P3" s="26">
        <v>18.2142857142857</v>
      </c>
      <c r="Q3" s="26">
        <v>16.9642857142857</v>
      </c>
      <c r="R3" s="26">
        <v>15.7142857142857</v>
      </c>
      <c r="S3" s="27">
        <f t="shared" ref="S3:S6" si="8">SUM(G3:R3)</f>
        <v>271.0714286</v>
      </c>
      <c r="T3" s="26">
        <f t="shared" ref="T3:T6" si="9">SUM(R3,G3)</f>
        <v>45.71428571</v>
      </c>
      <c r="U3" s="28">
        <f t="shared" ref="U3:AE3" si="5">SUM(T3,(H3-G3))*1.05</f>
        <v>48</v>
      </c>
      <c r="V3" s="28">
        <f t="shared" si="5"/>
        <v>45.15</v>
      </c>
      <c r="W3" s="28">
        <f t="shared" si="5"/>
        <v>47.4075</v>
      </c>
      <c r="X3" s="28">
        <f t="shared" si="5"/>
        <v>44.527875</v>
      </c>
      <c r="Y3" s="28">
        <f t="shared" si="5"/>
        <v>57.25426875</v>
      </c>
      <c r="Z3" s="28">
        <f t="shared" si="5"/>
        <v>49.61698219</v>
      </c>
      <c r="AA3" s="28">
        <f t="shared" si="5"/>
        <v>52.8478313</v>
      </c>
      <c r="AB3" s="28">
        <f t="shared" si="5"/>
        <v>54.17772286</v>
      </c>
      <c r="AC3" s="28">
        <f t="shared" si="5"/>
        <v>55.574109</v>
      </c>
      <c r="AD3" s="28">
        <f t="shared" si="5"/>
        <v>57.04031446</v>
      </c>
      <c r="AE3" s="28">
        <f t="shared" si="5"/>
        <v>58.57983018</v>
      </c>
      <c r="AF3" s="27">
        <f t="shared" ref="AF3:AF6" si="11">SUM(T3:AE3)</f>
        <v>615.8907194</v>
      </c>
      <c r="AG3" s="26">
        <f t="shared" ref="AG3:AG6" si="12">SUM(AE3,T3)</f>
        <v>104.2941159</v>
      </c>
      <c r="AH3" s="28">
        <f t="shared" ref="AH3:AR3" si="6">SUM(AG3,(U3-T3))*1.05</f>
        <v>111.9088217</v>
      </c>
      <c r="AI3" s="28">
        <f t="shared" si="6"/>
        <v>114.5117628</v>
      </c>
      <c r="AJ3" s="28">
        <f t="shared" si="6"/>
        <v>122.6077259</v>
      </c>
      <c r="AK3" s="28">
        <f t="shared" si="6"/>
        <v>125.714506</v>
      </c>
      <c r="AL3" s="28">
        <f t="shared" si="6"/>
        <v>145.3629447</v>
      </c>
      <c r="AM3" s="28">
        <f t="shared" si="6"/>
        <v>144.611941</v>
      </c>
      <c r="AN3" s="28">
        <f t="shared" si="6"/>
        <v>155.2349297</v>
      </c>
      <c r="AO3" s="28">
        <f t="shared" si="6"/>
        <v>164.3930623</v>
      </c>
      <c r="AP3" s="28">
        <f t="shared" si="6"/>
        <v>174.0789208</v>
      </c>
      <c r="AQ3" s="28">
        <f t="shared" si="6"/>
        <v>184.3223826</v>
      </c>
      <c r="AR3" s="28">
        <f t="shared" si="6"/>
        <v>195.1549932</v>
      </c>
      <c r="AS3" s="27">
        <f t="shared" ref="AS3:AS6" si="14">SUM(AG3:AR3)</f>
        <v>1742.196107</v>
      </c>
      <c r="AT3" s="26">
        <f t="shared" ref="AT3:AT6" si="15">SUM(AR3,AG3)</f>
        <v>299.4491091</v>
      </c>
      <c r="AU3" s="28">
        <f t="shared" ref="AU3:BE3" si="7">SUM(AT3,(AH3-AG3))*1.05</f>
        <v>322.4170057</v>
      </c>
      <c r="AV3" s="28">
        <f t="shared" si="7"/>
        <v>341.2709441</v>
      </c>
      <c r="AW3" s="28">
        <f t="shared" si="7"/>
        <v>366.8352526</v>
      </c>
      <c r="AX3" s="28">
        <f t="shared" si="7"/>
        <v>388.4391343</v>
      </c>
      <c r="AY3" s="28">
        <f t="shared" si="7"/>
        <v>428.4919517</v>
      </c>
      <c r="AZ3" s="28">
        <f t="shared" si="7"/>
        <v>449.1279954</v>
      </c>
      <c r="BA3" s="28">
        <f t="shared" si="7"/>
        <v>482.7385332</v>
      </c>
      <c r="BB3" s="28">
        <f t="shared" si="7"/>
        <v>516.4914991</v>
      </c>
      <c r="BC3" s="28">
        <f t="shared" si="7"/>
        <v>552.4862256</v>
      </c>
      <c r="BD3" s="28">
        <f t="shared" si="7"/>
        <v>590.8661717</v>
      </c>
      <c r="BE3" s="28">
        <f t="shared" si="7"/>
        <v>631.7837215</v>
      </c>
      <c r="BF3" s="27">
        <f t="shared" ref="BF3:BF6" si="17">SUM(AT3:BE3)</f>
        <v>5370.397544</v>
      </c>
      <c r="BG3" s="29"/>
      <c r="BH3" s="29"/>
      <c r="BI3" s="29"/>
      <c r="BJ3" s="29"/>
      <c r="BK3" s="29"/>
      <c r="BL3" s="29"/>
      <c r="BM3" s="29"/>
      <c r="BN3" s="29"/>
      <c r="BO3" s="29"/>
      <c r="BP3" s="29"/>
      <c r="BQ3" s="29"/>
      <c r="BR3" s="29"/>
      <c r="BS3" s="29"/>
      <c r="BT3" s="29"/>
      <c r="BU3" s="29"/>
      <c r="BV3" s="29"/>
      <c r="BW3" s="29"/>
      <c r="BX3" s="29"/>
      <c r="BY3" s="29"/>
      <c r="BZ3" s="29"/>
    </row>
    <row r="4" ht="12.0" customHeight="1">
      <c r="A4" s="23" t="s">
        <v>34</v>
      </c>
      <c r="B4" s="24"/>
      <c r="C4" s="25">
        <v>500.0</v>
      </c>
      <c r="D4" s="25">
        <v>500.0</v>
      </c>
      <c r="E4" s="25">
        <v>500.0</v>
      </c>
      <c r="F4" s="25">
        <v>500.0</v>
      </c>
      <c r="G4" s="26">
        <v>20.0</v>
      </c>
      <c r="H4" s="26">
        <v>30.0</v>
      </c>
      <c r="I4" s="26">
        <v>35.0</v>
      </c>
      <c r="J4" s="26">
        <v>40.0</v>
      </c>
      <c r="K4" s="26">
        <v>50.0</v>
      </c>
      <c r="L4" s="26">
        <v>75.0</v>
      </c>
      <c r="M4" s="26">
        <v>75.0</v>
      </c>
      <c r="N4" s="26">
        <v>85.0</v>
      </c>
      <c r="O4" s="26">
        <v>94.6428571428571</v>
      </c>
      <c r="P4" s="26">
        <v>104.285714285714</v>
      </c>
      <c r="Q4" s="26">
        <v>113.928571428571</v>
      </c>
      <c r="R4" s="26">
        <v>123.571428571429</v>
      </c>
      <c r="S4" s="27">
        <f t="shared" si="8"/>
        <v>846.4285714</v>
      </c>
      <c r="T4" s="26">
        <f t="shared" si="9"/>
        <v>143.5714286</v>
      </c>
      <c r="U4" s="28">
        <f t="shared" ref="U4:AE4" si="10">SUM(T4,(H4-G4))*1.05</f>
        <v>161.25</v>
      </c>
      <c r="V4" s="28">
        <f t="shared" si="10"/>
        <v>174.5625</v>
      </c>
      <c r="W4" s="28">
        <f t="shared" si="10"/>
        <v>188.540625</v>
      </c>
      <c r="X4" s="28">
        <f t="shared" si="10"/>
        <v>208.4676563</v>
      </c>
      <c r="Y4" s="28">
        <f t="shared" si="10"/>
        <v>245.1410391</v>
      </c>
      <c r="Z4" s="28">
        <f t="shared" si="10"/>
        <v>257.398091</v>
      </c>
      <c r="AA4" s="28">
        <f t="shared" si="10"/>
        <v>280.7679956</v>
      </c>
      <c r="AB4" s="28">
        <f t="shared" si="10"/>
        <v>304.9313953</v>
      </c>
      <c r="AC4" s="28">
        <f t="shared" si="10"/>
        <v>330.3029651</v>
      </c>
      <c r="AD4" s="28">
        <f t="shared" si="10"/>
        <v>356.9431134</v>
      </c>
      <c r="AE4" s="28">
        <f t="shared" si="10"/>
        <v>384.915269</v>
      </c>
      <c r="AF4" s="27">
        <f t="shared" si="11"/>
        <v>3036.792078</v>
      </c>
      <c r="AG4" s="26">
        <f t="shared" si="12"/>
        <v>528.4866976</v>
      </c>
      <c r="AH4" s="28">
        <f t="shared" ref="AH4:AR4" si="13">SUM(AG4,(U4-T4))*1.05</f>
        <v>573.4735325</v>
      </c>
      <c r="AI4" s="28">
        <f t="shared" si="13"/>
        <v>616.1253341</v>
      </c>
      <c r="AJ4" s="28">
        <f t="shared" si="13"/>
        <v>661.6086321</v>
      </c>
      <c r="AK4" s="28">
        <f t="shared" si="13"/>
        <v>715.6124465</v>
      </c>
      <c r="AL4" s="28">
        <f t="shared" si="13"/>
        <v>789.9001208</v>
      </c>
      <c r="AM4" s="28">
        <f t="shared" si="13"/>
        <v>842.2650313</v>
      </c>
      <c r="AN4" s="28">
        <f t="shared" si="13"/>
        <v>908.9166827</v>
      </c>
      <c r="AO4" s="28">
        <f t="shared" si="13"/>
        <v>979.7340866</v>
      </c>
      <c r="AP4" s="28">
        <f t="shared" si="13"/>
        <v>1055.360939</v>
      </c>
      <c r="AQ4" s="28">
        <f t="shared" si="13"/>
        <v>1136.101142</v>
      </c>
      <c r="AR4" s="28">
        <f t="shared" si="13"/>
        <v>1222.276962</v>
      </c>
      <c r="AS4" s="27">
        <f t="shared" si="14"/>
        <v>10029.86161</v>
      </c>
      <c r="AT4" s="26">
        <f t="shared" si="15"/>
        <v>1750.76366</v>
      </c>
      <c r="AU4" s="28">
        <f t="shared" ref="AU4:BE4" si="16">SUM(AT4,(AH4-AG4))*1.05</f>
        <v>1885.53802</v>
      </c>
      <c r="AV4" s="28">
        <f t="shared" si="16"/>
        <v>2024.599312</v>
      </c>
      <c r="AW4" s="28">
        <f t="shared" si="16"/>
        <v>2173.586741</v>
      </c>
      <c r="AX4" s="28">
        <f t="shared" si="16"/>
        <v>2338.970083</v>
      </c>
      <c r="AY4" s="28">
        <f t="shared" si="16"/>
        <v>2533.920645</v>
      </c>
      <c r="AZ4" s="28">
        <f t="shared" si="16"/>
        <v>2715.599833</v>
      </c>
      <c r="BA4" s="28">
        <f t="shared" si="16"/>
        <v>2921.364059</v>
      </c>
      <c r="BB4" s="28">
        <f t="shared" si="16"/>
        <v>3141.790536</v>
      </c>
      <c r="BC4" s="28">
        <f t="shared" si="16"/>
        <v>3378.288258</v>
      </c>
      <c r="BD4" s="28">
        <f t="shared" si="16"/>
        <v>3631.979884</v>
      </c>
      <c r="BE4" s="28">
        <f t="shared" si="16"/>
        <v>3904.063489</v>
      </c>
      <c r="BF4" s="27">
        <f t="shared" si="17"/>
        <v>32400.46452</v>
      </c>
      <c r="BG4" s="29"/>
      <c r="BH4" s="29"/>
      <c r="BI4" s="29"/>
      <c r="BJ4" s="29"/>
      <c r="BK4" s="29"/>
      <c r="BL4" s="29"/>
      <c r="BM4" s="29"/>
      <c r="BN4" s="29"/>
      <c r="BO4" s="29"/>
      <c r="BP4" s="29"/>
      <c r="BQ4" s="29"/>
      <c r="BR4" s="29"/>
      <c r="BS4" s="29"/>
      <c r="BT4" s="29"/>
      <c r="BU4" s="29"/>
      <c r="BV4" s="29"/>
      <c r="BW4" s="29"/>
      <c r="BX4" s="29"/>
      <c r="BY4" s="29"/>
      <c r="BZ4" s="29"/>
    </row>
    <row r="5" ht="12.0" customHeight="1">
      <c r="A5" s="23" t="s">
        <v>35</v>
      </c>
      <c r="B5" s="24"/>
      <c r="C5" s="25">
        <v>50.0</v>
      </c>
      <c r="D5" s="25">
        <v>50.0</v>
      </c>
      <c r="E5" s="25">
        <v>50.0</v>
      </c>
      <c r="F5" s="25">
        <v>50.0</v>
      </c>
      <c r="G5" s="26">
        <v>5.0</v>
      </c>
      <c r="H5" s="26">
        <v>5.0</v>
      </c>
      <c r="I5" s="26">
        <v>5.0</v>
      </c>
      <c r="J5" s="26">
        <v>5.0</v>
      </c>
      <c r="K5" s="26">
        <v>10.0</v>
      </c>
      <c r="L5" s="26">
        <v>10.0</v>
      </c>
      <c r="M5" s="26">
        <v>10.0</v>
      </c>
      <c r="N5" s="26">
        <v>7.0</v>
      </c>
      <c r="O5" s="26">
        <v>7.0</v>
      </c>
      <c r="P5" s="26">
        <v>7.0</v>
      </c>
      <c r="Q5" s="26">
        <v>10.0</v>
      </c>
      <c r="R5" s="26">
        <v>10.0</v>
      </c>
      <c r="S5" s="27">
        <f t="shared" si="8"/>
        <v>91</v>
      </c>
      <c r="T5" s="26">
        <f t="shared" si="9"/>
        <v>15</v>
      </c>
      <c r="U5" s="28">
        <f t="shared" ref="U5:AE5" si="18">SUM(T5,(H5-G5))*1.05</f>
        <v>15.75</v>
      </c>
      <c r="V5" s="28">
        <f t="shared" si="18"/>
        <v>16.5375</v>
      </c>
      <c r="W5" s="28">
        <f t="shared" si="18"/>
        <v>17.364375</v>
      </c>
      <c r="X5" s="28">
        <f t="shared" si="18"/>
        <v>23.48259375</v>
      </c>
      <c r="Y5" s="28">
        <f t="shared" si="18"/>
        <v>24.65672344</v>
      </c>
      <c r="Z5" s="28">
        <f t="shared" si="18"/>
        <v>25.88955961</v>
      </c>
      <c r="AA5" s="28">
        <f t="shared" si="18"/>
        <v>24.03403759</v>
      </c>
      <c r="AB5" s="28">
        <f t="shared" si="18"/>
        <v>25.23573947</v>
      </c>
      <c r="AC5" s="28">
        <f t="shared" si="18"/>
        <v>26.49752644</v>
      </c>
      <c r="AD5" s="28">
        <f t="shared" si="18"/>
        <v>30.97240276</v>
      </c>
      <c r="AE5" s="28">
        <f t="shared" si="18"/>
        <v>32.5210229</v>
      </c>
      <c r="AF5" s="27">
        <f t="shared" si="11"/>
        <v>277.941481</v>
      </c>
      <c r="AG5" s="26">
        <f t="shared" si="12"/>
        <v>47.5210229</v>
      </c>
      <c r="AH5" s="28">
        <f t="shared" ref="AH5:AR5" si="19">SUM(AG5,(U5-T5))*1.05</f>
        <v>50.68457405</v>
      </c>
      <c r="AI5" s="28">
        <f t="shared" si="19"/>
        <v>54.04567775</v>
      </c>
      <c r="AJ5" s="28">
        <f t="shared" si="19"/>
        <v>57.61618039</v>
      </c>
      <c r="AK5" s="28">
        <f t="shared" si="19"/>
        <v>66.9211191</v>
      </c>
      <c r="AL5" s="28">
        <f t="shared" si="19"/>
        <v>71.50001122</v>
      </c>
      <c r="AM5" s="28">
        <f t="shared" si="19"/>
        <v>76.36948976</v>
      </c>
      <c r="AN5" s="28">
        <f t="shared" si="19"/>
        <v>78.23966613</v>
      </c>
      <c r="AO5" s="28">
        <f t="shared" si="19"/>
        <v>83.41343641</v>
      </c>
      <c r="AP5" s="28">
        <f t="shared" si="19"/>
        <v>88.90898455</v>
      </c>
      <c r="AQ5" s="28">
        <f t="shared" si="19"/>
        <v>98.05305392</v>
      </c>
      <c r="AR5" s="28">
        <f t="shared" si="19"/>
        <v>104.5817578</v>
      </c>
      <c r="AS5" s="27">
        <f t="shared" si="14"/>
        <v>877.8549739</v>
      </c>
      <c r="AT5" s="26">
        <f t="shared" si="15"/>
        <v>152.1027807</v>
      </c>
      <c r="AU5" s="28">
        <f t="shared" ref="AU5:BE5" si="20">SUM(AT5,(AH5-AG5))*1.05</f>
        <v>163.0296484</v>
      </c>
      <c r="AV5" s="28">
        <f t="shared" si="20"/>
        <v>174.7102897</v>
      </c>
      <c r="AW5" s="28">
        <f t="shared" si="20"/>
        <v>187.194832</v>
      </c>
      <c r="AX5" s="28">
        <f t="shared" si="20"/>
        <v>206.3247592</v>
      </c>
      <c r="AY5" s="28">
        <f t="shared" si="20"/>
        <v>221.4488339</v>
      </c>
      <c r="AZ5" s="28">
        <f t="shared" si="20"/>
        <v>237.6342281</v>
      </c>
      <c r="BA5" s="28">
        <f t="shared" si="20"/>
        <v>251.4796246</v>
      </c>
      <c r="BB5" s="28">
        <f t="shared" si="20"/>
        <v>269.4860647</v>
      </c>
      <c r="BC5" s="28">
        <f t="shared" si="20"/>
        <v>288.7306935</v>
      </c>
      <c r="BD5" s="28">
        <f t="shared" si="20"/>
        <v>312.768501</v>
      </c>
      <c r="BE5" s="28">
        <f t="shared" si="20"/>
        <v>335.262065</v>
      </c>
      <c r="BF5" s="27">
        <f t="shared" si="17"/>
        <v>2800.172321</v>
      </c>
      <c r="BG5" s="29"/>
      <c r="BH5" s="29"/>
      <c r="BI5" s="29"/>
      <c r="BJ5" s="29"/>
      <c r="BK5" s="29"/>
      <c r="BL5" s="29"/>
      <c r="BM5" s="29"/>
      <c r="BN5" s="29"/>
      <c r="BO5" s="29"/>
      <c r="BP5" s="29"/>
      <c r="BQ5" s="29"/>
      <c r="BR5" s="29"/>
      <c r="BS5" s="29"/>
      <c r="BT5" s="29"/>
      <c r="BU5" s="29"/>
      <c r="BV5" s="29"/>
      <c r="BW5" s="29"/>
      <c r="BX5" s="29"/>
      <c r="BY5" s="29"/>
      <c r="BZ5" s="29"/>
    </row>
    <row r="6" ht="12.0" customHeight="1">
      <c r="A6" s="23" t="s">
        <v>36</v>
      </c>
      <c r="B6" s="24"/>
      <c r="C6" s="25">
        <v>100.0</v>
      </c>
      <c r="D6" s="25">
        <v>100.0</v>
      </c>
      <c r="E6" s="25">
        <v>100.0</v>
      </c>
      <c r="F6" s="25">
        <v>100.0</v>
      </c>
      <c r="G6" s="26">
        <v>5.0</v>
      </c>
      <c r="H6" s="26">
        <v>5.0</v>
      </c>
      <c r="I6" s="26">
        <v>10.0</v>
      </c>
      <c r="J6" s="26">
        <v>10.0</v>
      </c>
      <c r="K6" s="26">
        <v>20.0</v>
      </c>
      <c r="L6" s="26">
        <v>20.0</v>
      </c>
      <c r="M6" s="26">
        <v>25.0</v>
      </c>
      <c r="N6" s="26">
        <v>30.0</v>
      </c>
      <c r="O6" s="26">
        <v>40.0</v>
      </c>
      <c r="P6" s="26">
        <v>50.0</v>
      </c>
      <c r="Q6" s="26">
        <v>60.0</v>
      </c>
      <c r="R6" s="26">
        <v>60.0</v>
      </c>
      <c r="S6" s="27">
        <f t="shared" si="8"/>
        <v>335</v>
      </c>
      <c r="T6" s="26">
        <f t="shared" si="9"/>
        <v>65</v>
      </c>
      <c r="U6" s="28">
        <f t="shared" ref="U6:AE6" si="21">SUM(T6,(H6-G6))*1.05</f>
        <v>68.25</v>
      </c>
      <c r="V6" s="28">
        <f t="shared" si="21"/>
        <v>76.9125</v>
      </c>
      <c r="W6" s="28">
        <f t="shared" si="21"/>
        <v>80.758125</v>
      </c>
      <c r="X6" s="28">
        <f t="shared" si="21"/>
        <v>95.29603125</v>
      </c>
      <c r="Y6" s="28">
        <f t="shared" si="21"/>
        <v>100.0608328</v>
      </c>
      <c r="Z6" s="28">
        <f t="shared" si="21"/>
        <v>110.3138745</v>
      </c>
      <c r="AA6" s="28">
        <f t="shared" si="21"/>
        <v>121.0795682</v>
      </c>
      <c r="AB6" s="28">
        <f t="shared" si="21"/>
        <v>137.6335466</v>
      </c>
      <c r="AC6" s="28">
        <f t="shared" si="21"/>
        <v>155.0152239</v>
      </c>
      <c r="AD6" s="28">
        <f t="shared" si="21"/>
        <v>173.2659851</v>
      </c>
      <c r="AE6" s="28">
        <f t="shared" si="21"/>
        <v>181.9292844</v>
      </c>
      <c r="AF6" s="27">
        <f t="shared" si="11"/>
        <v>1365.514972</v>
      </c>
      <c r="AG6" s="26">
        <f t="shared" si="12"/>
        <v>246.9292844</v>
      </c>
      <c r="AH6" s="28">
        <f t="shared" ref="AH6:AR6" si="22">SUM(AG6,(U6-T6))*1.05</f>
        <v>262.6882486</v>
      </c>
      <c r="AI6" s="28">
        <f t="shared" si="22"/>
        <v>284.918286</v>
      </c>
      <c r="AJ6" s="28">
        <f t="shared" si="22"/>
        <v>303.2021066</v>
      </c>
      <c r="AK6" s="28">
        <f t="shared" si="22"/>
        <v>333.6270135</v>
      </c>
      <c r="AL6" s="28">
        <f t="shared" si="22"/>
        <v>355.3114058</v>
      </c>
      <c r="AM6" s="28">
        <f t="shared" si="22"/>
        <v>383.8426698</v>
      </c>
      <c r="AN6" s="28">
        <f t="shared" si="22"/>
        <v>414.3387817</v>
      </c>
      <c r="AO6" s="28">
        <f t="shared" si="22"/>
        <v>452.4373981</v>
      </c>
      <c r="AP6" s="28">
        <f t="shared" si="22"/>
        <v>493.3100292</v>
      </c>
      <c r="AQ6" s="28">
        <f t="shared" si="22"/>
        <v>537.1388299</v>
      </c>
      <c r="AR6" s="28">
        <f t="shared" si="22"/>
        <v>573.0922356</v>
      </c>
      <c r="AS6" s="27">
        <f t="shared" si="14"/>
        <v>4640.836289</v>
      </c>
      <c r="AT6" s="26">
        <f t="shared" si="15"/>
        <v>820.02152</v>
      </c>
      <c r="AU6" s="28">
        <f t="shared" ref="AU6:BE6" si="23">SUM(AT6,(AH6-AG6))*1.05</f>
        <v>877.5695084</v>
      </c>
      <c r="AV6" s="28">
        <f t="shared" si="23"/>
        <v>944.7895231</v>
      </c>
      <c r="AW6" s="28">
        <f t="shared" si="23"/>
        <v>1011.227011</v>
      </c>
      <c r="AX6" s="28">
        <f t="shared" si="23"/>
        <v>1093.734514</v>
      </c>
      <c r="AY6" s="28">
        <f t="shared" si="23"/>
        <v>1171.189851</v>
      </c>
      <c r="AZ6" s="28">
        <f t="shared" si="23"/>
        <v>1259.707171</v>
      </c>
      <c r="BA6" s="28">
        <f t="shared" si="23"/>
        <v>1354.713447</v>
      </c>
      <c r="BB6" s="28">
        <f t="shared" si="23"/>
        <v>1462.452667</v>
      </c>
      <c r="BC6" s="28">
        <f t="shared" si="23"/>
        <v>1578.491563</v>
      </c>
      <c r="BD6" s="28">
        <f t="shared" si="23"/>
        <v>1703.436382</v>
      </c>
      <c r="BE6" s="28">
        <f t="shared" si="23"/>
        <v>1826.359277</v>
      </c>
      <c r="BF6" s="27">
        <f t="shared" si="17"/>
        <v>15103.69243</v>
      </c>
      <c r="BG6" s="29"/>
      <c r="BH6" s="29"/>
      <c r="BI6" s="29"/>
      <c r="BJ6" s="29"/>
      <c r="BK6" s="29"/>
      <c r="BL6" s="29"/>
      <c r="BM6" s="29"/>
      <c r="BN6" s="29"/>
      <c r="BO6" s="29"/>
      <c r="BP6" s="29"/>
      <c r="BQ6" s="29"/>
      <c r="BR6" s="29"/>
      <c r="BS6" s="29"/>
      <c r="BT6" s="29"/>
      <c r="BU6" s="29"/>
      <c r="BV6" s="29"/>
      <c r="BW6" s="29"/>
      <c r="BX6" s="29"/>
      <c r="BY6" s="29"/>
      <c r="BZ6" s="29"/>
    </row>
    <row r="7" ht="12.0" customHeight="1">
      <c r="A7" s="30"/>
      <c r="B7" s="30"/>
      <c r="C7" s="30"/>
      <c r="D7" s="30"/>
      <c r="E7" s="30"/>
      <c r="F7" s="30"/>
      <c r="G7" s="30">
        <f t="shared" ref="G7:BF7" si="24">SUM(G3:G6)</f>
        <v>60</v>
      </c>
      <c r="H7" s="30">
        <f t="shared" si="24"/>
        <v>70</v>
      </c>
      <c r="I7" s="30">
        <f t="shared" si="24"/>
        <v>75</v>
      </c>
      <c r="J7" s="30">
        <f t="shared" si="24"/>
        <v>80</v>
      </c>
      <c r="K7" s="30">
        <f t="shared" si="24"/>
        <v>100</v>
      </c>
      <c r="L7" s="30">
        <f t="shared" si="24"/>
        <v>135</v>
      </c>
      <c r="M7" s="30">
        <f t="shared" si="24"/>
        <v>130</v>
      </c>
      <c r="N7" s="30">
        <f t="shared" si="24"/>
        <v>142.7142857</v>
      </c>
      <c r="O7" s="30">
        <f t="shared" si="24"/>
        <v>161.1071429</v>
      </c>
      <c r="P7" s="30">
        <f t="shared" si="24"/>
        <v>179.5</v>
      </c>
      <c r="Q7" s="30">
        <f t="shared" si="24"/>
        <v>200.8928571</v>
      </c>
      <c r="R7" s="30">
        <f t="shared" si="24"/>
        <v>209.2857143</v>
      </c>
      <c r="S7" s="31">
        <f t="shared" si="24"/>
        <v>1543.5</v>
      </c>
      <c r="T7" s="30">
        <f t="shared" si="24"/>
        <v>269.2857143</v>
      </c>
      <c r="U7" s="30">
        <f t="shared" si="24"/>
        <v>293.25</v>
      </c>
      <c r="V7" s="30">
        <f t="shared" si="24"/>
        <v>313.1625</v>
      </c>
      <c r="W7" s="30">
        <f t="shared" si="24"/>
        <v>334.070625</v>
      </c>
      <c r="X7" s="30">
        <f t="shared" si="24"/>
        <v>371.7741563</v>
      </c>
      <c r="Y7" s="30">
        <f t="shared" si="24"/>
        <v>427.1128641</v>
      </c>
      <c r="Z7" s="30">
        <f t="shared" si="24"/>
        <v>443.2185073</v>
      </c>
      <c r="AA7" s="30">
        <f t="shared" si="24"/>
        <v>478.7294326</v>
      </c>
      <c r="AB7" s="30">
        <f t="shared" si="24"/>
        <v>521.9784043</v>
      </c>
      <c r="AC7" s="30">
        <f t="shared" si="24"/>
        <v>567.3898245</v>
      </c>
      <c r="AD7" s="30">
        <f t="shared" si="24"/>
        <v>618.2218157</v>
      </c>
      <c r="AE7" s="30">
        <f t="shared" si="24"/>
        <v>657.9454065</v>
      </c>
      <c r="AF7" s="31">
        <f t="shared" si="24"/>
        <v>5296.13925</v>
      </c>
      <c r="AG7" s="30">
        <f t="shared" si="24"/>
        <v>927.2311208</v>
      </c>
      <c r="AH7" s="30">
        <f t="shared" si="24"/>
        <v>998.7551768</v>
      </c>
      <c r="AI7" s="30">
        <f t="shared" si="24"/>
        <v>1069.601061</v>
      </c>
      <c r="AJ7" s="30">
        <f t="shared" si="24"/>
        <v>1145.034645</v>
      </c>
      <c r="AK7" s="30">
        <f t="shared" si="24"/>
        <v>1241.875085</v>
      </c>
      <c r="AL7" s="30">
        <f t="shared" si="24"/>
        <v>1362.074482</v>
      </c>
      <c r="AM7" s="30">
        <f t="shared" si="24"/>
        <v>1447.089132</v>
      </c>
      <c r="AN7" s="30">
        <f t="shared" si="24"/>
        <v>1556.73006</v>
      </c>
      <c r="AO7" s="30">
        <f t="shared" si="24"/>
        <v>1679.977983</v>
      </c>
      <c r="AP7" s="30">
        <f t="shared" si="24"/>
        <v>1811.658874</v>
      </c>
      <c r="AQ7" s="30">
        <f t="shared" si="24"/>
        <v>1955.615408</v>
      </c>
      <c r="AR7" s="30">
        <f t="shared" si="24"/>
        <v>2095.105949</v>
      </c>
      <c r="AS7" s="31">
        <f t="shared" si="24"/>
        <v>17290.74898</v>
      </c>
      <c r="AT7" s="30">
        <f t="shared" si="24"/>
        <v>3022.33707</v>
      </c>
      <c r="AU7" s="30">
        <f t="shared" si="24"/>
        <v>3248.554182</v>
      </c>
      <c r="AV7" s="30">
        <f t="shared" si="24"/>
        <v>3485.370069</v>
      </c>
      <c r="AW7" s="30">
        <f t="shared" si="24"/>
        <v>3738.843836</v>
      </c>
      <c r="AX7" s="30">
        <f t="shared" si="24"/>
        <v>4027.46849</v>
      </c>
      <c r="AY7" s="30">
        <f t="shared" si="24"/>
        <v>4355.051282</v>
      </c>
      <c r="AZ7" s="30">
        <f t="shared" si="24"/>
        <v>4662.069228</v>
      </c>
      <c r="BA7" s="30">
        <f t="shared" si="24"/>
        <v>5010.295664</v>
      </c>
      <c r="BB7" s="30">
        <f t="shared" si="24"/>
        <v>5390.220767</v>
      </c>
      <c r="BC7" s="30">
        <f t="shared" si="24"/>
        <v>5797.99674</v>
      </c>
      <c r="BD7" s="30">
        <f t="shared" si="24"/>
        <v>6239.050938</v>
      </c>
      <c r="BE7" s="30">
        <f t="shared" si="24"/>
        <v>6697.468553</v>
      </c>
      <c r="BF7" s="31">
        <f t="shared" si="24"/>
        <v>55674.72682</v>
      </c>
      <c r="BG7" s="29"/>
      <c r="BH7" s="29"/>
      <c r="BI7" s="29"/>
      <c r="BJ7" s="29"/>
      <c r="BK7" s="29"/>
      <c r="BL7" s="29"/>
      <c r="BM7" s="29"/>
      <c r="BN7" s="29"/>
      <c r="BO7" s="29"/>
      <c r="BP7" s="29"/>
      <c r="BQ7" s="29"/>
      <c r="BR7" s="29"/>
      <c r="BS7" s="29"/>
      <c r="BT7" s="29"/>
      <c r="BU7" s="29"/>
      <c r="BV7" s="29"/>
      <c r="BW7" s="29"/>
      <c r="BX7" s="29"/>
      <c r="BY7" s="29"/>
      <c r="BZ7" s="29"/>
    </row>
    <row r="8" ht="25.5" customHeight="1">
      <c r="A8" s="5"/>
      <c r="B8" s="5"/>
      <c r="C8" s="32"/>
      <c r="D8" s="32"/>
      <c r="E8" s="32"/>
      <c r="F8" s="32"/>
      <c r="G8" s="29"/>
      <c r="H8" s="29"/>
      <c r="I8" s="29"/>
      <c r="J8" s="29"/>
      <c r="K8" s="29"/>
      <c r="L8" s="29"/>
      <c r="M8" s="29"/>
      <c r="N8" s="29"/>
      <c r="O8" s="29"/>
      <c r="P8" s="29"/>
      <c r="Q8" s="29"/>
      <c r="R8" s="29"/>
      <c r="S8" s="27"/>
      <c r="T8" s="29"/>
      <c r="U8" s="29"/>
      <c r="V8" s="29"/>
      <c r="W8" s="29"/>
      <c r="X8" s="29"/>
      <c r="Y8" s="29"/>
      <c r="Z8" s="29"/>
      <c r="AA8" s="29"/>
      <c r="AB8" s="29"/>
      <c r="AC8" s="29"/>
      <c r="AD8" s="29"/>
      <c r="AE8" s="29"/>
      <c r="AF8" s="27"/>
      <c r="AG8" s="29"/>
      <c r="AH8" s="29"/>
      <c r="AI8" s="29"/>
      <c r="AJ8" s="29"/>
      <c r="AK8" s="29"/>
      <c r="AL8" s="29"/>
      <c r="AM8" s="29"/>
      <c r="AN8" s="29"/>
      <c r="AO8" s="29"/>
      <c r="AP8" s="29"/>
      <c r="AQ8" s="29"/>
      <c r="AR8" s="29"/>
      <c r="AS8" s="27"/>
      <c r="AT8" s="29"/>
      <c r="AU8" s="29"/>
      <c r="AV8" s="29"/>
      <c r="AW8" s="29"/>
      <c r="AX8" s="29"/>
      <c r="AY8" s="29"/>
      <c r="AZ8" s="29"/>
      <c r="BA8" s="29"/>
      <c r="BB8" s="29"/>
      <c r="BC8" s="29"/>
      <c r="BD8" s="29"/>
      <c r="BE8" s="29"/>
      <c r="BF8" s="27"/>
      <c r="BG8" s="29"/>
      <c r="BH8" s="29"/>
      <c r="BI8" s="29"/>
      <c r="BJ8" s="29"/>
      <c r="BK8" s="29"/>
      <c r="BL8" s="29"/>
      <c r="BM8" s="29"/>
      <c r="BN8" s="29"/>
      <c r="BO8" s="29"/>
      <c r="BP8" s="29"/>
      <c r="BQ8" s="29"/>
      <c r="BR8" s="29"/>
      <c r="BS8" s="29"/>
      <c r="BT8" s="29"/>
      <c r="BU8" s="29"/>
      <c r="BV8" s="29"/>
      <c r="BW8" s="29"/>
      <c r="BX8" s="29"/>
      <c r="BY8" s="29"/>
      <c r="BZ8" s="29"/>
    </row>
    <row r="9" ht="12.0" customHeight="1">
      <c r="A9" s="5" t="str">
        <f t="shared" ref="A9:A12" si="29">+A3</f>
        <v>Basic Version (Prepetual)</v>
      </c>
      <c r="B9" s="5"/>
      <c r="C9" s="32"/>
      <c r="D9" s="32"/>
      <c r="E9" s="32"/>
      <c r="F9" s="32"/>
      <c r="G9" s="29">
        <f t="shared" ref="G9:R9" si="25">+G3*$C3</f>
        <v>9000</v>
      </c>
      <c r="H9" s="29">
        <f t="shared" si="25"/>
        <v>9000</v>
      </c>
      <c r="I9" s="29">
        <f t="shared" si="25"/>
        <v>7500</v>
      </c>
      <c r="J9" s="29">
        <f t="shared" si="25"/>
        <v>7500</v>
      </c>
      <c r="K9" s="29">
        <f t="shared" si="25"/>
        <v>6000</v>
      </c>
      <c r="L9" s="29">
        <f t="shared" si="25"/>
        <v>9000</v>
      </c>
      <c r="M9" s="29">
        <f t="shared" si="25"/>
        <v>6000</v>
      </c>
      <c r="N9" s="29">
        <f t="shared" si="25"/>
        <v>6214.285714</v>
      </c>
      <c r="O9" s="29">
        <f t="shared" si="25"/>
        <v>5839.285714</v>
      </c>
      <c r="P9" s="29">
        <f t="shared" si="25"/>
        <v>5464.285714</v>
      </c>
      <c r="Q9" s="29">
        <f t="shared" si="25"/>
        <v>5089.285714</v>
      </c>
      <c r="R9" s="29">
        <f t="shared" si="25"/>
        <v>4714.285714</v>
      </c>
      <c r="S9" s="27">
        <f t="shared" ref="S9:S12" si="31">SUM(G9:R9)</f>
        <v>81321.42857</v>
      </c>
      <c r="T9" s="29">
        <f t="shared" ref="T9:AE9" si="26">+T3*$D3</f>
        <v>13714.28571</v>
      </c>
      <c r="U9" s="29">
        <f t="shared" si="26"/>
        <v>14400</v>
      </c>
      <c r="V9" s="29">
        <f t="shared" si="26"/>
        <v>13545</v>
      </c>
      <c r="W9" s="29">
        <f t="shared" si="26"/>
        <v>14222.25</v>
      </c>
      <c r="X9" s="29">
        <f t="shared" si="26"/>
        <v>13358.3625</v>
      </c>
      <c r="Y9" s="29">
        <f t="shared" si="26"/>
        <v>17176.28063</v>
      </c>
      <c r="Z9" s="29">
        <f t="shared" si="26"/>
        <v>14885.09466</v>
      </c>
      <c r="AA9" s="29">
        <f t="shared" si="26"/>
        <v>15854.34939</v>
      </c>
      <c r="AB9" s="29">
        <f t="shared" si="26"/>
        <v>16253.31686</v>
      </c>
      <c r="AC9" s="29">
        <f t="shared" si="26"/>
        <v>16672.2327</v>
      </c>
      <c r="AD9" s="29">
        <f t="shared" si="26"/>
        <v>17112.09434</v>
      </c>
      <c r="AE9" s="29">
        <f t="shared" si="26"/>
        <v>17573.94905</v>
      </c>
      <c r="AF9" s="27">
        <f t="shared" ref="AF9:AF12" si="33">SUM(T9:AE9)</f>
        <v>184767.2158</v>
      </c>
      <c r="AG9" s="29">
        <f t="shared" ref="AG9:AR9" si="27">+AG3*$E3</f>
        <v>31288.23477</v>
      </c>
      <c r="AH9" s="29">
        <f t="shared" si="27"/>
        <v>33572.64651</v>
      </c>
      <c r="AI9" s="29">
        <f t="shared" si="27"/>
        <v>34353.52883</v>
      </c>
      <c r="AJ9" s="29">
        <f t="shared" si="27"/>
        <v>36782.31777</v>
      </c>
      <c r="AK9" s="29">
        <f t="shared" si="27"/>
        <v>37714.35179</v>
      </c>
      <c r="AL9" s="29">
        <f t="shared" si="27"/>
        <v>43608.88341</v>
      </c>
      <c r="AM9" s="29">
        <f t="shared" si="27"/>
        <v>43383.58231</v>
      </c>
      <c r="AN9" s="29">
        <f t="shared" si="27"/>
        <v>46570.4789</v>
      </c>
      <c r="AO9" s="29">
        <f t="shared" si="27"/>
        <v>49317.91868</v>
      </c>
      <c r="AP9" s="29">
        <f t="shared" si="27"/>
        <v>52223.67625</v>
      </c>
      <c r="AQ9" s="29">
        <f t="shared" si="27"/>
        <v>55296.71478</v>
      </c>
      <c r="AR9" s="29">
        <f t="shared" si="27"/>
        <v>58546.49797</v>
      </c>
      <c r="AS9" s="27">
        <f t="shared" ref="AS9:AS12" si="35">SUM(AG9:AR9)</f>
        <v>522658.832</v>
      </c>
      <c r="AT9" s="29">
        <f t="shared" ref="AT9:BE9" si="28">+AT3*$F3</f>
        <v>89834.73274</v>
      </c>
      <c r="AU9" s="29">
        <f t="shared" si="28"/>
        <v>96725.1017</v>
      </c>
      <c r="AV9" s="29">
        <f t="shared" si="28"/>
        <v>102381.2832</v>
      </c>
      <c r="AW9" s="29">
        <f t="shared" si="28"/>
        <v>110050.5758</v>
      </c>
      <c r="AX9" s="29">
        <f t="shared" si="28"/>
        <v>116531.7403</v>
      </c>
      <c r="AY9" s="29">
        <f t="shared" si="28"/>
        <v>128547.5855</v>
      </c>
      <c r="AZ9" s="29">
        <f t="shared" si="28"/>
        <v>134738.3986</v>
      </c>
      <c r="BA9" s="29">
        <f t="shared" si="28"/>
        <v>144821.56</v>
      </c>
      <c r="BB9" s="29">
        <f t="shared" si="28"/>
        <v>154947.4497</v>
      </c>
      <c r="BC9" s="29">
        <f t="shared" si="28"/>
        <v>165745.8677</v>
      </c>
      <c r="BD9" s="29">
        <f t="shared" si="28"/>
        <v>177259.8515</v>
      </c>
      <c r="BE9" s="29">
        <f t="shared" si="28"/>
        <v>189535.1164</v>
      </c>
      <c r="BF9" s="27">
        <f t="shared" ref="BF9:BF12" si="37">SUM(AT9:BE9)</f>
        <v>1611119.263</v>
      </c>
      <c r="BG9" s="29"/>
      <c r="BH9" s="29"/>
      <c r="BI9" s="29"/>
      <c r="BJ9" s="29"/>
      <c r="BK9" s="29"/>
      <c r="BL9" s="29"/>
      <c r="BM9" s="29"/>
      <c r="BN9" s="29"/>
      <c r="BO9" s="29"/>
      <c r="BP9" s="29"/>
      <c r="BQ9" s="29"/>
      <c r="BR9" s="29"/>
      <c r="BS9" s="29"/>
      <c r="BT9" s="29"/>
      <c r="BU9" s="29"/>
      <c r="BV9" s="29"/>
      <c r="BW9" s="29"/>
      <c r="BX9" s="29"/>
      <c r="BY9" s="29"/>
      <c r="BZ9" s="29"/>
    </row>
    <row r="10" ht="12.0" customHeight="1">
      <c r="A10" s="5" t="str">
        <f t="shared" si="29"/>
        <v>Premium Version (Prepetual)</v>
      </c>
      <c r="B10" s="5"/>
      <c r="C10" s="32"/>
      <c r="D10" s="32"/>
      <c r="E10" s="32"/>
      <c r="F10" s="32"/>
      <c r="G10" s="29">
        <f t="shared" ref="G10:R10" si="30">+G4*$C4</f>
        <v>10000</v>
      </c>
      <c r="H10" s="29">
        <f t="shared" si="30"/>
        <v>15000</v>
      </c>
      <c r="I10" s="29">
        <f t="shared" si="30"/>
        <v>17500</v>
      </c>
      <c r="J10" s="29">
        <f t="shared" si="30"/>
        <v>20000</v>
      </c>
      <c r="K10" s="29">
        <f t="shared" si="30"/>
        <v>25000</v>
      </c>
      <c r="L10" s="29">
        <f t="shared" si="30"/>
        <v>37500</v>
      </c>
      <c r="M10" s="29">
        <f t="shared" si="30"/>
        <v>37500</v>
      </c>
      <c r="N10" s="29">
        <f t="shared" si="30"/>
        <v>42500</v>
      </c>
      <c r="O10" s="29">
        <f t="shared" si="30"/>
        <v>47321.42857</v>
      </c>
      <c r="P10" s="29">
        <f t="shared" si="30"/>
        <v>52142.85714</v>
      </c>
      <c r="Q10" s="29">
        <f t="shared" si="30"/>
        <v>56964.28571</v>
      </c>
      <c r="R10" s="29">
        <f t="shared" si="30"/>
        <v>61785.71429</v>
      </c>
      <c r="S10" s="27">
        <f t="shared" si="31"/>
        <v>423214.2857</v>
      </c>
      <c r="T10" s="29">
        <f t="shared" ref="T10:AE10" si="32">+T4*$D4</f>
        <v>71785.71429</v>
      </c>
      <c r="U10" s="29">
        <f t="shared" si="32"/>
        <v>80625</v>
      </c>
      <c r="V10" s="29">
        <f t="shared" si="32"/>
        <v>87281.25</v>
      </c>
      <c r="W10" s="29">
        <f t="shared" si="32"/>
        <v>94270.3125</v>
      </c>
      <c r="X10" s="29">
        <f t="shared" si="32"/>
        <v>104233.8281</v>
      </c>
      <c r="Y10" s="29">
        <f t="shared" si="32"/>
        <v>122570.5195</v>
      </c>
      <c r="Z10" s="29">
        <f t="shared" si="32"/>
        <v>128699.0455</v>
      </c>
      <c r="AA10" s="29">
        <f t="shared" si="32"/>
        <v>140383.9978</v>
      </c>
      <c r="AB10" s="29">
        <f t="shared" si="32"/>
        <v>152465.6977</v>
      </c>
      <c r="AC10" s="29">
        <f t="shared" si="32"/>
        <v>165151.4826</v>
      </c>
      <c r="AD10" s="29">
        <f t="shared" si="32"/>
        <v>178471.5567</v>
      </c>
      <c r="AE10" s="29">
        <f t="shared" si="32"/>
        <v>192457.6345</v>
      </c>
      <c r="AF10" s="27">
        <f t="shared" si="33"/>
        <v>1518396.039</v>
      </c>
      <c r="AG10" s="29">
        <f t="shared" ref="AG10:AR10" si="34">+AG4*$E4</f>
        <v>264243.3488</v>
      </c>
      <c r="AH10" s="29">
        <f t="shared" si="34"/>
        <v>286736.7662</v>
      </c>
      <c r="AI10" s="29">
        <f t="shared" si="34"/>
        <v>308062.6671</v>
      </c>
      <c r="AJ10" s="29">
        <f t="shared" si="34"/>
        <v>330804.316</v>
      </c>
      <c r="AK10" s="29">
        <f t="shared" si="34"/>
        <v>357806.2232</v>
      </c>
      <c r="AL10" s="29">
        <f t="shared" si="34"/>
        <v>394950.0604</v>
      </c>
      <c r="AM10" s="29">
        <f t="shared" si="34"/>
        <v>421132.5157</v>
      </c>
      <c r="AN10" s="29">
        <f t="shared" si="34"/>
        <v>454458.3413</v>
      </c>
      <c r="AO10" s="29">
        <f t="shared" si="34"/>
        <v>489867.0433</v>
      </c>
      <c r="AP10" s="29">
        <f t="shared" si="34"/>
        <v>527680.4696</v>
      </c>
      <c r="AQ10" s="29">
        <f t="shared" si="34"/>
        <v>568050.5709</v>
      </c>
      <c r="AR10" s="29">
        <f t="shared" si="34"/>
        <v>611138.4812</v>
      </c>
      <c r="AS10" s="27">
        <f t="shared" si="35"/>
        <v>5014930.804</v>
      </c>
      <c r="AT10" s="29">
        <f t="shared" ref="AT10:BE10" si="36">+AT4*$F4</f>
        <v>875381.83</v>
      </c>
      <c r="AU10" s="29">
        <f t="shared" si="36"/>
        <v>942769.0098</v>
      </c>
      <c r="AV10" s="29">
        <f t="shared" si="36"/>
        <v>1012299.656</v>
      </c>
      <c r="AW10" s="29">
        <f t="shared" si="36"/>
        <v>1086793.37</v>
      </c>
      <c r="AX10" s="29">
        <f t="shared" si="36"/>
        <v>1169485.041</v>
      </c>
      <c r="AY10" s="29">
        <f t="shared" si="36"/>
        <v>1266960.323</v>
      </c>
      <c r="AZ10" s="29">
        <f t="shared" si="36"/>
        <v>1357799.917</v>
      </c>
      <c r="BA10" s="29">
        <f t="shared" si="36"/>
        <v>1460682.029</v>
      </c>
      <c r="BB10" s="29">
        <f t="shared" si="36"/>
        <v>1570895.268</v>
      </c>
      <c r="BC10" s="29">
        <f t="shared" si="36"/>
        <v>1689144.129</v>
      </c>
      <c r="BD10" s="29">
        <f t="shared" si="36"/>
        <v>1815989.942</v>
      </c>
      <c r="BE10" s="29">
        <f t="shared" si="36"/>
        <v>1952031.745</v>
      </c>
      <c r="BF10" s="27">
        <f t="shared" si="37"/>
        <v>16200232.26</v>
      </c>
      <c r="BG10" s="29"/>
      <c r="BH10" s="29"/>
      <c r="BI10" s="29"/>
      <c r="BJ10" s="29"/>
      <c r="BK10" s="29"/>
      <c r="BL10" s="29"/>
      <c r="BM10" s="29"/>
      <c r="BN10" s="29"/>
      <c r="BO10" s="29"/>
      <c r="BP10" s="29"/>
      <c r="BQ10" s="29"/>
      <c r="BR10" s="29"/>
      <c r="BS10" s="29"/>
      <c r="BT10" s="29"/>
      <c r="BU10" s="29"/>
      <c r="BV10" s="29"/>
      <c r="BW10" s="29"/>
      <c r="BX10" s="29"/>
      <c r="BY10" s="29"/>
      <c r="BZ10" s="29"/>
    </row>
    <row r="11" ht="12.0" customHeight="1">
      <c r="A11" s="5" t="str">
        <f t="shared" si="29"/>
        <v>Basic Version (Monthly)</v>
      </c>
      <c r="B11" s="5"/>
      <c r="C11" s="32"/>
      <c r="D11" s="32"/>
      <c r="E11" s="32"/>
      <c r="F11" s="32"/>
      <c r="G11" s="29">
        <f t="shared" ref="G11:R11" si="38">+G5*$C5</f>
        <v>250</v>
      </c>
      <c r="H11" s="29">
        <f t="shared" si="38"/>
        <v>250</v>
      </c>
      <c r="I11" s="29">
        <f t="shared" si="38"/>
        <v>250</v>
      </c>
      <c r="J11" s="29">
        <f t="shared" si="38"/>
        <v>250</v>
      </c>
      <c r="K11" s="29">
        <f t="shared" si="38"/>
        <v>500</v>
      </c>
      <c r="L11" s="29">
        <f t="shared" si="38"/>
        <v>500</v>
      </c>
      <c r="M11" s="29">
        <f t="shared" si="38"/>
        <v>500</v>
      </c>
      <c r="N11" s="29">
        <f t="shared" si="38"/>
        <v>350</v>
      </c>
      <c r="O11" s="29">
        <f t="shared" si="38"/>
        <v>350</v>
      </c>
      <c r="P11" s="29">
        <f t="shared" si="38"/>
        <v>350</v>
      </c>
      <c r="Q11" s="29">
        <f t="shared" si="38"/>
        <v>500</v>
      </c>
      <c r="R11" s="29">
        <f t="shared" si="38"/>
        <v>500</v>
      </c>
      <c r="S11" s="27">
        <f t="shared" si="31"/>
        <v>4550</v>
      </c>
      <c r="T11" s="29">
        <f t="shared" ref="T11:AE11" si="39">+T5*$D5</f>
        <v>750</v>
      </c>
      <c r="U11" s="29">
        <f t="shared" si="39"/>
        <v>787.5</v>
      </c>
      <c r="V11" s="29">
        <f t="shared" si="39"/>
        <v>826.875</v>
      </c>
      <c r="W11" s="29">
        <f t="shared" si="39"/>
        <v>868.21875</v>
      </c>
      <c r="X11" s="29">
        <f t="shared" si="39"/>
        <v>1174.129688</v>
      </c>
      <c r="Y11" s="29">
        <f t="shared" si="39"/>
        <v>1232.836172</v>
      </c>
      <c r="Z11" s="29">
        <f t="shared" si="39"/>
        <v>1294.47798</v>
      </c>
      <c r="AA11" s="29">
        <f t="shared" si="39"/>
        <v>1201.701879</v>
      </c>
      <c r="AB11" s="29">
        <f t="shared" si="39"/>
        <v>1261.786973</v>
      </c>
      <c r="AC11" s="29">
        <f t="shared" si="39"/>
        <v>1324.876322</v>
      </c>
      <c r="AD11" s="29">
        <f t="shared" si="39"/>
        <v>1548.620138</v>
      </c>
      <c r="AE11" s="29">
        <f t="shared" si="39"/>
        <v>1626.051145</v>
      </c>
      <c r="AF11" s="27">
        <f t="shared" si="33"/>
        <v>13897.07405</v>
      </c>
      <c r="AG11" s="29">
        <f t="shared" ref="AG11:AR11" si="40">+AG5*$E5</f>
        <v>2376.051145</v>
      </c>
      <c r="AH11" s="29">
        <f t="shared" si="40"/>
        <v>2534.228702</v>
      </c>
      <c r="AI11" s="29">
        <f t="shared" si="40"/>
        <v>2702.283888</v>
      </c>
      <c r="AJ11" s="29">
        <f t="shared" si="40"/>
        <v>2880.809019</v>
      </c>
      <c r="AK11" s="29">
        <f t="shared" si="40"/>
        <v>3346.055955</v>
      </c>
      <c r="AL11" s="29">
        <f t="shared" si="40"/>
        <v>3575.000561</v>
      </c>
      <c r="AM11" s="29">
        <f t="shared" si="40"/>
        <v>3818.474488</v>
      </c>
      <c r="AN11" s="29">
        <f t="shared" si="40"/>
        <v>3911.983307</v>
      </c>
      <c r="AO11" s="29">
        <f t="shared" si="40"/>
        <v>4170.671821</v>
      </c>
      <c r="AP11" s="29">
        <f t="shared" si="40"/>
        <v>4445.449228</v>
      </c>
      <c r="AQ11" s="29">
        <f t="shared" si="40"/>
        <v>4902.652696</v>
      </c>
      <c r="AR11" s="29">
        <f t="shared" si="40"/>
        <v>5229.087888</v>
      </c>
      <c r="AS11" s="27">
        <f t="shared" si="35"/>
        <v>43892.7487</v>
      </c>
      <c r="AT11" s="29">
        <f t="shared" ref="AT11:BE11" si="41">+AT5*$F5</f>
        <v>7605.139033</v>
      </c>
      <c r="AU11" s="29">
        <f t="shared" si="41"/>
        <v>8151.48242</v>
      </c>
      <c r="AV11" s="29">
        <f t="shared" si="41"/>
        <v>8735.514485</v>
      </c>
      <c r="AW11" s="29">
        <f t="shared" si="41"/>
        <v>9359.741598</v>
      </c>
      <c r="AX11" s="29">
        <f t="shared" si="41"/>
        <v>10316.23796</v>
      </c>
      <c r="AY11" s="29">
        <f t="shared" si="41"/>
        <v>11072.44169</v>
      </c>
      <c r="AZ11" s="29">
        <f t="shared" si="41"/>
        <v>11881.7114</v>
      </c>
      <c r="BA11" s="29">
        <f t="shared" si="41"/>
        <v>12573.98123</v>
      </c>
      <c r="BB11" s="29">
        <f t="shared" si="41"/>
        <v>13474.30323</v>
      </c>
      <c r="BC11" s="29">
        <f t="shared" si="41"/>
        <v>14436.53467</v>
      </c>
      <c r="BD11" s="29">
        <f t="shared" si="41"/>
        <v>15638.42505</v>
      </c>
      <c r="BE11" s="29">
        <f t="shared" si="41"/>
        <v>16763.10325</v>
      </c>
      <c r="BF11" s="27">
        <f t="shared" si="37"/>
        <v>140008.616</v>
      </c>
      <c r="BG11" s="29"/>
      <c r="BH11" s="29"/>
      <c r="BI11" s="29"/>
      <c r="BJ11" s="29"/>
      <c r="BK11" s="29"/>
      <c r="BL11" s="29"/>
      <c r="BM11" s="29"/>
      <c r="BN11" s="29"/>
      <c r="BO11" s="29"/>
      <c r="BP11" s="29"/>
      <c r="BQ11" s="29"/>
      <c r="BR11" s="29"/>
      <c r="BS11" s="29"/>
      <c r="BT11" s="29"/>
      <c r="BU11" s="29"/>
      <c r="BV11" s="29"/>
      <c r="BW11" s="29"/>
      <c r="BX11" s="29"/>
      <c r="BY11" s="29"/>
      <c r="BZ11" s="29"/>
    </row>
    <row r="12" ht="12.0" customHeight="1">
      <c r="A12" s="5" t="str">
        <f t="shared" si="29"/>
        <v>Premium Version (Monthly)</v>
      </c>
      <c r="B12" s="5"/>
      <c r="C12" s="32"/>
      <c r="D12" s="32"/>
      <c r="E12" s="32"/>
      <c r="F12" s="32"/>
      <c r="G12" s="29">
        <f t="shared" ref="G12:R12" si="42">+G6*$C6</f>
        <v>500</v>
      </c>
      <c r="H12" s="29">
        <f t="shared" si="42"/>
        <v>500</v>
      </c>
      <c r="I12" s="29">
        <f t="shared" si="42"/>
        <v>1000</v>
      </c>
      <c r="J12" s="29">
        <f t="shared" si="42"/>
        <v>1000</v>
      </c>
      <c r="K12" s="29">
        <f t="shared" si="42"/>
        <v>2000</v>
      </c>
      <c r="L12" s="29">
        <f t="shared" si="42"/>
        <v>2000</v>
      </c>
      <c r="M12" s="29">
        <f t="shared" si="42"/>
        <v>2500</v>
      </c>
      <c r="N12" s="29">
        <f t="shared" si="42"/>
        <v>3000</v>
      </c>
      <c r="O12" s="29">
        <f t="shared" si="42"/>
        <v>4000</v>
      </c>
      <c r="P12" s="29">
        <f t="shared" si="42"/>
        <v>5000</v>
      </c>
      <c r="Q12" s="29">
        <f t="shared" si="42"/>
        <v>6000</v>
      </c>
      <c r="R12" s="29">
        <f t="shared" si="42"/>
        <v>6000</v>
      </c>
      <c r="S12" s="27">
        <f t="shared" si="31"/>
        <v>33500</v>
      </c>
      <c r="T12" s="29">
        <f t="shared" ref="T12:AE12" si="43">+T6*$D6</f>
        <v>6500</v>
      </c>
      <c r="U12" s="29">
        <f t="shared" si="43"/>
        <v>6825</v>
      </c>
      <c r="V12" s="29">
        <f t="shared" si="43"/>
        <v>7691.25</v>
      </c>
      <c r="W12" s="29">
        <f t="shared" si="43"/>
        <v>8075.8125</v>
      </c>
      <c r="X12" s="29">
        <f t="shared" si="43"/>
        <v>9529.603125</v>
      </c>
      <c r="Y12" s="29">
        <f t="shared" si="43"/>
        <v>10006.08328</v>
      </c>
      <c r="Z12" s="29">
        <f t="shared" si="43"/>
        <v>11031.38745</v>
      </c>
      <c r="AA12" s="29">
        <f t="shared" si="43"/>
        <v>12107.95682</v>
      </c>
      <c r="AB12" s="29">
        <f t="shared" si="43"/>
        <v>13763.35466</v>
      </c>
      <c r="AC12" s="29">
        <f t="shared" si="43"/>
        <v>15501.52239</v>
      </c>
      <c r="AD12" s="29">
        <f t="shared" si="43"/>
        <v>17326.59851</v>
      </c>
      <c r="AE12" s="29">
        <f t="shared" si="43"/>
        <v>18192.92844</v>
      </c>
      <c r="AF12" s="27">
        <f t="shared" si="33"/>
        <v>136551.4972</v>
      </c>
      <c r="AG12" s="29">
        <f t="shared" ref="AG12:AR12" si="44">+AG6*$E6</f>
        <v>24692.92844</v>
      </c>
      <c r="AH12" s="29">
        <f t="shared" si="44"/>
        <v>26268.82486</v>
      </c>
      <c r="AI12" s="29">
        <f t="shared" si="44"/>
        <v>28491.8286</v>
      </c>
      <c r="AJ12" s="29">
        <f t="shared" si="44"/>
        <v>30320.21066</v>
      </c>
      <c r="AK12" s="29">
        <f t="shared" si="44"/>
        <v>33362.70135</v>
      </c>
      <c r="AL12" s="29">
        <f t="shared" si="44"/>
        <v>35531.14058</v>
      </c>
      <c r="AM12" s="29">
        <f t="shared" si="44"/>
        <v>38384.26698</v>
      </c>
      <c r="AN12" s="29">
        <f t="shared" si="44"/>
        <v>41433.87817</v>
      </c>
      <c r="AO12" s="29">
        <f t="shared" si="44"/>
        <v>45243.73981</v>
      </c>
      <c r="AP12" s="29">
        <f t="shared" si="44"/>
        <v>49331.00292</v>
      </c>
      <c r="AQ12" s="29">
        <f t="shared" si="44"/>
        <v>53713.88299</v>
      </c>
      <c r="AR12" s="29">
        <f t="shared" si="44"/>
        <v>57309.22356</v>
      </c>
      <c r="AS12" s="27">
        <f t="shared" si="35"/>
        <v>464083.6289</v>
      </c>
      <c r="AT12" s="29">
        <f t="shared" ref="AT12:BE12" si="45">+AT6*$F6</f>
        <v>82002.152</v>
      </c>
      <c r="AU12" s="29">
        <f t="shared" si="45"/>
        <v>87756.95084</v>
      </c>
      <c r="AV12" s="29">
        <f t="shared" si="45"/>
        <v>94478.95231</v>
      </c>
      <c r="AW12" s="29">
        <f t="shared" si="45"/>
        <v>101122.7011</v>
      </c>
      <c r="AX12" s="29">
        <f t="shared" si="45"/>
        <v>109373.4514</v>
      </c>
      <c r="AY12" s="29">
        <f t="shared" si="45"/>
        <v>117118.9851</v>
      </c>
      <c r="AZ12" s="29">
        <f t="shared" si="45"/>
        <v>125970.7171</v>
      </c>
      <c r="BA12" s="29">
        <f t="shared" si="45"/>
        <v>135471.3447</v>
      </c>
      <c r="BB12" s="29">
        <f t="shared" si="45"/>
        <v>146245.2667</v>
      </c>
      <c r="BC12" s="29">
        <f t="shared" si="45"/>
        <v>157849.1563</v>
      </c>
      <c r="BD12" s="29">
        <f t="shared" si="45"/>
        <v>170343.6382</v>
      </c>
      <c r="BE12" s="29">
        <f t="shared" si="45"/>
        <v>182635.9277</v>
      </c>
      <c r="BF12" s="27">
        <f t="shared" si="37"/>
        <v>1510369.243</v>
      </c>
      <c r="BG12" s="29"/>
      <c r="BH12" s="29"/>
      <c r="BI12" s="29"/>
      <c r="BJ12" s="29"/>
      <c r="BK12" s="29"/>
      <c r="BL12" s="29"/>
      <c r="BM12" s="29"/>
      <c r="BN12" s="29"/>
      <c r="BO12" s="29"/>
      <c r="BP12" s="29"/>
      <c r="BQ12" s="29"/>
      <c r="BR12" s="29"/>
      <c r="BS12" s="29"/>
      <c r="BT12" s="29"/>
      <c r="BU12" s="29"/>
      <c r="BV12" s="29"/>
      <c r="BW12" s="29"/>
      <c r="BX12" s="29"/>
      <c r="BY12" s="29"/>
      <c r="BZ12" s="29"/>
    </row>
    <row r="13" ht="12.0" customHeight="1">
      <c r="A13" s="30"/>
      <c r="B13" s="30"/>
      <c r="C13" s="30"/>
      <c r="D13" s="30"/>
      <c r="E13" s="30"/>
      <c r="F13" s="30"/>
      <c r="G13" s="30">
        <f t="shared" ref="G13:BF13" si="46">SUM(G8:G12)</f>
        <v>19750</v>
      </c>
      <c r="H13" s="30">
        <f t="shared" si="46"/>
        <v>24750</v>
      </c>
      <c r="I13" s="30">
        <f t="shared" si="46"/>
        <v>26250</v>
      </c>
      <c r="J13" s="30">
        <f t="shared" si="46"/>
        <v>28750</v>
      </c>
      <c r="K13" s="30">
        <f t="shared" si="46"/>
        <v>33500</v>
      </c>
      <c r="L13" s="30">
        <f t="shared" si="46"/>
        <v>49000</v>
      </c>
      <c r="M13" s="30">
        <f t="shared" si="46"/>
        <v>46500</v>
      </c>
      <c r="N13" s="30">
        <f t="shared" si="46"/>
        <v>52064.28571</v>
      </c>
      <c r="O13" s="30">
        <f t="shared" si="46"/>
        <v>57510.71429</v>
      </c>
      <c r="P13" s="30">
        <f t="shared" si="46"/>
        <v>62957.14286</v>
      </c>
      <c r="Q13" s="30">
        <f t="shared" si="46"/>
        <v>68553.57143</v>
      </c>
      <c r="R13" s="30">
        <f t="shared" si="46"/>
        <v>73000</v>
      </c>
      <c r="S13" s="31">
        <f t="shared" si="46"/>
        <v>542585.7143</v>
      </c>
      <c r="T13" s="30">
        <f t="shared" si="46"/>
        <v>92750</v>
      </c>
      <c r="U13" s="30">
        <f t="shared" si="46"/>
        <v>102637.5</v>
      </c>
      <c r="V13" s="30">
        <f t="shared" si="46"/>
        <v>109344.375</v>
      </c>
      <c r="W13" s="30">
        <f t="shared" si="46"/>
        <v>117436.5938</v>
      </c>
      <c r="X13" s="30">
        <f t="shared" si="46"/>
        <v>128295.9234</v>
      </c>
      <c r="Y13" s="30">
        <f t="shared" si="46"/>
        <v>150985.7196</v>
      </c>
      <c r="Z13" s="30">
        <f t="shared" si="46"/>
        <v>155910.0056</v>
      </c>
      <c r="AA13" s="30">
        <f t="shared" si="46"/>
        <v>169548.0059</v>
      </c>
      <c r="AB13" s="30">
        <f t="shared" si="46"/>
        <v>183744.1562</v>
      </c>
      <c r="AC13" s="30">
        <f t="shared" si="46"/>
        <v>198650.114</v>
      </c>
      <c r="AD13" s="30">
        <f t="shared" si="46"/>
        <v>214458.8697</v>
      </c>
      <c r="AE13" s="30">
        <f t="shared" si="46"/>
        <v>229850.5632</v>
      </c>
      <c r="AF13" s="31">
        <f t="shared" si="46"/>
        <v>1853611.826</v>
      </c>
      <c r="AG13" s="30">
        <f t="shared" si="46"/>
        <v>322600.5632</v>
      </c>
      <c r="AH13" s="30">
        <f t="shared" si="46"/>
        <v>349112.4663</v>
      </c>
      <c r="AI13" s="30">
        <f t="shared" si="46"/>
        <v>373610.3084</v>
      </c>
      <c r="AJ13" s="30">
        <f t="shared" si="46"/>
        <v>400787.6535</v>
      </c>
      <c r="AK13" s="30">
        <f t="shared" si="46"/>
        <v>432229.3323</v>
      </c>
      <c r="AL13" s="30">
        <f t="shared" si="46"/>
        <v>477665.0849</v>
      </c>
      <c r="AM13" s="30">
        <f t="shared" si="46"/>
        <v>506718.8395</v>
      </c>
      <c r="AN13" s="30">
        <f t="shared" si="46"/>
        <v>546374.6817</v>
      </c>
      <c r="AO13" s="30">
        <f t="shared" si="46"/>
        <v>588599.3736</v>
      </c>
      <c r="AP13" s="30">
        <f t="shared" si="46"/>
        <v>633680.598</v>
      </c>
      <c r="AQ13" s="30">
        <f t="shared" si="46"/>
        <v>681963.8214</v>
      </c>
      <c r="AR13" s="30">
        <f t="shared" si="46"/>
        <v>732223.2906</v>
      </c>
      <c r="AS13" s="31">
        <f t="shared" si="46"/>
        <v>6045566.013</v>
      </c>
      <c r="AT13" s="30">
        <f t="shared" si="46"/>
        <v>1054823.854</v>
      </c>
      <c r="AU13" s="30">
        <f t="shared" si="46"/>
        <v>1135402.545</v>
      </c>
      <c r="AV13" s="30">
        <f t="shared" si="46"/>
        <v>1217895.406</v>
      </c>
      <c r="AW13" s="30">
        <f t="shared" si="46"/>
        <v>1307326.389</v>
      </c>
      <c r="AX13" s="30">
        <f t="shared" si="46"/>
        <v>1405706.471</v>
      </c>
      <c r="AY13" s="30">
        <f t="shared" si="46"/>
        <v>1523699.335</v>
      </c>
      <c r="AZ13" s="30">
        <f t="shared" si="46"/>
        <v>1630390.744</v>
      </c>
      <c r="BA13" s="30">
        <f t="shared" si="46"/>
        <v>1753548.915</v>
      </c>
      <c r="BB13" s="30">
        <f t="shared" si="46"/>
        <v>1885562.288</v>
      </c>
      <c r="BC13" s="30">
        <f t="shared" si="46"/>
        <v>2027175.688</v>
      </c>
      <c r="BD13" s="30">
        <f t="shared" si="46"/>
        <v>2179231.857</v>
      </c>
      <c r="BE13" s="30">
        <f t="shared" si="46"/>
        <v>2340965.892</v>
      </c>
      <c r="BF13" s="31">
        <f t="shared" si="46"/>
        <v>19461729.38</v>
      </c>
      <c r="BG13" s="29"/>
      <c r="BH13" s="29"/>
      <c r="BI13" s="29"/>
      <c r="BJ13" s="29"/>
      <c r="BK13" s="29"/>
      <c r="BL13" s="29"/>
      <c r="BM13" s="29"/>
      <c r="BN13" s="29"/>
      <c r="BO13" s="29"/>
      <c r="BP13" s="29"/>
      <c r="BQ13" s="29"/>
      <c r="BR13" s="29"/>
      <c r="BS13" s="29"/>
      <c r="BT13" s="29"/>
      <c r="BU13" s="29"/>
      <c r="BV13" s="29"/>
      <c r="BW13" s="29"/>
      <c r="BX13" s="29"/>
      <c r="BY13" s="29"/>
      <c r="BZ13" s="29"/>
    </row>
    <row r="14" ht="12.0" customHeight="1">
      <c r="A14" s="5"/>
      <c r="B14" s="5"/>
      <c r="C14" s="5"/>
      <c r="D14" s="5"/>
      <c r="E14" s="5"/>
      <c r="F14" s="5"/>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row>
    <row r="15" ht="12.0" customHeight="1">
      <c r="A15" s="5"/>
      <c r="B15" s="5"/>
      <c r="C15" s="5"/>
      <c r="D15" s="5"/>
      <c r="E15" s="5"/>
      <c r="F15" s="5"/>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row>
    <row r="16" ht="12.0" customHeight="1">
      <c r="A16" s="5"/>
      <c r="B16" s="5"/>
      <c r="C16" s="5"/>
      <c r="D16" s="5"/>
      <c r="E16" s="5"/>
      <c r="F16" s="5"/>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row>
    <row r="17" ht="12.0" customHeight="1">
      <c r="A17" s="5"/>
      <c r="B17" s="5"/>
      <c r="C17" s="5"/>
      <c r="D17" s="5"/>
      <c r="E17" s="5"/>
      <c r="F17" s="5"/>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row>
    <row r="18" ht="12.0" customHeight="1">
      <c r="A18" s="5"/>
      <c r="B18" s="5"/>
      <c r="C18" s="5"/>
      <c r="D18" s="5"/>
      <c r="E18" s="5"/>
      <c r="F18" s="5"/>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row>
    <row r="19" ht="12.0" customHeight="1">
      <c r="A19" s="5"/>
      <c r="B19" s="5"/>
      <c r="C19" s="5"/>
      <c r="D19" s="5"/>
      <c r="E19" s="5"/>
      <c r="F19" s="5"/>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row>
    <row r="20" ht="12.0" customHeight="1">
      <c r="A20" s="5"/>
      <c r="B20" s="5"/>
      <c r="C20" s="5"/>
      <c r="D20" s="5"/>
      <c r="E20" s="5"/>
      <c r="F20" s="5"/>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row>
    <row r="21" ht="12.0" customHeight="1">
      <c r="A21" s="5"/>
      <c r="B21" s="5"/>
      <c r="C21" s="5"/>
      <c r="D21" s="5"/>
      <c r="E21" s="5"/>
      <c r="F21" s="5"/>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row>
    <row r="22" ht="12.0" customHeight="1">
      <c r="A22" s="5"/>
      <c r="B22" s="5"/>
      <c r="C22" s="5"/>
      <c r="D22" s="5"/>
      <c r="E22" s="5"/>
      <c r="F22" s="5"/>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row>
    <row r="23" ht="12.0" customHeight="1">
      <c r="A23" s="5"/>
      <c r="B23" s="5"/>
      <c r="C23" s="5"/>
      <c r="D23" s="5"/>
      <c r="E23" s="5"/>
      <c r="F23" s="5"/>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row>
    <row r="24" ht="12.0" customHeight="1">
      <c r="A24" s="5"/>
      <c r="B24" s="5"/>
      <c r="C24" s="5"/>
      <c r="D24" s="5"/>
      <c r="E24" s="5"/>
      <c r="F24" s="5"/>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row>
    <row r="25" ht="12.0" customHeight="1">
      <c r="A25" s="5"/>
      <c r="B25" s="5"/>
      <c r="C25" s="5"/>
      <c r="D25" s="5"/>
      <c r="E25" s="5"/>
      <c r="F25" s="5"/>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row>
    <row r="26" ht="12.0" customHeight="1">
      <c r="A26" s="5"/>
      <c r="B26" s="5"/>
      <c r="C26" s="5"/>
      <c r="D26" s="5"/>
      <c r="E26" s="5"/>
      <c r="F26" s="5"/>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row>
    <row r="27" ht="12.0" customHeight="1">
      <c r="A27" s="5"/>
      <c r="B27" s="5"/>
      <c r="C27" s="5"/>
      <c r="D27" s="5"/>
      <c r="E27" s="5"/>
      <c r="F27" s="5"/>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row>
    <row r="28" ht="12.0" customHeight="1">
      <c r="A28" s="5"/>
      <c r="B28" s="5"/>
      <c r="C28" s="5"/>
      <c r="D28" s="5"/>
      <c r="E28" s="5"/>
      <c r="F28" s="5"/>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row>
    <row r="29" ht="12.0" customHeight="1">
      <c r="A29" s="5"/>
      <c r="B29" s="5"/>
      <c r="C29" s="5"/>
      <c r="D29" s="5"/>
      <c r="E29" s="5"/>
      <c r="F29" s="5"/>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row>
    <row r="30" ht="12.0" customHeight="1">
      <c r="A30" s="5"/>
      <c r="B30" s="5"/>
      <c r="C30" s="5"/>
      <c r="D30" s="5"/>
      <c r="E30" s="5"/>
      <c r="F30" s="5"/>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row>
    <row r="31" ht="12.0" customHeight="1">
      <c r="A31" s="5"/>
      <c r="B31" s="5"/>
      <c r="C31" s="5"/>
      <c r="D31" s="5"/>
      <c r="E31" s="5"/>
      <c r="F31" s="5"/>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row>
    <row r="32" ht="12.0" customHeight="1">
      <c r="A32" s="5"/>
      <c r="B32" s="5"/>
      <c r="C32" s="5"/>
      <c r="D32" s="5"/>
      <c r="E32" s="5"/>
      <c r="F32" s="5"/>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row>
    <row r="33" ht="12.0" customHeight="1">
      <c r="A33" s="5"/>
      <c r="B33" s="5"/>
      <c r="C33" s="5"/>
      <c r="D33" s="5"/>
      <c r="E33" s="5"/>
      <c r="F33" s="5"/>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row>
    <row r="34" ht="12.0" customHeight="1">
      <c r="A34" s="5"/>
      <c r="B34" s="5"/>
      <c r="C34" s="5"/>
      <c r="D34" s="5"/>
      <c r="E34" s="5"/>
      <c r="F34" s="5"/>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row>
    <row r="35" ht="12.0" customHeight="1">
      <c r="A35" s="5"/>
      <c r="B35" s="5"/>
      <c r="C35" s="5"/>
      <c r="D35" s="5"/>
      <c r="E35" s="5"/>
      <c r="F35" s="5"/>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row>
    <row r="36" ht="12.0" customHeight="1">
      <c r="A36" s="5"/>
      <c r="B36" s="5"/>
      <c r="C36" s="5"/>
      <c r="D36" s="5"/>
      <c r="E36" s="5"/>
      <c r="F36" s="5"/>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row>
    <row r="37" ht="12.0" customHeight="1">
      <c r="A37" s="5"/>
      <c r="B37" s="5"/>
      <c r="C37" s="5"/>
      <c r="D37" s="5"/>
      <c r="E37" s="5"/>
      <c r="F37" s="5"/>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row>
    <row r="38" ht="12.0" customHeight="1">
      <c r="A38" s="5"/>
      <c r="B38" s="5"/>
      <c r="C38" s="5"/>
      <c r="D38" s="5"/>
      <c r="E38" s="5"/>
      <c r="F38" s="5"/>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row>
    <row r="39" ht="12.0" customHeight="1">
      <c r="A39" s="5"/>
      <c r="B39" s="5"/>
      <c r="C39" s="5"/>
      <c r="D39" s="5"/>
      <c r="E39" s="5"/>
      <c r="F39" s="5"/>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row>
    <row r="40" ht="12.0" customHeight="1">
      <c r="A40" s="5"/>
      <c r="B40" s="5"/>
      <c r="C40" s="5"/>
      <c r="D40" s="5"/>
      <c r="E40" s="5"/>
      <c r="F40" s="5"/>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row>
    <row r="41" ht="12.0" customHeight="1">
      <c r="A41" s="5"/>
      <c r="B41" s="5"/>
      <c r="C41" s="5"/>
      <c r="D41" s="5"/>
      <c r="E41" s="5"/>
      <c r="F41" s="5"/>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row>
    <row r="42" ht="12.0" customHeight="1">
      <c r="A42" s="5"/>
      <c r="B42" s="5"/>
      <c r="C42" s="5"/>
      <c r="D42" s="5"/>
      <c r="E42" s="5"/>
      <c r="F42" s="5"/>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row>
    <row r="43" ht="12.0" customHeight="1">
      <c r="A43" s="5"/>
      <c r="B43" s="5"/>
      <c r="C43" s="5"/>
      <c r="D43" s="5"/>
      <c r="E43" s="5"/>
      <c r="F43" s="5"/>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row>
    <row r="44" ht="12.0" customHeight="1">
      <c r="A44" s="5"/>
      <c r="B44" s="5"/>
      <c r="C44" s="5"/>
      <c r="D44" s="5"/>
      <c r="E44" s="5"/>
      <c r="F44" s="5"/>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row>
    <row r="45" ht="12.0" customHeight="1">
      <c r="A45" s="5"/>
      <c r="B45" s="5"/>
      <c r="C45" s="5"/>
      <c r="D45" s="5"/>
      <c r="E45" s="5"/>
      <c r="F45" s="5"/>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row>
    <row r="46" ht="12.0" customHeight="1">
      <c r="A46" s="5"/>
      <c r="B46" s="5"/>
      <c r="C46" s="5"/>
      <c r="D46" s="5"/>
      <c r="E46" s="5"/>
      <c r="F46" s="5"/>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row>
    <row r="47" ht="12.0" customHeight="1">
      <c r="A47" s="5"/>
      <c r="B47" s="5"/>
      <c r="C47" s="5"/>
      <c r="D47" s="5"/>
      <c r="E47" s="5"/>
      <c r="F47" s="5"/>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row>
    <row r="48" ht="12.0" customHeight="1">
      <c r="A48" s="5"/>
      <c r="B48" s="5"/>
      <c r="C48" s="5"/>
      <c r="D48" s="5"/>
      <c r="E48" s="5"/>
      <c r="F48" s="5"/>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row>
    <row r="49" ht="12.0" customHeight="1">
      <c r="A49" s="5"/>
      <c r="B49" s="5"/>
      <c r="C49" s="5"/>
      <c r="D49" s="5"/>
      <c r="E49" s="5"/>
      <c r="F49" s="5"/>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row>
    <row r="50" ht="12.0" customHeight="1">
      <c r="A50" s="5"/>
      <c r="B50" s="5"/>
      <c r="C50" s="5"/>
      <c r="D50" s="5"/>
      <c r="E50" s="5"/>
      <c r="F50" s="5"/>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row>
    <row r="51" ht="12.0" customHeight="1">
      <c r="A51" s="5"/>
      <c r="B51" s="5"/>
      <c r="C51" s="5"/>
      <c r="D51" s="5"/>
      <c r="E51" s="5"/>
      <c r="F51" s="5"/>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row>
    <row r="52" ht="12.0" customHeight="1">
      <c r="A52" s="5"/>
      <c r="B52" s="5"/>
      <c r="C52" s="5"/>
      <c r="D52" s="5"/>
      <c r="E52" s="5"/>
      <c r="F52" s="5"/>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row>
    <row r="53" ht="12.0" customHeight="1">
      <c r="A53" s="5"/>
      <c r="B53" s="5"/>
      <c r="C53" s="5"/>
      <c r="D53" s="5"/>
      <c r="E53" s="5"/>
      <c r="F53" s="5"/>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row>
    <row r="54" ht="12.0" customHeight="1">
      <c r="A54" s="5"/>
      <c r="B54" s="5"/>
      <c r="C54" s="5"/>
      <c r="D54" s="5"/>
      <c r="E54" s="5"/>
      <c r="F54" s="5"/>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row>
    <row r="55" ht="12.0" customHeight="1">
      <c r="A55" s="5"/>
      <c r="B55" s="5"/>
      <c r="C55" s="5"/>
      <c r="D55" s="5"/>
      <c r="E55" s="5"/>
      <c r="F55" s="5"/>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row>
    <row r="56" ht="12.0" customHeight="1">
      <c r="A56" s="5"/>
      <c r="B56" s="5"/>
      <c r="C56" s="5"/>
      <c r="D56" s="5"/>
      <c r="E56" s="5"/>
      <c r="F56" s="5"/>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row>
    <row r="57" ht="12.0" customHeight="1">
      <c r="A57" s="5"/>
      <c r="B57" s="5"/>
      <c r="C57" s="5"/>
      <c r="D57" s="5"/>
      <c r="E57" s="5"/>
      <c r="F57" s="5"/>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row>
    <row r="58" ht="12.0" customHeight="1">
      <c r="A58" s="5"/>
      <c r="B58" s="5"/>
      <c r="C58" s="5"/>
      <c r="D58" s="5"/>
      <c r="E58" s="5"/>
      <c r="F58" s="5"/>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row>
    <row r="59" ht="12.0" customHeight="1">
      <c r="A59" s="5"/>
      <c r="B59" s="5"/>
      <c r="C59" s="5"/>
      <c r="D59" s="5"/>
      <c r="E59" s="5"/>
      <c r="F59" s="5"/>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row>
    <row r="60" ht="12.0" customHeight="1">
      <c r="A60" s="5"/>
      <c r="B60" s="5"/>
      <c r="C60" s="5"/>
      <c r="D60" s="5"/>
      <c r="E60" s="5"/>
      <c r="F60" s="5"/>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row>
    <row r="61" ht="12.0" customHeight="1">
      <c r="A61" s="5"/>
      <c r="B61" s="5"/>
      <c r="C61" s="5"/>
      <c r="D61" s="5"/>
      <c r="E61" s="5"/>
      <c r="F61" s="5"/>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row>
    <row r="62" ht="12.0" customHeight="1">
      <c r="A62" s="5"/>
      <c r="B62" s="5"/>
      <c r="C62" s="5"/>
      <c r="D62" s="5"/>
      <c r="E62" s="5"/>
      <c r="F62" s="5"/>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row>
    <row r="63" ht="12.0" customHeight="1">
      <c r="A63" s="5"/>
      <c r="B63" s="5"/>
      <c r="C63" s="5"/>
      <c r="D63" s="5"/>
      <c r="E63" s="5"/>
      <c r="F63" s="5"/>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row>
    <row r="64" ht="12.0" customHeight="1">
      <c r="A64" s="5"/>
      <c r="B64" s="5"/>
      <c r="C64" s="5"/>
      <c r="D64" s="5"/>
      <c r="E64" s="5"/>
      <c r="F64" s="5"/>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row>
    <row r="65" ht="12.0" customHeight="1">
      <c r="A65" s="5"/>
      <c r="B65" s="5"/>
      <c r="C65" s="5"/>
      <c r="D65" s="5"/>
      <c r="E65" s="5"/>
      <c r="F65" s="5"/>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row>
    <row r="66" ht="12.0" customHeight="1">
      <c r="A66" s="5"/>
      <c r="B66" s="5"/>
      <c r="C66" s="5"/>
      <c r="D66" s="5"/>
      <c r="E66" s="5"/>
      <c r="F66" s="5"/>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row>
    <row r="67" ht="12.0" customHeight="1">
      <c r="A67" s="5"/>
      <c r="B67" s="5"/>
      <c r="C67" s="5"/>
      <c r="D67" s="5"/>
      <c r="E67" s="5"/>
      <c r="F67" s="5"/>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row>
    <row r="68" ht="12.0" customHeight="1">
      <c r="A68" s="5"/>
      <c r="B68" s="5"/>
      <c r="C68" s="5"/>
      <c r="D68" s="5"/>
      <c r="E68" s="5"/>
      <c r="F68" s="5"/>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row>
    <row r="69" ht="12.0" customHeight="1">
      <c r="A69" s="5"/>
      <c r="B69" s="5"/>
      <c r="C69" s="5"/>
      <c r="D69" s="5"/>
      <c r="E69" s="5"/>
      <c r="F69" s="5"/>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row>
    <row r="70" ht="12.0" customHeight="1">
      <c r="A70" s="5"/>
      <c r="B70" s="5"/>
      <c r="C70" s="5"/>
      <c r="D70" s="5"/>
      <c r="E70" s="5"/>
      <c r="F70" s="5"/>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row>
    <row r="71" ht="12.0" customHeight="1">
      <c r="A71" s="5"/>
      <c r="B71" s="5"/>
      <c r="C71" s="5"/>
      <c r="D71" s="5"/>
      <c r="E71" s="5"/>
      <c r="F71" s="5"/>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row>
    <row r="72" ht="12.0" customHeight="1">
      <c r="A72" s="5"/>
      <c r="B72" s="5"/>
      <c r="C72" s="5"/>
      <c r="D72" s="5"/>
      <c r="E72" s="5"/>
      <c r="F72" s="5"/>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row>
    <row r="73" ht="12.0" customHeight="1">
      <c r="A73" s="5"/>
      <c r="B73" s="5"/>
      <c r="C73" s="5"/>
      <c r="D73" s="5"/>
      <c r="E73" s="5"/>
      <c r="F73" s="5"/>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row>
    <row r="74" ht="12.0" customHeight="1">
      <c r="A74" s="5"/>
      <c r="B74" s="5"/>
      <c r="C74" s="5"/>
      <c r="D74" s="5"/>
      <c r="E74" s="5"/>
      <c r="F74" s="5"/>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row>
    <row r="75" ht="12.0" customHeight="1">
      <c r="A75" s="5"/>
      <c r="B75" s="5"/>
      <c r="C75" s="5"/>
      <c r="D75" s="5"/>
      <c r="E75" s="5"/>
      <c r="F75" s="5"/>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row>
    <row r="76" ht="12.0" customHeight="1">
      <c r="A76" s="5"/>
      <c r="B76" s="5"/>
      <c r="C76" s="5"/>
      <c r="D76" s="5"/>
      <c r="E76" s="5"/>
      <c r="F76" s="5"/>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row>
    <row r="77" ht="12.0" customHeight="1">
      <c r="A77" s="5"/>
      <c r="B77" s="5"/>
      <c r="C77" s="5"/>
      <c r="D77" s="5"/>
      <c r="E77" s="5"/>
      <c r="F77" s="5"/>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row>
    <row r="78" ht="12.0" customHeight="1">
      <c r="A78" s="5"/>
      <c r="B78" s="5"/>
      <c r="C78" s="5"/>
      <c r="D78" s="5"/>
      <c r="E78" s="5"/>
      <c r="F78" s="5"/>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row>
    <row r="79" ht="12.0" customHeight="1">
      <c r="A79" s="5"/>
      <c r="B79" s="5"/>
      <c r="C79" s="5"/>
      <c r="D79" s="5"/>
      <c r="E79" s="5"/>
      <c r="F79" s="5"/>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row>
    <row r="80" ht="12.0" customHeight="1">
      <c r="A80" s="5"/>
      <c r="B80" s="5"/>
      <c r="C80" s="5"/>
      <c r="D80" s="5"/>
      <c r="E80" s="5"/>
      <c r="F80" s="5"/>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row>
    <row r="81" ht="12.0" customHeight="1">
      <c r="A81" s="5"/>
      <c r="B81" s="5"/>
      <c r="C81" s="5"/>
      <c r="D81" s="5"/>
      <c r="E81" s="5"/>
      <c r="F81" s="5"/>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row>
    <row r="82" ht="12.0" customHeight="1">
      <c r="A82" s="5"/>
      <c r="B82" s="5"/>
      <c r="C82" s="5"/>
      <c r="D82" s="5"/>
      <c r="E82" s="5"/>
      <c r="F82" s="5"/>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row>
    <row r="83" ht="12.0" customHeight="1">
      <c r="A83" s="5"/>
      <c r="B83" s="5"/>
      <c r="C83" s="5"/>
      <c r="D83" s="5"/>
      <c r="E83" s="5"/>
      <c r="F83" s="5"/>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row>
    <row r="84" ht="12.0" customHeight="1">
      <c r="A84" s="5"/>
      <c r="B84" s="5"/>
      <c r="C84" s="5"/>
      <c r="D84" s="5"/>
      <c r="E84" s="5"/>
      <c r="F84" s="5"/>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row>
    <row r="85" ht="12.0" customHeight="1">
      <c r="A85" s="5"/>
      <c r="B85" s="5"/>
      <c r="C85" s="5"/>
      <c r="D85" s="5"/>
      <c r="E85" s="5"/>
      <c r="F85" s="5"/>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row>
    <row r="86" ht="12.0" customHeight="1">
      <c r="A86" s="5"/>
      <c r="B86" s="5"/>
      <c r="C86" s="5"/>
      <c r="D86" s="5"/>
      <c r="E86" s="5"/>
      <c r="F86" s="5"/>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row>
    <row r="87" ht="12.0" customHeight="1">
      <c r="A87" s="5"/>
      <c r="B87" s="5"/>
      <c r="C87" s="5"/>
      <c r="D87" s="5"/>
      <c r="E87" s="5"/>
      <c r="F87" s="5"/>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row>
    <row r="88" ht="12.0" customHeight="1">
      <c r="A88" s="5"/>
      <c r="B88" s="5"/>
      <c r="C88" s="5"/>
      <c r="D88" s="5"/>
      <c r="E88" s="5"/>
      <c r="F88" s="5"/>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row>
    <row r="89" ht="12.0" customHeight="1">
      <c r="A89" s="5"/>
      <c r="B89" s="5"/>
      <c r="C89" s="5"/>
      <c r="D89" s="5"/>
      <c r="E89" s="5"/>
      <c r="F89" s="5"/>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row>
    <row r="90" ht="12.0" customHeight="1">
      <c r="A90" s="5"/>
      <c r="B90" s="5"/>
      <c r="C90" s="5"/>
      <c r="D90" s="5"/>
      <c r="E90" s="5"/>
      <c r="F90" s="5"/>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row>
    <row r="91" ht="12.0" customHeight="1">
      <c r="A91" s="5"/>
      <c r="B91" s="5"/>
      <c r="C91" s="5"/>
      <c r="D91" s="5"/>
      <c r="E91" s="5"/>
      <c r="F91" s="5"/>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row>
    <row r="92" ht="12.0" customHeight="1">
      <c r="A92" s="5"/>
      <c r="B92" s="5"/>
      <c r="C92" s="5"/>
      <c r="D92" s="5"/>
      <c r="E92" s="5"/>
      <c r="F92" s="5"/>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row>
    <row r="93" ht="12.0" customHeight="1">
      <c r="A93" s="5"/>
      <c r="B93" s="5"/>
      <c r="C93" s="5"/>
      <c r="D93" s="5"/>
      <c r="E93" s="5"/>
      <c r="F93" s="5"/>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row>
    <row r="94" ht="12.0" customHeight="1">
      <c r="A94" s="5"/>
      <c r="B94" s="5"/>
      <c r="C94" s="5"/>
      <c r="D94" s="5"/>
      <c r="E94" s="5"/>
      <c r="F94" s="5"/>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row>
    <row r="95" ht="12.0" customHeight="1">
      <c r="A95" s="5"/>
      <c r="B95" s="5"/>
      <c r="C95" s="5"/>
      <c r="D95" s="5"/>
      <c r="E95" s="5"/>
      <c r="F95" s="5"/>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row>
    <row r="96" ht="12.0" customHeight="1">
      <c r="A96" s="5"/>
      <c r="B96" s="5"/>
      <c r="C96" s="5"/>
      <c r="D96" s="5"/>
      <c r="E96" s="5"/>
      <c r="F96" s="5"/>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row>
    <row r="97" ht="12.0" customHeight="1">
      <c r="A97" s="5"/>
      <c r="B97" s="5"/>
      <c r="C97" s="5"/>
      <c r="D97" s="5"/>
      <c r="E97" s="5"/>
      <c r="F97" s="5"/>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row>
    <row r="98" ht="12.0" customHeight="1">
      <c r="A98" s="5"/>
      <c r="B98" s="5"/>
      <c r="C98" s="5"/>
      <c r="D98" s="5"/>
      <c r="E98" s="5"/>
      <c r="F98" s="5"/>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row>
    <row r="99" ht="12.0" customHeight="1">
      <c r="A99" s="5"/>
      <c r="B99" s="5"/>
      <c r="C99" s="5"/>
      <c r="D99" s="5"/>
      <c r="E99" s="5"/>
      <c r="F99" s="5"/>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row>
    <row r="100" ht="12.0" customHeight="1">
      <c r="A100" s="5"/>
      <c r="B100" s="5"/>
      <c r="C100" s="5"/>
      <c r="D100" s="5"/>
      <c r="E100" s="5"/>
      <c r="F100" s="5"/>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row>
    <row r="101" ht="12.0" customHeight="1">
      <c r="A101" s="5"/>
      <c r="B101" s="5"/>
      <c r="C101" s="5"/>
      <c r="D101" s="5"/>
      <c r="E101" s="5"/>
      <c r="F101" s="5"/>
      <c r="G101" s="29"/>
      <c r="H101" s="29"/>
      <c r="I101" s="29"/>
      <c r="J101" s="29"/>
      <c r="K101" s="29"/>
      <c r="L101" s="29"/>
      <c r="M101" s="29"/>
      <c r="N101" s="29"/>
      <c r="O101" s="29"/>
      <c r="P101" s="29"/>
      <c r="Q101" s="29"/>
      <c r="R101" s="29"/>
      <c r="S101" s="29"/>
      <c r="T101" s="29"/>
      <c r="U101" s="29"/>
      <c r="V101" s="29"/>
      <c r="W101" s="29"/>
      <c r="X101" s="29"/>
      <c r="Y101" s="29"/>
      <c r="Z101" s="29"/>
      <c r="AA101" s="29"/>
      <c r="AB101" s="29"/>
      <c r="AC101" s="29"/>
      <c r="AD101" s="29"/>
      <c r="AE101" s="29"/>
      <c r="AF101" s="29"/>
      <c r="AG101" s="29"/>
      <c r="AH101" s="29"/>
      <c r="AI101" s="29"/>
      <c r="AJ101" s="29"/>
      <c r="AK101" s="29"/>
      <c r="AL101" s="29"/>
      <c r="AM101" s="29"/>
      <c r="AN101" s="29"/>
      <c r="AO101" s="29"/>
      <c r="AP101" s="29"/>
      <c r="AQ101" s="29"/>
      <c r="AR101" s="29"/>
      <c r="AS101" s="29"/>
      <c r="AT101" s="29"/>
      <c r="AU101" s="29"/>
      <c r="AV101" s="29"/>
      <c r="AW101" s="29"/>
      <c r="AX101" s="29"/>
      <c r="AY101" s="29"/>
      <c r="AZ101" s="29"/>
      <c r="BA101" s="29"/>
      <c r="BB101" s="29"/>
      <c r="BC101" s="29"/>
      <c r="BD101" s="29"/>
      <c r="BE101" s="29"/>
      <c r="BF101" s="29"/>
      <c r="BG101" s="29"/>
      <c r="BH101" s="29"/>
      <c r="BI101" s="29"/>
      <c r="BJ101" s="29"/>
      <c r="BK101" s="29"/>
      <c r="BL101" s="29"/>
      <c r="BM101" s="29"/>
      <c r="BN101" s="29"/>
      <c r="BO101" s="29"/>
      <c r="BP101" s="29"/>
      <c r="BQ101" s="29"/>
      <c r="BR101" s="29"/>
      <c r="BS101" s="29"/>
      <c r="BT101" s="29"/>
      <c r="BU101" s="29"/>
      <c r="BV101" s="29"/>
      <c r="BW101" s="29"/>
      <c r="BX101" s="29"/>
      <c r="BY101" s="29"/>
      <c r="BZ101" s="29"/>
    </row>
    <row r="102" ht="12.0" customHeight="1">
      <c r="A102" s="5"/>
      <c r="B102" s="5"/>
      <c r="C102" s="5"/>
      <c r="D102" s="5"/>
      <c r="E102" s="5"/>
      <c r="F102" s="5"/>
      <c r="G102" s="29"/>
      <c r="H102" s="29"/>
      <c r="I102" s="29"/>
      <c r="J102" s="29"/>
      <c r="K102" s="29"/>
      <c r="L102" s="29"/>
      <c r="M102" s="29"/>
      <c r="N102" s="29"/>
      <c r="O102" s="29"/>
      <c r="P102" s="29"/>
      <c r="Q102" s="29"/>
      <c r="R102" s="29"/>
      <c r="S102" s="29"/>
      <c r="T102" s="29"/>
      <c r="U102" s="29"/>
      <c r="V102" s="29"/>
      <c r="W102" s="29"/>
      <c r="X102" s="29"/>
      <c r="Y102" s="29"/>
      <c r="Z102" s="29"/>
      <c r="AA102" s="29"/>
      <c r="AB102" s="29"/>
      <c r="AC102" s="29"/>
      <c r="AD102" s="29"/>
      <c r="AE102" s="29"/>
      <c r="AF102" s="29"/>
      <c r="AG102" s="29"/>
      <c r="AH102" s="29"/>
      <c r="AI102" s="29"/>
      <c r="AJ102" s="29"/>
      <c r="AK102" s="29"/>
      <c r="AL102" s="29"/>
      <c r="AM102" s="29"/>
      <c r="AN102" s="29"/>
      <c r="AO102" s="29"/>
      <c r="AP102" s="29"/>
      <c r="AQ102" s="29"/>
      <c r="AR102" s="29"/>
      <c r="AS102" s="29"/>
      <c r="AT102" s="29"/>
      <c r="AU102" s="29"/>
      <c r="AV102" s="29"/>
      <c r="AW102" s="29"/>
      <c r="AX102" s="29"/>
      <c r="AY102" s="29"/>
      <c r="AZ102" s="29"/>
      <c r="BA102" s="29"/>
      <c r="BB102" s="29"/>
      <c r="BC102" s="29"/>
      <c r="BD102" s="29"/>
      <c r="BE102" s="29"/>
      <c r="BF102" s="29"/>
      <c r="BG102" s="29"/>
      <c r="BH102" s="29"/>
      <c r="BI102" s="29"/>
      <c r="BJ102" s="29"/>
      <c r="BK102" s="29"/>
      <c r="BL102" s="29"/>
      <c r="BM102" s="29"/>
      <c r="BN102" s="29"/>
      <c r="BO102" s="29"/>
      <c r="BP102" s="29"/>
      <c r="BQ102" s="29"/>
      <c r="BR102" s="29"/>
      <c r="BS102" s="29"/>
      <c r="BT102" s="29"/>
      <c r="BU102" s="29"/>
      <c r="BV102" s="29"/>
      <c r="BW102" s="29"/>
      <c r="BX102" s="29"/>
      <c r="BY102" s="29"/>
      <c r="BZ102" s="29"/>
    </row>
    <row r="103" ht="12.0" customHeight="1">
      <c r="A103" s="5"/>
      <c r="B103" s="5"/>
      <c r="C103" s="5"/>
      <c r="D103" s="5"/>
      <c r="E103" s="5"/>
      <c r="F103" s="5"/>
      <c r="G103" s="29"/>
      <c r="H103" s="29"/>
      <c r="I103" s="29"/>
      <c r="J103" s="29"/>
      <c r="K103" s="29"/>
      <c r="L103" s="29"/>
      <c r="M103" s="29"/>
      <c r="N103" s="29"/>
      <c r="O103" s="29"/>
      <c r="P103" s="29"/>
      <c r="Q103" s="29"/>
      <c r="R103" s="29"/>
      <c r="S103" s="29"/>
      <c r="T103" s="29"/>
      <c r="U103" s="29"/>
      <c r="V103" s="29"/>
      <c r="W103" s="29"/>
      <c r="X103" s="29"/>
      <c r="Y103" s="29"/>
      <c r="Z103" s="29"/>
      <c r="AA103" s="29"/>
      <c r="AB103" s="29"/>
      <c r="AC103" s="29"/>
      <c r="AD103" s="29"/>
      <c r="AE103" s="29"/>
      <c r="AF103" s="29"/>
      <c r="AG103" s="29"/>
      <c r="AH103" s="29"/>
      <c r="AI103" s="29"/>
      <c r="AJ103" s="29"/>
      <c r="AK103" s="29"/>
      <c r="AL103" s="29"/>
      <c r="AM103" s="29"/>
      <c r="AN103" s="29"/>
      <c r="AO103" s="29"/>
      <c r="AP103" s="29"/>
      <c r="AQ103" s="29"/>
      <c r="AR103" s="29"/>
      <c r="AS103" s="29"/>
      <c r="AT103" s="29"/>
      <c r="AU103" s="29"/>
      <c r="AV103" s="29"/>
      <c r="AW103" s="29"/>
      <c r="AX103" s="29"/>
      <c r="AY103" s="29"/>
      <c r="AZ103" s="29"/>
      <c r="BA103" s="29"/>
      <c r="BB103" s="29"/>
      <c r="BC103" s="29"/>
      <c r="BD103" s="29"/>
      <c r="BE103" s="29"/>
      <c r="BF103" s="29"/>
      <c r="BG103" s="29"/>
      <c r="BH103" s="29"/>
      <c r="BI103" s="29"/>
      <c r="BJ103" s="29"/>
      <c r="BK103" s="29"/>
      <c r="BL103" s="29"/>
      <c r="BM103" s="29"/>
      <c r="BN103" s="29"/>
      <c r="BO103" s="29"/>
      <c r="BP103" s="29"/>
      <c r="BQ103" s="29"/>
      <c r="BR103" s="29"/>
      <c r="BS103" s="29"/>
      <c r="BT103" s="29"/>
      <c r="BU103" s="29"/>
      <c r="BV103" s="29"/>
      <c r="BW103" s="29"/>
      <c r="BX103" s="29"/>
      <c r="BY103" s="29"/>
      <c r="BZ103" s="29"/>
    </row>
    <row r="104" ht="12.0" customHeight="1">
      <c r="A104" s="5"/>
      <c r="B104" s="5"/>
      <c r="C104" s="5"/>
      <c r="D104" s="5"/>
      <c r="E104" s="5"/>
      <c r="F104" s="5"/>
      <c r="G104" s="29"/>
      <c r="H104" s="29"/>
      <c r="I104" s="29"/>
      <c r="J104" s="29"/>
      <c r="K104" s="29"/>
      <c r="L104" s="29"/>
      <c r="M104" s="29"/>
      <c r="N104" s="29"/>
      <c r="O104" s="29"/>
      <c r="P104" s="29"/>
      <c r="Q104" s="29"/>
      <c r="R104" s="29"/>
      <c r="S104" s="29"/>
      <c r="T104" s="29"/>
      <c r="U104" s="29"/>
      <c r="V104" s="29"/>
      <c r="W104" s="29"/>
      <c r="X104" s="29"/>
      <c r="Y104" s="29"/>
      <c r="Z104" s="29"/>
      <c r="AA104" s="29"/>
      <c r="AB104" s="29"/>
      <c r="AC104" s="29"/>
      <c r="AD104" s="29"/>
      <c r="AE104" s="29"/>
      <c r="AF104" s="29"/>
      <c r="AG104" s="29"/>
      <c r="AH104" s="29"/>
      <c r="AI104" s="29"/>
      <c r="AJ104" s="29"/>
      <c r="AK104" s="29"/>
      <c r="AL104" s="29"/>
      <c r="AM104" s="29"/>
      <c r="AN104" s="29"/>
      <c r="AO104" s="29"/>
      <c r="AP104" s="29"/>
      <c r="AQ104" s="29"/>
      <c r="AR104" s="29"/>
      <c r="AS104" s="29"/>
      <c r="AT104" s="29"/>
      <c r="AU104" s="29"/>
      <c r="AV104" s="29"/>
      <c r="AW104" s="29"/>
      <c r="AX104" s="29"/>
      <c r="AY104" s="29"/>
      <c r="AZ104" s="29"/>
      <c r="BA104" s="29"/>
      <c r="BB104" s="29"/>
      <c r="BC104" s="29"/>
      <c r="BD104" s="29"/>
      <c r="BE104" s="29"/>
      <c r="BF104" s="29"/>
      <c r="BG104" s="29"/>
      <c r="BH104" s="29"/>
      <c r="BI104" s="29"/>
      <c r="BJ104" s="29"/>
      <c r="BK104" s="29"/>
      <c r="BL104" s="29"/>
      <c r="BM104" s="29"/>
      <c r="BN104" s="29"/>
      <c r="BO104" s="29"/>
      <c r="BP104" s="29"/>
      <c r="BQ104" s="29"/>
      <c r="BR104" s="29"/>
      <c r="BS104" s="29"/>
      <c r="BT104" s="29"/>
      <c r="BU104" s="29"/>
      <c r="BV104" s="29"/>
      <c r="BW104" s="29"/>
      <c r="BX104" s="29"/>
      <c r="BY104" s="29"/>
      <c r="BZ104" s="29"/>
    </row>
    <row r="105" ht="12.0" customHeight="1">
      <c r="A105" s="5"/>
      <c r="B105" s="5"/>
      <c r="C105" s="5"/>
      <c r="D105" s="5"/>
      <c r="E105" s="5"/>
      <c r="F105" s="5"/>
      <c r="G105" s="29"/>
      <c r="H105" s="29"/>
      <c r="I105" s="29"/>
      <c r="J105" s="29"/>
      <c r="K105" s="29"/>
      <c r="L105" s="29"/>
      <c r="M105" s="29"/>
      <c r="N105" s="29"/>
      <c r="O105" s="29"/>
      <c r="P105" s="29"/>
      <c r="Q105" s="29"/>
      <c r="R105" s="29"/>
      <c r="S105" s="29"/>
      <c r="T105" s="29"/>
      <c r="U105" s="29"/>
      <c r="V105" s="29"/>
      <c r="W105" s="29"/>
      <c r="X105" s="29"/>
      <c r="Y105" s="29"/>
      <c r="Z105" s="29"/>
      <c r="AA105" s="29"/>
      <c r="AB105" s="29"/>
      <c r="AC105" s="29"/>
      <c r="AD105" s="29"/>
      <c r="AE105" s="29"/>
      <c r="AF105" s="29"/>
      <c r="AG105" s="29"/>
      <c r="AH105" s="29"/>
      <c r="AI105" s="29"/>
      <c r="AJ105" s="29"/>
      <c r="AK105" s="29"/>
      <c r="AL105" s="29"/>
      <c r="AM105" s="29"/>
      <c r="AN105" s="29"/>
      <c r="AO105" s="29"/>
      <c r="AP105" s="29"/>
      <c r="AQ105" s="29"/>
      <c r="AR105" s="29"/>
      <c r="AS105" s="29"/>
      <c r="AT105" s="29"/>
      <c r="AU105" s="29"/>
      <c r="AV105" s="29"/>
      <c r="AW105" s="29"/>
      <c r="AX105" s="29"/>
      <c r="AY105" s="29"/>
      <c r="AZ105" s="29"/>
      <c r="BA105" s="29"/>
      <c r="BB105" s="29"/>
      <c r="BC105" s="29"/>
      <c r="BD105" s="29"/>
      <c r="BE105" s="29"/>
      <c r="BF105" s="29"/>
      <c r="BG105" s="29"/>
      <c r="BH105" s="29"/>
      <c r="BI105" s="29"/>
      <c r="BJ105" s="29"/>
      <c r="BK105" s="29"/>
      <c r="BL105" s="29"/>
      <c r="BM105" s="29"/>
      <c r="BN105" s="29"/>
      <c r="BO105" s="29"/>
      <c r="BP105" s="29"/>
      <c r="BQ105" s="29"/>
      <c r="BR105" s="29"/>
      <c r="BS105" s="29"/>
      <c r="BT105" s="29"/>
      <c r="BU105" s="29"/>
      <c r="BV105" s="29"/>
      <c r="BW105" s="29"/>
      <c r="BX105" s="29"/>
      <c r="BY105" s="29"/>
      <c r="BZ105" s="29"/>
    </row>
    <row r="106" ht="12.0" customHeight="1">
      <c r="A106" s="5"/>
      <c r="B106" s="5"/>
      <c r="C106" s="5"/>
      <c r="D106" s="5"/>
      <c r="E106" s="5"/>
      <c r="F106" s="5"/>
      <c r="G106" s="29"/>
      <c r="H106" s="29"/>
      <c r="I106" s="29"/>
      <c r="J106" s="29"/>
      <c r="K106" s="29"/>
      <c r="L106" s="29"/>
      <c r="M106" s="29"/>
      <c r="N106" s="29"/>
      <c r="O106" s="29"/>
      <c r="P106" s="29"/>
      <c r="Q106" s="29"/>
      <c r="R106" s="29"/>
      <c r="S106" s="29"/>
      <c r="T106" s="29"/>
      <c r="U106" s="29"/>
      <c r="V106" s="29"/>
      <c r="W106" s="29"/>
      <c r="X106" s="29"/>
      <c r="Y106" s="29"/>
      <c r="Z106" s="29"/>
      <c r="AA106" s="29"/>
      <c r="AB106" s="29"/>
      <c r="AC106" s="29"/>
      <c r="AD106" s="29"/>
      <c r="AE106" s="29"/>
      <c r="AF106" s="29"/>
      <c r="AG106" s="29"/>
      <c r="AH106" s="29"/>
      <c r="AI106" s="29"/>
      <c r="AJ106" s="29"/>
      <c r="AK106" s="29"/>
      <c r="AL106" s="29"/>
      <c r="AM106" s="29"/>
      <c r="AN106" s="29"/>
      <c r="AO106" s="29"/>
      <c r="AP106" s="29"/>
      <c r="AQ106" s="29"/>
      <c r="AR106" s="29"/>
      <c r="AS106" s="29"/>
      <c r="AT106" s="29"/>
      <c r="AU106" s="29"/>
      <c r="AV106" s="29"/>
      <c r="AW106" s="29"/>
      <c r="AX106" s="29"/>
      <c r="AY106" s="29"/>
      <c r="AZ106" s="29"/>
      <c r="BA106" s="29"/>
      <c r="BB106" s="29"/>
      <c r="BC106" s="29"/>
      <c r="BD106" s="29"/>
      <c r="BE106" s="29"/>
      <c r="BF106" s="29"/>
      <c r="BG106" s="29"/>
      <c r="BH106" s="29"/>
      <c r="BI106" s="29"/>
      <c r="BJ106" s="29"/>
      <c r="BK106" s="29"/>
      <c r="BL106" s="29"/>
      <c r="BM106" s="29"/>
      <c r="BN106" s="29"/>
      <c r="BO106" s="29"/>
      <c r="BP106" s="29"/>
      <c r="BQ106" s="29"/>
      <c r="BR106" s="29"/>
      <c r="BS106" s="29"/>
      <c r="BT106" s="29"/>
      <c r="BU106" s="29"/>
      <c r="BV106" s="29"/>
      <c r="BW106" s="29"/>
      <c r="BX106" s="29"/>
      <c r="BY106" s="29"/>
      <c r="BZ106" s="29"/>
    </row>
    <row r="107" ht="12.0" customHeight="1">
      <c r="A107" s="5"/>
      <c r="B107" s="5"/>
      <c r="C107" s="5"/>
      <c r="D107" s="5"/>
      <c r="E107" s="5"/>
      <c r="F107" s="5"/>
      <c r="G107" s="29"/>
      <c r="H107" s="29"/>
      <c r="I107" s="29"/>
      <c r="J107" s="29"/>
      <c r="K107" s="29"/>
      <c r="L107" s="29"/>
      <c r="M107" s="29"/>
      <c r="N107" s="29"/>
      <c r="O107" s="29"/>
      <c r="P107" s="29"/>
      <c r="Q107" s="29"/>
      <c r="R107" s="29"/>
      <c r="S107" s="29"/>
      <c r="T107" s="29"/>
      <c r="U107" s="29"/>
      <c r="V107" s="29"/>
      <c r="W107" s="29"/>
      <c r="X107" s="29"/>
      <c r="Y107" s="29"/>
      <c r="Z107" s="29"/>
      <c r="AA107" s="29"/>
      <c r="AB107" s="29"/>
      <c r="AC107" s="29"/>
      <c r="AD107" s="29"/>
      <c r="AE107" s="29"/>
      <c r="AF107" s="29"/>
      <c r="AG107" s="29"/>
      <c r="AH107" s="29"/>
      <c r="AI107" s="29"/>
      <c r="AJ107" s="29"/>
      <c r="AK107" s="29"/>
      <c r="AL107" s="29"/>
      <c r="AM107" s="29"/>
      <c r="AN107" s="29"/>
      <c r="AO107" s="29"/>
      <c r="AP107" s="29"/>
      <c r="AQ107" s="29"/>
      <c r="AR107" s="29"/>
      <c r="AS107" s="29"/>
      <c r="AT107" s="29"/>
      <c r="AU107" s="29"/>
      <c r="AV107" s="29"/>
      <c r="AW107" s="29"/>
      <c r="AX107" s="29"/>
      <c r="AY107" s="29"/>
      <c r="AZ107" s="29"/>
      <c r="BA107" s="29"/>
      <c r="BB107" s="29"/>
      <c r="BC107" s="29"/>
      <c r="BD107" s="29"/>
      <c r="BE107" s="29"/>
      <c r="BF107" s="29"/>
      <c r="BG107" s="29"/>
      <c r="BH107" s="29"/>
      <c r="BI107" s="29"/>
      <c r="BJ107" s="29"/>
      <c r="BK107" s="29"/>
      <c r="BL107" s="29"/>
      <c r="BM107" s="29"/>
      <c r="BN107" s="29"/>
      <c r="BO107" s="29"/>
      <c r="BP107" s="29"/>
      <c r="BQ107" s="29"/>
      <c r="BR107" s="29"/>
      <c r="BS107" s="29"/>
      <c r="BT107" s="29"/>
      <c r="BU107" s="29"/>
      <c r="BV107" s="29"/>
      <c r="BW107" s="29"/>
      <c r="BX107" s="29"/>
      <c r="BY107" s="29"/>
      <c r="BZ107" s="29"/>
    </row>
    <row r="108" ht="12.0" customHeight="1">
      <c r="A108" s="5"/>
      <c r="B108" s="5"/>
      <c r="C108" s="5"/>
      <c r="D108" s="5"/>
      <c r="E108" s="5"/>
      <c r="F108" s="5"/>
      <c r="G108" s="29"/>
      <c r="H108" s="29"/>
      <c r="I108" s="29"/>
      <c r="J108" s="29"/>
      <c r="K108" s="29"/>
      <c r="L108" s="29"/>
      <c r="M108" s="29"/>
      <c r="N108" s="29"/>
      <c r="O108" s="29"/>
      <c r="P108" s="29"/>
      <c r="Q108" s="29"/>
      <c r="R108" s="29"/>
      <c r="S108" s="29"/>
      <c r="T108" s="29"/>
      <c r="U108" s="29"/>
      <c r="V108" s="29"/>
      <c r="W108" s="29"/>
      <c r="X108" s="29"/>
      <c r="Y108" s="29"/>
      <c r="Z108" s="29"/>
      <c r="AA108" s="29"/>
      <c r="AB108" s="29"/>
      <c r="AC108" s="29"/>
      <c r="AD108" s="29"/>
      <c r="AE108" s="29"/>
      <c r="AF108" s="29"/>
      <c r="AG108" s="29"/>
      <c r="AH108" s="29"/>
      <c r="AI108" s="29"/>
      <c r="AJ108" s="29"/>
      <c r="AK108" s="29"/>
      <c r="AL108" s="29"/>
      <c r="AM108" s="29"/>
      <c r="AN108" s="29"/>
      <c r="AO108" s="29"/>
      <c r="AP108" s="29"/>
      <c r="AQ108" s="29"/>
      <c r="AR108" s="29"/>
      <c r="AS108" s="29"/>
      <c r="AT108" s="29"/>
      <c r="AU108" s="29"/>
      <c r="AV108" s="29"/>
      <c r="AW108" s="29"/>
      <c r="AX108" s="29"/>
      <c r="AY108" s="29"/>
      <c r="AZ108" s="29"/>
      <c r="BA108" s="29"/>
      <c r="BB108" s="29"/>
      <c r="BC108" s="29"/>
      <c r="BD108" s="29"/>
      <c r="BE108" s="29"/>
      <c r="BF108" s="29"/>
      <c r="BG108" s="29"/>
      <c r="BH108" s="29"/>
      <c r="BI108" s="29"/>
      <c r="BJ108" s="29"/>
      <c r="BK108" s="29"/>
      <c r="BL108" s="29"/>
      <c r="BM108" s="29"/>
      <c r="BN108" s="29"/>
      <c r="BO108" s="29"/>
      <c r="BP108" s="29"/>
      <c r="BQ108" s="29"/>
      <c r="BR108" s="29"/>
      <c r="BS108" s="29"/>
      <c r="BT108" s="29"/>
      <c r="BU108" s="29"/>
      <c r="BV108" s="29"/>
      <c r="BW108" s="29"/>
      <c r="BX108" s="29"/>
      <c r="BY108" s="29"/>
      <c r="BZ108" s="29"/>
    </row>
    <row r="109" ht="12.0" customHeight="1">
      <c r="A109" s="5"/>
      <c r="B109" s="5"/>
      <c r="C109" s="5"/>
      <c r="D109" s="5"/>
      <c r="E109" s="5"/>
      <c r="F109" s="5"/>
      <c r="G109" s="29"/>
      <c r="H109" s="29"/>
      <c r="I109" s="29"/>
      <c r="J109" s="29"/>
      <c r="K109" s="29"/>
      <c r="L109" s="29"/>
      <c r="M109" s="29"/>
      <c r="N109" s="29"/>
      <c r="O109" s="29"/>
      <c r="P109" s="29"/>
      <c r="Q109" s="29"/>
      <c r="R109" s="29"/>
      <c r="S109" s="29"/>
      <c r="T109" s="29"/>
      <c r="U109" s="29"/>
      <c r="V109" s="29"/>
      <c r="W109" s="29"/>
      <c r="X109" s="29"/>
      <c r="Y109" s="29"/>
      <c r="Z109" s="29"/>
      <c r="AA109" s="29"/>
      <c r="AB109" s="29"/>
      <c r="AC109" s="29"/>
      <c r="AD109" s="29"/>
      <c r="AE109" s="29"/>
      <c r="AF109" s="29"/>
      <c r="AG109" s="29"/>
      <c r="AH109" s="29"/>
      <c r="AI109" s="29"/>
      <c r="AJ109" s="29"/>
      <c r="AK109" s="29"/>
      <c r="AL109" s="29"/>
      <c r="AM109" s="29"/>
      <c r="AN109" s="29"/>
      <c r="AO109" s="29"/>
      <c r="AP109" s="29"/>
      <c r="AQ109" s="29"/>
      <c r="AR109" s="29"/>
      <c r="AS109" s="29"/>
      <c r="AT109" s="29"/>
      <c r="AU109" s="29"/>
      <c r="AV109" s="29"/>
      <c r="AW109" s="29"/>
      <c r="AX109" s="29"/>
      <c r="AY109" s="29"/>
      <c r="AZ109" s="29"/>
      <c r="BA109" s="29"/>
      <c r="BB109" s="29"/>
      <c r="BC109" s="29"/>
      <c r="BD109" s="29"/>
      <c r="BE109" s="29"/>
      <c r="BF109" s="29"/>
      <c r="BG109" s="29"/>
      <c r="BH109" s="29"/>
      <c r="BI109" s="29"/>
      <c r="BJ109" s="29"/>
      <c r="BK109" s="29"/>
      <c r="BL109" s="29"/>
      <c r="BM109" s="29"/>
      <c r="BN109" s="29"/>
      <c r="BO109" s="29"/>
      <c r="BP109" s="29"/>
      <c r="BQ109" s="29"/>
      <c r="BR109" s="29"/>
      <c r="BS109" s="29"/>
      <c r="BT109" s="29"/>
      <c r="BU109" s="29"/>
      <c r="BV109" s="29"/>
      <c r="BW109" s="29"/>
      <c r="BX109" s="29"/>
      <c r="BY109" s="29"/>
      <c r="BZ109" s="29"/>
    </row>
    <row r="110" ht="12.0" customHeight="1">
      <c r="A110" s="5"/>
      <c r="B110" s="5"/>
      <c r="C110" s="5"/>
      <c r="D110" s="5"/>
      <c r="E110" s="5"/>
      <c r="F110" s="5"/>
      <c r="G110" s="29"/>
      <c r="H110" s="29"/>
      <c r="I110" s="29"/>
      <c r="J110" s="29"/>
      <c r="K110" s="29"/>
      <c r="L110" s="29"/>
      <c r="M110" s="29"/>
      <c r="N110" s="29"/>
      <c r="O110" s="29"/>
      <c r="P110" s="29"/>
      <c r="Q110" s="29"/>
      <c r="R110" s="29"/>
      <c r="S110" s="29"/>
      <c r="T110" s="29"/>
      <c r="U110" s="29"/>
      <c r="V110" s="29"/>
      <c r="W110" s="29"/>
      <c r="X110" s="29"/>
      <c r="Y110" s="29"/>
      <c r="Z110" s="29"/>
      <c r="AA110" s="29"/>
      <c r="AB110" s="29"/>
      <c r="AC110" s="29"/>
      <c r="AD110" s="29"/>
      <c r="AE110" s="29"/>
      <c r="AF110" s="29"/>
      <c r="AG110" s="29"/>
      <c r="AH110" s="29"/>
      <c r="AI110" s="29"/>
      <c r="AJ110" s="29"/>
      <c r="AK110" s="29"/>
      <c r="AL110" s="29"/>
      <c r="AM110" s="29"/>
      <c r="AN110" s="29"/>
      <c r="AO110" s="29"/>
      <c r="AP110" s="29"/>
      <c r="AQ110" s="29"/>
      <c r="AR110" s="29"/>
      <c r="AS110" s="29"/>
      <c r="AT110" s="29"/>
      <c r="AU110" s="29"/>
      <c r="AV110" s="29"/>
      <c r="AW110" s="29"/>
      <c r="AX110" s="29"/>
      <c r="AY110" s="29"/>
      <c r="AZ110" s="29"/>
      <c r="BA110" s="29"/>
      <c r="BB110" s="29"/>
      <c r="BC110" s="29"/>
      <c r="BD110" s="29"/>
      <c r="BE110" s="29"/>
      <c r="BF110" s="29"/>
      <c r="BG110" s="29"/>
      <c r="BH110" s="29"/>
      <c r="BI110" s="29"/>
      <c r="BJ110" s="29"/>
      <c r="BK110" s="29"/>
      <c r="BL110" s="29"/>
      <c r="BM110" s="29"/>
      <c r="BN110" s="29"/>
      <c r="BO110" s="29"/>
      <c r="BP110" s="29"/>
      <c r="BQ110" s="29"/>
      <c r="BR110" s="29"/>
      <c r="BS110" s="29"/>
      <c r="BT110" s="29"/>
      <c r="BU110" s="29"/>
      <c r="BV110" s="29"/>
      <c r="BW110" s="29"/>
      <c r="BX110" s="29"/>
      <c r="BY110" s="29"/>
      <c r="BZ110" s="29"/>
    </row>
    <row r="111" ht="12.0" customHeight="1">
      <c r="A111" s="5"/>
      <c r="B111" s="5"/>
      <c r="C111" s="5"/>
      <c r="D111" s="5"/>
      <c r="E111" s="5"/>
      <c r="F111" s="5"/>
      <c r="G111" s="29"/>
      <c r="H111" s="29"/>
      <c r="I111" s="29"/>
      <c r="J111" s="29"/>
      <c r="K111" s="29"/>
      <c r="L111" s="29"/>
      <c r="M111" s="29"/>
      <c r="N111" s="29"/>
      <c r="O111" s="29"/>
      <c r="P111" s="29"/>
      <c r="Q111" s="29"/>
      <c r="R111" s="29"/>
      <c r="S111" s="29"/>
      <c r="T111" s="29"/>
      <c r="U111" s="29"/>
      <c r="V111" s="29"/>
      <c r="W111" s="29"/>
      <c r="X111" s="29"/>
      <c r="Y111" s="29"/>
      <c r="Z111" s="29"/>
      <c r="AA111" s="29"/>
      <c r="AB111" s="29"/>
      <c r="AC111" s="29"/>
      <c r="AD111" s="29"/>
      <c r="AE111" s="29"/>
      <c r="AF111" s="29"/>
      <c r="AG111" s="29"/>
      <c r="AH111" s="29"/>
      <c r="AI111" s="29"/>
      <c r="AJ111" s="29"/>
      <c r="AK111" s="29"/>
      <c r="AL111" s="29"/>
      <c r="AM111" s="29"/>
      <c r="AN111" s="29"/>
      <c r="AO111" s="29"/>
      <c r="AP111" s="29"/>
      <c r="AQ111" s="29"/>
      <c r="AR111" s="29"/>
      <c r="AS111" s="29"/>
      <c r="AT111" s="29"/>
      <c r="AU111" s="29"/>
      <c r="AV111" s="29"/>
      <c r="AW111" s="29"/>
      <c r="AX111" s="29"/>
      <c r="AY111" s="29"/>
      <c r="AZ111" s="29"/>
      <c r="BA111" s="29"/>
      <c r="BB111" s="29"/>
      <c r="BC111" s="29"/>
      <c r="BD111" s="29"/>
      <c r="BE111" s="29"/>
      <c r="BF111" s="29"/>
      <c r="BG111" s="29"/>
      <c r="BH111" s="29"/>
      <c r="BI111" s="29"/>
      <c r="BJ111" s="29"/>
      <c r="BK111" s="29"/>
      <c r="BL111" s="29"/>
      <c r="BM111" s="29"/>
      <c r="BN111" s="29"/>
      <c r="BO111" s="29"/>
      <c r="BP111" s="29"/>
      <c r="BQ111" s="29"/>
      <c r="BR111" s="29"/>
      <c r="BS111" s="29"/>
      <c r="BT111" s="29"/>
      <c r="BU111" s="29"/>
      <c r="BV111" s="29"/>
      <c r="BW111" s="29"/>
      <c r="BX111" s="29"/>
      <c r="BY111" s="29"/>
      <c r="BZ111" s="29"/>
    </row>
    <row r="112" ht="12.0" customHeight="1">
      <c r="A112" s="5"/>
      <c r="B112" s="5"/>
      <c r="C112" s="5"/>
      <c r="D112" s="5"/>
      <c r="E112" s="5"/>
      <c r="F112" s="5"/>
      <c r="G112" s="29"/>
      <c r="H112" s="29"/>
      <c r="I112" s="29"/>
      <c r="J112" s="29"/>
      <c r="K112" s="29"/>
      <c r="L112" s="29"/>
      <c r="M112" s="29"/>
      <c r="N112" s="29"/>
      <c r="O112" s="29"/>
      <c r="P112" s="29"/>
      <c r="Q112" s="29"/>
      <c r="R112" s="29"/>
      <c r="S112" s="29"/>
      <c r="T112" s="29"/>
      <c r="U112" s="29"/>
      <c r="V112" s="29"/>
      <c r="W112" s="29"/>
      <c r="X112" s="29"/>
      <c r="Y112" s="29"/>
      <c r="Z112" s="29"/>
      <c r="AA112" s="29"/>
      <c r="AB112" s="29"/>
      <c r="AC112" s="29"/>
      <c r="AD112" s="29"/>
      <c r="AE112" s="29"/>
      <c r="AF112" s="29"/>
      <c r="AG112" s="29"/>
      <c r="AH112" s="29"/>
      <c r="AI112" s="29"/>
      <c r="AJ112" s="29"/>
      <c r="AK112" s="29"/>
      <c r="AL112" s="29"/>
      <c r="AM112" s="29"/>
      <c r="AN112" s="29"/>
      <c r="AO112" s="29"/>
      <c r="AP112" s="29"/>
      <c r="AQ112" s="29"/>
      <c r="AR112" s="29"/>
      <c r="AS112" s="29"/>
      <c r="AT112" s="29"/>
      <c r="AU112" s="29"/>
      <c r="AV112" s="29"/>
      <c r="AW112" s="29"/>
      <c r="AX112" s="29"/>
      <c r="AY112" s="29"/>
      <c r="AZ112" s="29"/>
      <c r="BA112" s="29"/>
      <c r="BB112" s="29"/>
      <c r="BC112" s="29"/>
      <c r="BD112" s="29"/>
      <c r="BE112" s="29"/>
      <c r="BF112" s="29"/>
      <c r="BG112" s="29"/>
      <c r="BH112" s="29"/>
      <c r="BI112" s="29"/>
      <c r="BJ112" s="29"/>
      <c r="BK112" s="29"/>
      <c r="BL112" s="29"/>
      <c r="BM112" s="29"/>
      <c r="BN112" s="29"/>
      <c r="BO112" s="29"/>
      <c r="BP112" s="29"/>
      <c r="BQ112" s="29"/>
      <c r="BR112" s="29"/>
      <c r="BS112" s="29"/>
      <c r="BT112" s="29"/>
      <c r="BU112" s="29"/>
      <c r="BV112" s="29"/>
      <c r="BW112" s="29"/>
      <c r="BX112" s="29"/>
      <c r="BY112" s="29"/>
      <c r="BZ112" s="29"/>
    </row>
    <row r="113" ht="12.0" customHeight="1">
      <c r="A113" s="5"/>
      <c r="B113" s="5"/>
      <c r="C113" s="5"/>
      <c r="D113" s="5"/>
      <c r="E113" s="5"/>
      <c r="F113" s="5"/>
      <c r="G113" s="29"/>
      <c r="H113" s="29"/>
      <c r="I113" s="29"/>
      <c r="J113" s="29"/>
      <c r="K113" s="29"/>
      <c r="L113" s="29"/>
      <c r="M113" s="29"/>
      <c r="N113" s="29"/>
      <c r="O113" s="29"/>
      <c r="P113" s="29"/>
      <c r="Q113" s="29"/>
      <c r="R113" s="29"/>
      <c r="S113" s="29"/>
      <c r="T113" s="29"/>
      <c r="U113" s="29"/>
      <c r="V113" s="29"/>
      <c r="W113" s="29"/>
      <c r="X113" s="29"/>
      <c r="Y113" s="29"/>
      <c r="Z113" s="29"/>
      <c r="AA113" s="29"/>
      <c r="AB113" s="29"/>
      <c r="AC113" s="29"/>
      <c r="AD113" s="29"/>
      <c r="AE113" s="29"/>
      <c r="AF113" s="29"/>
      <c r="AG113" s="29"/>
      <c r="AH113" s="29"/>
      <c r="AI113" s="29"/>
      <c r="AJ113" s="29"/>
      <c r="AK113" s="29"/>
      <c r="AL113" s="29"/>
      <c r="AM113" s="29"/>
      <c r="AN113" s="29"/>
      <c r="AO113" s="29"/>
      <c r="AP113" s="29"/>
      <c r="AQ113" s="29"/>
      <c r="AR113" s="29"/>
      <c r="AS113" s="29"/>
      <c r="AT113" s="29"/>
      <c r="AU113" s="29"/>
      <c r="AV113" s="29"/>
      <c r="AW113" s="29"/>
      <c r="AX113" s="29"/>
      <c r="AY113" s="29"/>
      <c r="AZ113" s="29"/>
      <c r="BA113" s="29"/>
      <c r="BB113" s="29"/>
      <c r="BC113" s="29"/>
      <c r="BD113" s="29"/>
      <c r="BE113" s="29"/>
      <c r="BF113" s="29"/>
      <c r="BG113" s="29"/>
      <c r="BH113" s="29"/>
      <c r="BI113" s="29"/>
      <c r="BJ113" s="29"/>
      <c r="BK113" s="29"/>
      <c r="BL113" s="29"/>
      <c r="BM113" s="29"/>
      <c r="BN113" s="29"/>
      <c r="BO113" s="29"/>
      <c r="BP113" s="29"/>
      <c r="BQ113" s="29"/>
      <c r="BR113" s="29"/>
      <c r="BS113" s="29"/>
      <c r="BT113" s="29"/>
      <c r="BU113" s="29"/>
      <c r="BV113" s="29"/>
      <c r="BW113" s="29"/>
      <c r="BX113" s="29"/>
      <c r="BY113" s="29"/>
      <c r="BZ113" s="29"/>
    </row>
    <row r="114" ht="12.0" customHeight="1">
      <c r="A114" s="5"/>
      <c r="B114" s="5"/>
      <c r="C114" s="5"/>
      <c r="D114" s="5"/>
      <c r="E114" s="5"/>
      <c r="F114" s="5"/>
      <c r="G114" s="29"/>
      <c r="H114" s="29"/>
      <c r="I114" s="29"/>
      <c r="J114" s="29"/>
      <c r="K114" s="29"/>
      <c r="L114" s="29"/>
      <c r="M114" s="29"/>
      <c r="N114" s="29"/>
      <c r="O114" s="29"/>
      <c r="P114" s="29"/>
      <c r="Q114" s="29"/>
      <c r="R114" s="29"/>
      <c r="S114" s="29"/>
      <c r="T114" s="29"/>
      <c r="U114" s="29"/>
      <c r="V114" s="29"/>
      <c r="W114" s="29"/>
      <c r="X114" s="29"/>
      <c r="Y114" s="29"/>
      <c r="Z114" s="29"/>
      <c r="AA114" s="29"/>
      <c r="AB114" s="29"/>
      <c r="AC114" s="29"/>
      <c r="AD114" s="29"/>
      <c r="AE114" s="29"/>
      <c r="AF114" s="29"/>
      <c r="AG114" s="29"/>
      <c r="AH114" s="29"/>
      <c r="AI114" s="29"/>
      <c r="AJ114" s="29"/>
      <c r="AK114" s="29"/>
      <c r="AL114" s="29"/>
      <c r="AM114" s="29"/>
      <c r="AN114" s="29"/>
      <c r="AO114" s="29"/>
      <c r="AP114" s="29"/>
      <c r="AQ114" s="29"/>
      <c r="AR114" s="29"/>
      <c r="AS114" s="29"/>
      <c r="AT114" s="29"/>
      <c r="AU114" s="29"/>
      <c r="AV114" s="29"/>
      <c r="AW114" s="29"/>
      <c r="AX114" s="29"/>
      <c r="AY114" s="29"/>
      <c r="AZ114" s="29"/>
      <c r="BA114" s="29"/>
      <c r="BB114" s="29"/>
      <c r="BC114" s="29"/>
      <c r="BD114" s="29"/>
      <c r="BE114" s="29"/>
      <c r="BF114" s="29"/>
      <c r="BG114" s="29"/>
      <c r="BH114" s="29"/>
      <c r="BI114" s="29"/>
      <c r="BJ114" s="29"/>
      <c r="BK114" s="29"/>
      <c r="BL114" s="29"/>
      <c r="BM114" s="29"/>
      <c r="BN114" s="29"/>
      <c r="BO114" s="29"/>
      <c r="BP114" s="29"/>
      <c r="BQ114" s="29"/>
      <c r="BR114" s="29"/>
      <c r="BS114" s="29"/>
      <c r="BT114" s="29"/>
      <c r="BU114" s="29"/>
      <c r="BV114" s="29"/>
      <c r="BW114" s="29"/>
      <c r="BX114" s="29"/>
      <c r="BY114" s="29"/>
      <c r="BZ114" s="29"/>
    </row>
    <row r="115" ht="12.0" customHeight="1">
      <c r="A115" s="5"/>
      <c r="B115" s="5"/>
      <c r="C115" s="5"/>
      <c r="D115" s="5"/>
      <c r="E115" s="5"/>
      <c r="F115" s="5"/>
      <c r="G115" s="29"/>
      <c r="H115" s="29"/>
      <c r="I115" s="29"/>
      <c r="J115" s="29"/>
      <c r="K115" s="29"/>
      <c r="L115" s="29"/>
      <c r="M115" s="29"/>
      <c r="N115" s="29"/>
      <c r="O115" s="29"/>
      <c r="P115" s="29"/>
      <c r="Q115" s="29"/>
      <c r="R115" s="29"/>
      <c r="S115" s="29"/>
      <c r="T115" s="29"/>
      <c r="U115" s="29"/>
      <c r="V115" s="29"/>
      <c r="W115" s="29"/>
      <c r="X115" s="29"/>
      <c r="Y115" s="29"/>
      <c r="Z115" s="29"/>
      <c r="AA115" s="29"/>
      <c r="AB115" s="29"/>
      <c r="AC115" s="29"/>
      <c r="AD115" s="29"/>
      <c r="AE115" s="29"/>
      <c r="AF115" s="29"/>
      <c r="AG115" s="29"/>
      <c r="AH115" s="29"/>
      <c r="AI115" s="29"/>
      <c r="AJ115" s="29"/>
      <c r="AK115" s="29"/>
      <c r="AL115" s="29"/>
      <c r="AM115" s="29"/>
      <c r="AN115" s="29"/>
      <c r="AO115" s="29"/>
      <c r="AP115" s="29"/>
      <c r="AQ115" s="29"/>
      <c r="AR115" s="29"/>
      <c r="AS115" s="29"/>
      <c r="AT115" s="29"/>
      <c r="AU115" s="29"/>
      <c r="AV115" s="29"/>
      <c r="AW115" s="29"/>
      <c r="AX115" s="29"/>
      <c r="AY115" s="29"/>
      <c r="AZ115" s="29"/>
      <c r="BA115" s="29"/>
      <c r="BB115" s="29"/>
      <c r="BC115" s="29"/>
      <c r="BD115" s="29"/>
      <c r="BE115" s="29"/>
      <c r="BF115" s="29"/>
      <c r="BG115" s="29"/>
      <c r="BH115" s="29"/>
      <c r="BI115" s="29"/>
      <c r="BJ115" s="29"/>
      <c r="BK115" s="29"/>
      <c r="BL115" s="29"/>
      <c r="BM115" s="29"/>
      <c r="BN115" s="29"/>
      <c r="BO115" s="29"/>
      <c r="BP115" s="29"/>
      <c r="BQ115" s="29"/>
      <c r="BR115" s="29"/>
      <c r="BS115" s="29"/>
      <c r="BT115" s="29"/>
      <c r="BU115" s="29"/>
      <c r="BV115" s="29"/>
      <c r="BW115" s="29"/>
      <c r="BX115" s="29"/>
      <c r="BY115" s="29"/>
      <c r="BZ115" s="29"/>
    </row>
    <row r="116" ht="12.0" customHeight="1">
      <c r="A116" s="5"/>
      <c r="B116" s="5"/>
      <c r="C116" s="5"/>
      <c r="D116" s="5"/>
      <c r="E116" s="5"/>
      <c r="F116" s="5"/>
      <c r="G116" s="29"/>
      <c r="H116" s="29"/>
      <c r="I116" s="29"/>
      <c r="J116" s="29"/>
      <c r="K116" s="29"/>
      <c r="L116" s="29"/>
      <c r="M116" s="29"/>
      <c r="N116" s="29"/>
      <c r="O116" s="29"/>
      <c r="P116" s="29"/>
      <c r="Q116" s="29"/>
      <c r="R116" s="29"/>
      <c r="S116" s="29"/>
      <c r="T116" s="29"/>
      <c r="U116" s="29"/>
      <c r="V116" s="29"/>
      <c r="W116" s="29"/>
      <c r="X116" s="29"/>
      <c r="Y116" s="29"/>
      <c r="Z116" s="29"/>
      <c r="AA116" s="29"/>
      <c r="AB116" s="29"/>
      <c r="AC116" s="29"/>
      <c r="AD116" s="29"/>
      <c r="AE116" s="29"/>
      <c r="AF116" s="29"/>
      <c r="AG116" s="29"/>
      <c r="AH116" s="29"/>
      <c r="AI116" s="29"/>
      <c r="AJ116" s="29"/>
      <c r="AK116" s="29"/>
      <c r="AL116" s="29"/>
      <c r="AM116" s="29"/>
      <c r="AN116" s="29"/>
      <c r="AO116" s="29"/>
      <c r="AP116" s="29"/>
      <c r="AQ116" s="29"/>
      <c r="AR116" s="29"/>
      <c r="AS116" s="29"/>
      <c r="AT116" s="29"/>
      <c r="AU116" s="29"/>
      <c r="AV116" s="29"/>
      <c r="AW116" s="29"/>
      <c r="AX116" s="29"/>
      <c r="AY116" s="29"/>
      <c r="AZ116" s="29"/>
      <c r="BA116" s="29"/>
      <c r="BB116" s="29"/>
      <c r="BC116" s="29"/>
      <c r="BD116" s="29"/>
      <c r="BE116" s="29"/>
      <c r="BF116" s="29"/>
      <c r="BG116" s="29"/>
      <c r="BH116" s="29"/>
      <c r="BI116" s="29"/>
      <c r="BJ116" s="29"/>
      <c r="BK116" s="29"/>
      <c r="BL116" s="29"/>
      <c r="BM116" s="29"/>
      <c r="BN116" s="29"/>
      <c r="BO116" s="29"/>
      <c r="BP116" s="29"/>
      <c r="BQ116" s="29"/>
      <c r="BR116" s="29"/>
      <c r="BS116" s="29"/>
      <c r="BT116" s="29"/>
      <c r="BU116" s="29"/>
      <c r="BV116" s="29"/>
      <c r="BW116" s="29"/>
      <c r="BX116" s="29"/>
      <c r="BY116" s="29"/>
      <c r="BZ116" s="29"/>
    </row>
    <row r="117" ht="12.0" customHeight="1">
      <c r="A117" s="5"/>
      <c r="B117" s="5"/>
      <c r="C117" s="5"/>
      <c r="D117" s="5"/>
      <c r="E117" s="5"/>
      <c r="F117" s="5"/>
      <c r="G117" s="29"/>
      <c r="H117" s="29"/>
      <c r="I117" s="29"/>
      <c r="J117" s="29"/>
      <c r="K117" s="29"/>
      <c r="L117" s="29"/>
      <c r="M117" s="29"/>
      <c r="N117" s="29"/>
      <c r="O117" s="29"/>
      <c r="P117" s="29"/>
      <c r="Q117" s="29"/>
      <c r="R117" s="29"/>
      <c r="S117" s="29"/>
      <c r="T117" s="29"/>
      <c r="U117" s="29"/>
      <c r="V117" s="29"/>
      <c r="W117" s="29"/>
      <c r="X117" s="29"/>
      <c r="Y117" s="29"/>
      <c r="Z117" s="29"/>
      <c r="AA117" s="29"/>
      <c r="AB117" s="29"/>
      <c r="AC117" s="29"/>
      <c r="AD117" s="29"/>
      <c r="AE117" s="29"/>
      <c r="AF117" s="29"/>
      <c r="AG117" s="29"/>
      <c r="AH117" s="29"/>
      <c r="AI117" s="29"/>
      <c r="AJ117" s="29"/>
      <c r="AK117" s="29"/>
      <c r="AL117" s="29"/>
      <c r="AM117" s="29"/>
      <c r="AN117" s="29"/>
      <c r="AO117" s="29"/>
      <c r="AP117" s="29"/>
      <c r="AQ117" s="29"/>
      <c r="AR117" s="29"/>
      <c r="AS117" s="29"/>
      <c r="AT117" s="29"/>
      <c r="AU117" s="29"/>
      <c r="AV117" s="29"/>
      <c r="AW117" s="29"/>
      <c r="AX117" s="29"/>
      <c r="AY117" s="29"/>
      <c r="AZ117" s="29"/>
      <c r="BA117" s="29"/>
      <c r="BB117" s="29"/>
      <c r="BC117" s="29"/>
      <c r="BD117" s="29"/>
      <c r="BE117" s="29"/>
      <c r="BF117" s="29"/>
      <c r="BG117" s="29"/>
      <c r="BH117" s="29"/>
      <c r="BI117" s="29"/>
      <c r="BJ117" s="29"/>
      <c r="BK117" s="29"/>
      <c r="BL117" s="29"/>
      <c r="BM117" s="29"/>
      <c r="BN117" s="29"/>
      <c r="BO117" s="29"/>
      <c r="BP117" s="29"/>
      <c r="BQ117" s="29"/>
      <c r="BR117" s="29"/>
      <c r="BS117" s="29"/>
      <c r="BT117" s="29"/>
      <c r="BU117" s="29"/>
      <c r="BV117" s="29"/>
      <c r="BW117" s="29"/>
      <c r="BX117" s="29"/>
      <c r="BY117" s="29"/>
      <c r="BZ117" s="29"/>
    </row>
    <row r="118" ht="12.0" customHeight="1">
      <c r="A118" s="5"/>
      <c r="B118" s="5"/>
      <c r="C118" s="5"/>
      <c r="D118" s="5"/>
      <c r="E118" s="5"/>
      <c r="F118" s="5"/>
      <c r="G118" s="29"/>
      <c r="H118" s="29"/>
      <c r="I118" s="29"/>
      <c r="J118" s="29"/>
      <c r="K118" s="29"/>
      <c r="L118" s="29"/>
      <c r="M118" s="29"/>
      <c r="N118" s="29"/>
      <c r="O118" s="29"/>
      <c r="P118" s="29"/>
      <c r="Q118" s="29"/>
      <c r="R118" s="29"/>
      <c r="S118" s="29"/>
      <c r="T118" s="29"/>
      <c r="U118" s="29"/>
      <c r="V118" s="29"/>
      <c r="W118" s="29"/>
      <c r="X118" s="29"/>
      <c r="Y118" s="29"/>
      <c r="Z118" s="29"/>
      <c r="AA118" s="29"/>
      <c r="AB118" s="29"/>
      <c r="AC118" s="29"/>
      <c r="AD118" s="29"/>
      <c r="AE118" s="29"/>
      <c r="AF118" s="29"/>
      <c r="AG118" s="29"/>
      <c r="AH118" s="29"/>
      <c r="AI118" s="29"/>
      <c r="AJ118" s="29"/>
      <c r="AK118" s="29"/>
      <c r="AL118" s="29"/>
      <c r="AM118" s="29"/>
      <c r="AN118" s="29"/>
      <c r="AO118" s="29"/>
      <c r="AP118" s="29"/>
      <c r="AQ118" s="29"/>
      <c r="AR118" s="29"/>
      <c r="AS118" s="29"/>
      <c r="AT118" s="29"/>
      <c r="AU118" s="29"/>
      <c r="AV118" s="29"/>
      <c r="AW118" s="29"/>
      <c r="AX118" s="29"/>
      <c r="AY118" s="29"/>
      <c r="AZ118" s="29"/>
      <c r="BA118" s="29"/>
      <c r="BB118" s="29"/>
      <c r="BC118" s="29"/>
      <c r="BD118" s="29"/>
      <c r="BE118" s="29"/>
      <c r="BF118" s="29"/>
      <c r="BG118" s="29"/>
      <c r="BH118" s="29"/>
      <c r="BI118" s="29"/>
      <c r="BJ118" s="29"/>
      <c r="BK118" s="29"/>
      <c r="BL118" s="29"/>
      <c r="BM118" s="29"/>
      <c r="BN118" s="29"/>
      <c r="BO118" s="29"/>
      <c r="BP118" s="29"/>
      <c r="BQ118" s="29"/>
      <c r="BR118" s="29"/>
      <c r="BS118" s="29"/>
      <c r="BT118" s="29"/>
      <c r="BU118" s="29"/>
      <c r="BV118" s="29"/>
      <c r="BW118" s="29"/>
      <c r="BX118" s="29"/>
      <c r="BY118" s="29"/>
      <c r="BZ118" s="29"/>
    </row>
    <row r="119" ht="12.0" customHeight="1">
      <c r="A119" s="5"/>
      <c r="B119" s="5"/>
      <c r="C119" s="5"/>
      <c r="D119" s="5"/>
      <c r="E119" s="5"/>
      <c r="F119" s="5"/>
      <c r="G119" s="29"/>
      <c r="H119" s="29"/>
      <c r="I119" s="29"/>
      <c r="J119" s="29"/>
      <c r="K119" s="29"/>
      <c r="L119" s="29"/>
      <c r="M119" s="29"/>
      <c r="N119" s="29"/>
      <c r="O119" s="29"/>
      <c r="P119" s="29"/>
      <c r="Q119" s="29"/>
      <c r="R119" s="29"/>
      <c r="S119" s="29"/>
      <c r="T119" s="29"/>
      <c r="U119" s="29"/>
      <c r="V119" s="29"/>
      <c r="W119" s="29"/>
      <c r="X119" s="29"/>
      <c r="Y119" s="29"/>
      <c r="Z119" s="29"/>
      <c r="AA119" s="29"/>
      <c r="AB119" s="29"/>
      <c r="AC119" s="29"/>
      <c r="AD119" s="29"/>
      <c r="AE119" s="29"/>
      <c r="AF119" s="29"/>
      <c r="AG119" s="29"/>
      <c r="AH119" s="29"/>
      <c r="AI119" s="29"/>
      <c r="AJ119" s="29"/>
      <c r="AK119" s="29"/>
      <c r="AL119" s="29"/>
      <c r="AM119" s="29"/>
      <c r="AN119" s="29"/>
      <c r="AO119" s="29"/>
      <c r="AP119" s="29"/>
      <c r="AQ119" s="29"/>
      <c r="AR119" s="29"/>
      <c r="AS119" s="29"/>
      <c r="AT119" s="29"/>
      <c r="AU119" s="29"/>
      <c r="AV119" s="29"/>
      <c r="AW119" s="29"/>
      <c r="AX119" s="29"/>
      <c r="AY119" s="29"/>
      <c r="AZ119" s="29"/>
      <c r="BA119" s="29"/>
      <c r="BB119" s="29"/>
      <c r="BC119" s="29"/>
      <c r="BD119" s="29"/>
      <c r="BE119" s="29"/>
      <c r="BF119" s="29"/>
      <c r="BG119" s="29"/>
      <c r="BH119" s="29"/>
      <c r="BI119" s="29"/>
      <c r="BJ119" s="29"/>
      <c r="BK119" s="29"/>
      <c r="BL119" s="29"/>
      <c r="BM119" s="29"/>
      <c r="BN119" s="29"/>
      <c r="BO119" s="29"/>
      <c r="BP119" s="29"/>
      <c r="BQ119" s="29"/>
      <c r="BR119" s="29"/>
      <c r="BS119" s="29"/>
      <c r="BT119" s="29"/>
      <c r="BU119" s="29"/>
      <c r="BV119" s="29"/>
      <c r="BW119" s="29"/>
      <c r="BX119" s="29"/>
      <c r="BY119" s="29"/>
      <c r="BZ119" s="29"/>
    </row>
    <row r="120" ht="12.0" customHeight="1">
      <c r="A120" s="5"/>
      <c r="B120" s="5"/>
      <c r="C120" s="5"/>
      <c r="D120" s="5"/>
      <c r="E120" s="5"/>
      <c r="F120" s="5"/>
      <c r="G120" s="29"/>
      <c r="H120" s="29"/>
      <c r="I120" s="29"/>
      <c r="J120" s="29"/>
      <c r="K120" s="29"/>
      <c r="L120" s="29"/>
      <c r="M120" s="29"/>
      <c r="N120" s="29"/>
      <c r="O120" s="29"/>
      <c r="P120" s="29"/>
      <c r="Q120" s="29"/>
      <c r="R120" s="29"/>
      <c r="S120" s="29"/>
      <c r="T120" s="29"/>
      <c r="U120" s="29"/>
      <c r="V120" s="29"/>
      <c r="W120" s="29"/>
      <c r="X120" s="29"/>
      <c r="Y120" s="29"/>
      <c r="Z120" s="29"/>
      <c r="AA120" s="29"/>
      <c r="AB120" s="29"/>
      <c r="AC120" s="29"/>
      <c r="AD120" s="29"/>
      <c r="AE120" s="29"/>
      <c r="AF120" s="29"/>
      <c r="AG120" s="29"/>
      <c r="AH120" s="29"/>
      <c r="AI120" s="29"/>
      <c r="AJ120" s="29"/>
      <c r="AK120" s="29"/>
      <c r="AL120" s="29"/>
      <c r="AM120" s="29"/>
      <c r="AN120" s="29"/>
      <c r="AO120" s="29"/>
      <c r="AP120" s="29"/>
      <c r="AQ120" s="29"/>
      <c r="AR120" s="29"/>
      <c r="AS120" s="29"/>
      <c r="AT120" s="29"/>
      <c r="AU120" s="29"/>
      <c r="AV120" s="29"/>
      <c r="AW120" s="29"/>
      <c r="AX120" s="29"/>
      <c r="AY120" s="29"/>
      <c r="AZ120" s="29"/>
      <c r="BA120" s="29"/>
      <c r="BB120" s="29"/>
      <c r="BC120" s="29"/>
      <c r="BD120" s="29"/>
      <c r="BE120" s="29"/>
      <c r="BF120" s="29"/>
      <c r="BG120" s="29"/>
      <c r="BH120" s="29"/>
      <c r="BI120" s="29"/>
      <c r="BJ120" s="29"/>
      <c r="BK120" s="29"/>
      <c r="BL120" s="29"/>
      <c r="BM120" s="29"/>
      <c r="BN120" s="29"/>
      <c r="BO120" s="29"/>
      <c r="BP120" s="29"/>
      <c r="BQ120" s="29"/>
      <c r="BR120" s="29"/>
      <c r="BS120" s="29"/>
      <c r="BT120" s="29"/>
      <c r="BU120" s="29"/>
      <c r="BV120" s="29"/>
      <c r="BW120" s="29"/>
      <c r="BX120" s="29"/>
      <c r="BY120" s="29"/>
      <c r="BZ120" s="29"/>
    </row>
    <row r="121" ht="12.0" customHeight="1">
      <c r="A121" s="5"/>
      <c r="B121" s="5"/>
      <c r="C121" s="5"/>
      <c r="D121" s="5"/>
      <c r="E121" s="5"/>
      <c r="F121" s="5"/>
      <c r="G121" s="29"/>
      <c r="H121" s="29"/>
      <c r="I121" s="29"/>
      <c r="J121" s="29"/>
      <c r="K121" s="29"/>
      <c r="L121" s="29"/>
      <c r="M121" s="29"/>
      <c r="N121" s="29"/>
      <c r="O121" s="29"/>
      <c r="P121" s="29"/>
      <c r="Q121" s="29"/>
      <c r="R121" s="29"/>
      <c r="S121" s="29"/>
      <c r="T121" s="29"/>
      <c r="U121" s="29"/>
      <c r="V121" s="29"/>
      <c r="W121" s="29"/>
      <c r="X121" s="29"/>
      <c r="Y121" s="29"/>
      <c r="Z121" s="29"/>
      <c r="AA121" s="29"/>
      <c r="AB121" s="29"/>
      <c r="AC121" s="29"/>
      <c r="AD121" s="29"/>
      <c r="AE121" s="29"/>
      <c r="AF121" s="29"/>
      <c r="AG121" s="29"/>
      <c r="AH121" s="29"/>
      <c r="AI121" s="29"/>
      <c r="AJ121" s="29"/>
      <c r="AK121" s="29"/>
      <c r="AL121" s="29"/>
      <c r="AM121" s="29"/>
      <c r="AN121" s="29"/>
      <c r="AO121" s="29"/>
      <c r="AP121" s="29"/>
      <c r="AQ121" s="29"/>
      <c r="AR121" s="29"/>
      <c r="AS121" s="29"/>
      <c r="AT121" s="29"/>
      <c r="AU121" s="29"/>
      <c r="AV121" s="29"/>
      <c r="AW121" s="29"/>
      <c r="AX121" s="29"/>
      <c r="AY121" s="29"/>
      <c r="AZ121" s="29"/>
      <c r="BA121" s="29"/>
      <c r="BB121" s="29"/>
      <c r="BC121" s="29"/>
      <c r="BD121" s="29"/>
      <c r="BE121" s="29"/>
      <c r="BF121" s="29"/>
      <c r="BG121" s="29"/>
      <c r="BH121" s="29"/>
      <c r="BI121" s="29"/>
      <c r="BJ121" s="29"/>
      <c r="BK121" s="29"/>
      <c r="BL121" s="29"/>
      <c r="BM121" s="29"/>
      <c r="BN121" s="29"/>
      <c r="BO121" s="29"/>
      <c r="BP121" s="29"/>
      <c r="BQ121" s="29"/>
      <c r="BR121" s="29"/>
      <c r="BS121" s="29"/>
      <c r="BT121" s="29"/>
      <c r="BU121" s="29"/>
      <c r="BV121" s="29"/>
      <c r="BW121" s="29"/>
      <c r="BX121" s="29"/>
      <c r="BY121" s="29"/>
      <c r="BZ121" s="29"/>
    </row>
    <row r="122" ht="12.0" customHeight="1">
      <c r="A122" s="5"/>
      <c r="B122" s="5"/>
      <c r="C122" s="5"/>
      <c r="D122" s="5"/>
      <c r="E122" s="5"/>
      <c r="F122" s="5"/>
      <c r="G122" s="29"/>
      <c r="H122" s="29"/>
      <c r="I122" s="29"/>
      <c r="J122" s="29"/>
      <c r="K122" s="29"/>
      <c r="L122" s="29"/>
      <c r="M122" s="29"/>
      <c r="N122" s="29"/>
      <c r="O122" s="29"/>
      <c r="P122" s="29"/>
      <c r="Q122" s="29"/>
      <c r="R122" s="29"/>
      <c r="S122" s="29"/>
      <c r="T122" s="29"/>
      <c r="U122" s="29"/>
      <c r="V122" s="29"/>
      <c r="W122" s="29"/>
      <c r="X122" s="29"/>
      <c r="Y122" s="29"/>
      <c r="Z122" s="29"/>
      <c r="AA122" s="29"/>
      <c r="AB122" s="29"/>
      <c r="AC122" s="29"/>
      <c r="AD122" s="29"/>
      <c r="AE122" s="29"/>
      <c r="AF122" s="29"/>
      <c r="AG122" s="29"/>
      <c r="AH122" s="29"/>
      <c r="AI122" s="29"/>
      <c r="AJ122" s="29"/>
      <c r="AK122" s="29"/>
      <c r="AL122" s="29"/>
      <c r="AM122" s="29"/>
      <c r="AN122" s="29"/>
      <c r="AO122" s="29"/>
      <c r="AP122" s="29"/>
      <c r="AQ122" s="29"/>
      <c r="AR122" s="29"/>
      <c r="AS122" s="29"/>
      <c r="AT122" s="29"/>
      <c r="AU122" s="29"/>
      <c r="AV122" s="29"/>
      <c r="AW122" s="29"/>
      <c r="AX122" s="29"/>
      <c r="AY122" s="29"/>
      <c r="AZ122" s="29"/>
      <c r="BA122" s="29"/>
      <c r="BB122" s="29"/>
      <c r="BC122" s="29"/>
      <c r="BD122" s="29"/>
      <c r="BE122" s="29"/>
      <c r="BF122" s="29"/>
      <c r="BG122" s="29"/>
      <c r="BH122" s="29"/>
      <c r="BI122" s="29"/>
      <c r="BJ122" s="29"/>
      <c r="BK122" s="29"/>
      <c r="BL122" s="29"/>
      <c r="BM122" s="29"/>
      <c r="BN122" s="29"/>
      <c r="BO122" s="29"/>
      <c r="BP122" s="29"/>
      <c r="BQ122" s="29"/>
      <c r="BR122" s="29"/>
      <c r="BS122" s="29"/>
      <c r="BT122" s="29"/>
      <c r="BU122" s="29"/>
      <c r="BV122" s="29"/>
      <c r="BW122" s="29"/>
      <c r="BX122" s="29"/>
      <c r="BY122" s="29"/>
      <c r="BZ122" s="29"/>
    </row>
    <row r="123" ht="12.0" customHeight="1">
      <c r="A123" s="5"/>
      <c r="B123" s="5"/>
      <c r="C123" s="5"/>
      <c r="D123" s="5"/>
      <c r="E123" s="5"/>
      <c r="F123" s="5"/>
      <c r="G123" s="29"/>
      <c r="H123" s="29"/>
      <c r="I123" s="29"/>
      <c r="J123" s="29"/>
      <c r="K123" s="29"/>
      <c r="L123" s="29"/>
      <c r="M123" s="29"/>
      <c r="N123" s="29"/>
      <c r="O123" s="29"/>
      <c r="P123" s="29"/>
      <c r="Q123" s="29"/>
      <c r="R123" s="29"/>
      <c r="S123" s="29"/>
      <c r="T123" s="29"/>
      <c r="U123" s="29"/>
      <c r="V123" s="29"/>
      <c r="W123" s="29"/>
      <c r="X123" s="29"/>
      <c r="Y123" s="29"/>
      <c r="Z123" s="29"/>
      <c r="AA123" s="29"/>
      <c r="AB123" s="29"/>
      <c r="AC123" s="29"/>
      <c r="AD123" s="29"/>
      <c r="AE123" s="29"/>
      <c r="AF123" s="29"/>
      <c r="AG123" s="29"/>
      <c r="AH123" s="29"/>
      <c r="AI123" s="29"/>
      <c r="AJ123" s="29"/>
      <c r="AK123" s="29"/>
      <c r="AL123" s="29"/>
      <c r="AM123" s="29"/>
      <c r="AN123" s="29"/>
      <c r="AO123" s="29"/>
      <c r="AP123" s="29"/>
      <c r="AQ123" s="29"/>
      <c r="AR123" s="29"/>
      <c r="AS123" s="29"/>
      <c r="AT123" s="29"/>
      <c r="AU123" s="29"/>
      <c r="AV123" s="29"/>
      <c r="AW123" s="29"/>
      <c r="AX123" s="29"/>
      <c r="AY123" s="29"/>
      <c r="AZ123" s="29"/>
      <c r="BA123" s="29"/>
      <c r="BB123" s="29"/>
      <c r="BC123" s="29"/>
      <c r="BD123" s="29"/>
      <c r="BE123" s="29"/>
      <c r="BF123" s="29"/>
      <c r="BG123" s="29"/>
      <c r="BH123" s="29"/>
      <c r="BI123" s="29"/>
      <c r="BJ123" s="29"/>
      <c r="BK123" s="29"/>
      <c r="BL123" s="29"/>
      <c r="BM123" s="29"/>
      <c r="BN123" s="29"/>
      <c r="BO123" s="29"/>
      <c r="BP123" s="29"/>
      <c r="BQ123" s="29"/>
      <c r="BR123" s="29"/>
      <c r="BS123" s="29"/>
      <c r="BT123" s="29"/>
      <c r="BU123" s="29"/>
      <c r="BV123" s="29"/>
      <c r="BW123" s="29"/>
      <c r="BX123" s="29"/>
      <c r="BY123" s="29"/>
      <c r="BZ123" s="29"/>
    </row>
    <row r="124" ht="12.0" customHeight="1">
      <c r="A124" s="5"/>
      <c r="B124" s="5"/>
      <c r="C124" s="5"/>
      <c r="D124" s="5"/>
      <c r="E124" s="5"/>
      <c r="F124" s="5"/>
      <c r="G124" s="29"/>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c r="AH124" s="29"/>
      <c r="AI124" s="29"/>
      <c r="AJ124" s="29"/>
      <c r="AK124" s="29"/>
      <c r="AL124" s="29"/>
      <c r="AM124" s="29"/>
      <c r="AN124" s="29"/>
      <c r="AO124" s="29"/>
      <c r="AP124" s="29"/>
      <c r="AQ124" s="29"/>
      <c r="AR124" s="29"/>
      <c r="AS124" s="29"/>
      <c r="AT124" s="29"/>
      <c r="AU124" s="29"/>
      <c r="AV124" s="29"/>
      <c r="AW124" s="29"/>
      <c r="AX124" s="29"/>
      <c r="AY124" s="29"/>
      <c r="AZ124" s="29"/>
      <c r="BA124" s="29"/>
      <c r="BB124" s="29"/>
      <c r="BC124" s="29"/>
      <c r="BD124" s="29"/>
      <c r="BE124" s="29"/>
      <c r="BF124" s="29"/>
      <c r="BG124" s="29"/>
      <c r="BH124" s="29"/>
      <c r="BI124" s="29"/>
      <c r="BJ124" s="29"/>
      <c r="BK124" s="29"/>
      <c r="BL124" s="29"/>
      <c r="BM124" s="29"/>
      <c r="BN124" s="29"/>
      <c r="BO124" s="29"/>
      <c r="BP124" s="29"/>
      <c r="BQ124" s="29"/>
      <c r="BR124" s="29"/>
      <c r="BS124" s="29"/>
      <c r="BT124" s="29"/>
      <c r="BU124" s="29"/>
      <c r="BV124" s="29"/>
      <c r="BW124" s="29"/>
      <c r="BX124" s="29"/>
      <c r="BY124" s="29"/>
      <c r="BZ124" s="29"/>
    </row>
    <row r="125" ht="12.0" customHeight="1">
      <c r="A125" s="5"/>
      <c r="B125" s="5"/>
      <c r="C125" s="5"/>
      <c r="D125" s="5"/>
      <c r="E125" s="5"/>
      <c r="F125" s="5"/>
      <c r="G125" s="29"/>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c r="AE125" s="29"/>
      <c r="AF125" s="29"/>
      <c r="AG125" s="29"/>
      <c r="AH125" s="29"/>
      <c r="AI125" s="29"/>
      <c r="AJ125" s="29"/>
      <c r="AK125" s="29"/>
      <c r="AL125" s="29"/>
      <c r="AM125" s="29"/>
      <c r="AN125" s="29"/>
      <c r="AO125" s="29"/>
      <c r="AP125" s="29"/>
      <c r="AQ125" s="29"/>
      <c r="AR125" s="29"/>
      <c r="AS125" s="29"/>
      <c r="AT125" s="29"/>
      <c r="AU125" s="29"/>
      <c r="AV125" s="29"/>
      <c r="AW125" s="29"/>
      <c r="AX125" s="29"/>
      <c r="AY125" s="29"/>
      <c r="AZ125" s="29"/>
      <c r="BA125" s="29"/>
      <c r="BB125" s="29"/>
      <c r="BC125" s="29"/>
      <c r="BD125" s="29"/>
      <c r="BE125" s="29"/>
      <c r="BF125" s="29"/>
      <c r="BG125" s="29"/>
      <c r="BH125" s="29"/>
      <c r="BI125" s="29"/>
      <c r="BJ125" s="29"/>
      <c r="BK125" s="29"/>
      <c r="BL125" s="29"/>
      <c r="BM125" s="29"/>
      <c r="BN125" s="29"/>
      <c r="BO125" s="29"/>
      <c r="BP125" s="29"/>
      <c r="BQ125" s="29"/>
      <c r="BR125" s="29"/>
      <c r="BS125" s="29"/>
      <c r="BT125" s="29"/>
      <c r="BU125" s="29"/>
      <c r="BV125" s="29"/>
      <c r="BW125" s="29"/>
      <c r="BX125" s="29"/>
      <c r="BY125" s="29"/>
      <c r="BZ125" s="29"/>
    </row>
    <row r="126" ht="12.0" customHeight="1">
      <c r="A126" s="5"/>
      <c r="B126" s="5"/>
      <c r="C126" s="5"/>
      <c r="D126" s="5"/>
      <c r="E126" s="5"/>
      <c r="F126" s="5"/>
      <c r="G126" s="29"/>
      <c r="H126" s="29"/>
      <c r="I126" s="29"/>
      <c r="J126" s="29"/>
      <c r="K126" s="29"/>
      <c r="L126" s="29"/>
      <c r="M126" s="29"/>
      <c r="N126" s="29"/>
      <c r="O126" s="29"/>
      <c r="P126" s="29"/>
      <c r="Q126" s="29"/>
      <c r="R126" s="29"/>
      <c r="S126" s="29"/>
      <c r="T126" s="29"/>
      <c r="U126" s="29"/>
      <c r="V126" s="29"/>
      <c r="W126" s="29"/>
      <c r="X126" s="29"/>
      <c r="Y126" s="29"/>
      <c r="Z126" s="29"/>
      <c r="AA126" s="29"/>
      <c r="AB126" s="29"/>
      <c r="AC126" s="29"/>
      <c r="AD126" s="29"/>
      <c r="AE126" s="29"/>
      <c r="AF126" s="29"/>
      <c r="AG126" s="29"/>
      <c r="AH126" s="29"/>
      <c r="AI126" s="29"/>
      <c r="AJ126" s="29"/>
      <c r="AK126" s="29"/>
      <c r="AL126" s="29"/>
      <c r="AM126" s="29"/>
      <c r="AN126" s="29"/>
      <c r="AO126" s="29"/>
      <c r="AP126" s="29"/>
      <c r="AQ126" s="29"/>
      <c r="AR126" s="29"/>
      <c r="AS126" s="29"/>
      <c r="AT126" s="29"/>
      <c r="AU126" s="29"/>
      <c r="AV126" s="29"/>
      <c r="AW126" s="29"/>
      <c r="AX126" s="29"/>
      <c r="AY126" s="29"/>
      <c r="AZ126" s="29"/>
      <c r="BA126" s="29"/>
      <c r="BB126" s="29"/>
      <c r="BC126" s="29"/>
      <c r="BD126" s="29"/>
      <c r="BE126" s="29"/>
      <c r="BF126" s="29"/>
      <c r="BG126" s="29"/>
      <c r="BH126" s="29"/>
      <c r="BI126" s="29"/>
      <c r="BJ126" s="29"/>
      <c r="BK126" s="29"/>
      <c r="BL126" s="29"/>
      <c r="BM126" s="29"/>
      <c r="BN126" s="29"/>
      <c r="BO126" s="29"/>
      <c r="BP126" s="29"/>
      <c r="BQ126" s="29"/>
      <c r="BR126" s="29"/>
      <c r="BS126" s="29"/>
      <c r="BT126" s="29"/>
      <c r="BU126" s="29"/>
      <c r="BV126" s="29"/>
      <c r="BW126" s="29"/>
      <c r="BX126" s="29"/>
      <c r="BY126" s="29"/>
      <c r="BZ126" s="29"/>
    </row>
    <row r="127" ht="12.0" customHeight="1">
      <c r="A127" s="5"/>
      <c r="B127" s="5"/>
      <c r="C127" s="5"/>
      <c r="D127" s="5"/>
      <c r="E127" s="5"/>
      <c r="F127" s="5"/>
      <c r="G127" s="29"/>
      <c r="H127" s="29"/>
      <c r="I127" s="29"/>
      <c r="J127" s="29"/>
      <c r="K127" s="29"/>
      <c r="L127" s="29"/>
      <c r="M127" s="29"/>
      <c r="N127" s="29"/>
      <c r="O127" s="29"/>
      <c r="P127" s="29"/>
      <c r="Q127" s="29"/>
      <c r="R127" s="29"/>
      <c r="S127" s="29"/>
      <c r="T127" s="29"/>
      <c r="U127" s="29"/>
      <c r="V127" s="29"/>
      <c r="W127" s="29"/>
      <c r="X127" s="29"/>
      <c r="Y127" s="29"/>
      <c r="Z127" s="29"/>
      <c r="AA127" s="29"/>
      <c r="AB127" s="29"/>
      <c r="AC127" s="29"/>
      <c r="AD127" s="29"/>
      <c r="AE127" s="29"/>
      <c r="AF127" s="29"/>
      <c r="AG127" s="29"/>
      <c r="AH127" s="29"/>
      <c r="AI127" s="29"/>
      <c r="AJ127" s="29"/>
      <c r="AK127" s="29"/>
      <c r="AL127" s="29"/>
      <c r="AM127" s="29"/>
      <c r="AN127" s="29"/>
      <c r="AO127" s="29"/>
      <c r="AP127" s="29"/>
      <c r="AQ127" s="29"/>
      <c r="AR127" s="29"/>
      <c r="AS127" s="29"/>
      <c r="AT127" s="29"/>
      <c r="AU127" s="29"/>
      <c r="AV127" s="29"/>
      <c r="AW127" s="29"/>
      <c r="AX127" s="29"/>
      <c r="AY127" s="29"/>
      <c r="AZ127" s="29"/>
      <c r="BA127" s="29"/>
      <c r="BB127" s="29"/>
      <c r="BC127" s="29"/>
      <c r="BD127" s="29"/>
      <c r="BE127" s="29"/>
      <c r="BF127" s="29"/>
      <c r="BG127" s="29"/>
      <c r="BH127" s="29"/>
      <c r="BI127" s="29"/>
      <c r="BJ127" s="29"/>
      <c r="BK127" s="29"/>
      <c r="BL127" s="29"/>
      <c r="BM127" s="29"/>
      <c r="BN127" s="29"/>
      <c r="BO127" s="29"/>
      <c r="BP127" s="29"/>
      <c r="BQ127" s="29"/>
      <c r="BR127" s="29"/>
      <c r="BS127" s="29"/>
      <c r="BT127" s="29"/>
      <c r="BU127" s="29"/>
      <c r="BV127" s="29"/>
      <c r="BW127" s="29"/>
      <c r="BX127" s="29"/>
      <c r="BY127" s="29"/>
      <c r="BZ127" s="29"/>
    </row>
    <row r="128" ht="12.0" customHeight="1">
      <c r="A128" s="5"/>
      <c r="B128" s="5"/>
      <c r="C128" s="5"/>
      <c r="D128" s="5"/>
      <c r="E128" s="5"/>
      <c r="F128" s="5"/>
      <c r="G128" s="29"/>
      <c r="H128" s="29"/>
      <c r="I128" s="29"/>
      <c r="J128" s="29"/>
      <c r="K128" s="29"/>
      <c r="L128" s="29"/>
      <c r="M128" s="29"/>
      <c r="N128" s="29"/>
      <c r="O128" s="29"/>
      <c r="P128" s="29"/>
      <c r="Q128" s="29"/>
      <c r="R128" s="29"/>
      <c r="S128" s="29"/>
      <c r="T128" s="29"/>
      <c r="U128" s="29"/>
      <c r="V128" s="29"/>
      <c r="W128" s="29"/>
      <c r="X128" s="29"/>
      <c r="Y128" s="29"/>
      <c r="Z128" s="29"/>
      <c r="AA128" s="29"/>
      <c r="AB128" s="29"/>
      <c r="AC128" s="29"/>
      <c r="AD128" s="29"/>
      <c r="AE128" s="29"/>
      <c r="AF128" s="29"/>
      <c r="AG128" s="29"/>
      <c r="AH128" s="29"/>
      <c r="AI128" s="29"/>
      <c r="AJ128" s="29"/>
      <c r="AK128" s="29"/>
      <c r="AL128" s="29"/>
      <c r="AM128" s="29"/>
      <c r="AN128" s="29"/>
      <c r="AO128" s="29"/>
      <c r="AP128" s="29"/>
      <c r="AQ128" s="29"/>
      <c r="AR128" s="29"/>
      <c r="AS128" s="29"/>
      <c r="AT128" s="29"/>
      <c r="AU128" s="29"/>
      <c r="AV128" s="29"/>
      <c r="AW128" s="29"/>
      <c r="AX128" s="29"/>
      <c r="AY128" s="29"/>
      <c r="AZ128" s="29"/>
      <c r="BA128" s="29"/>
      <c r="BB128" s="29"/>
      <c r="BC128" s="29"/>
      <c r="BD128" s="29"/>
      <c r="BE128" s="29"/>
      <c r="BF128" s="29"/>
      <c r="BG128" s="29"/>
      <c r="BH128" s="29"/>
      <c r="BI128" s="29"/>
      <c r="BJ128" s="29"/>
      <c r="BK128" s="29"/>
      <c r="BL128" s="29"/>
      <c r="BM128" s="29"/>
      <c r="BN128" s="29"/>
      <c r="BO128" s="29"/>
      <c r="BP128" s="29"/>
      <c r="BQ128" s="29"/>
      <c r="BR128" s="29"/>
      <c r="BS128" s="29"/>
      <c r="BT128" s="29"/>
      <c r="BU128" s="29"/>
      <c r="BV128" s="29"/>
      <c r="BW128" s="29"/>
      <c r="BX128" s="29"/>
      <c r="BY128" s="29"/>
      <c r="BZ128" s="29"/>
    </row>
    <row r="129" ht="12.0" customHeight="1">
      <c r="A129" s="5"/>
      <c r="B129" s="5"/>
      <c r="C129" s="5"/>
      <c r="D129" s="5"/>
      <c r="E129" s="5"/>
      <c r="F129" s="5"/>
      <c r="G129" s="29"/>
      <c r="H129" s="29"/>
      <c r="I129" s="29"/>
      <c r="J129" s="29"/>
      <c r="K129" s="29"/>
      <c r="L129" s="29"/>
      <c r="M129" s="29"/>
      <c r="N129" s="29"/>
      <c r="O129" s="29"/>
      <c r="P129" s="29"/>
      <c r="Q129" s="29"/>
      <c r="R129" s="29"/>
      <c r="S129" s="29"/>
      <c r="T129" s="29"/>
      <c r="U129" s="29"/>
      <c r="V129" s="29"/>
      <c r="W129" s="29"/>
      <c r="X129" s="29"/>
      <c r="Y129" s="29"/>
      <c r="Z129" s="29"/>
      <c r="AA129" s="29"/>
      <c r="AB129" s="29"/>
      <c r="AC129" s="29"/>
      <c r="AD129" s="29"/>
      <c r="AE129" s="29"/>
      <c r="AF129" s="29"/>
      <c r="AG129" s="29"/>
      <c r="AH129" s="29"/>
      <c r="AI129" s="29"/>
      <c r="AJ129" s="29"/>
      <c r="AK129" s="29"/>
      <c r="AL129" s="29"/>
      <c r="AM129" s="29"/>
      <c r="AN129" s="29"/>
      <c r="AO129" s="29"/>
      <c r="AP129" s="29"/>
      <c r="AQ129" s="29"/>
      <c r="AR129" s="29"/>
      <c r="AS129" s="29"/>
      <c r="AT129" s="29"/>
      <c r="AU129" s="29"/>
      <c r="AV129" s="29"/>
      <c r="AW129" s="29"/>
      <c r="AX129" s="29"/>
      <c r="AY129" s="29"/>
      <c r="AZ129" s="29"/>
      <c r="BA129" s="29"/>
      <c r="BB129" s="29"/>
      <c r="BC129" s="29"/>
      <c r="BD129" s="29"/>
      <c r="BE129" s="29"/>
      <c r="BF129" s="29"/>
      <c r="BG129" s="29"/>
      <c r="BH129" s="29"/>
      <c r="BI129" s="29"/>
      <c r="BJ129" s="29"/>
      <c r="BK129" s="29"/>
      <c r="BL129" s="29"/>
      <c r="BM129" s="29"/>
      <c r="BN129" s="29"/>
      <c r="BO129" s="29"/>
      <c r="BP129" s="29"/>
      <c r="BQ129" s="29"/>
      <c r="BR129" s="29"/>
      <c r="BS129" s="29"/>
      <c r="BT129" s="29"/>
      <c r="BU129" s="29"/>
      <c r="BV129" s="29"/>
      <c r="BW129" s="29"/>
      <c r="BX129" s="29"/>
      <c r="BY129" s="29"/>
      <c r="BZ129" s="29"/>
    </row>
    <row r="130" ht="12.0" customHeight="1">
      <c r="A130" s="5"/>
      <c r="B130" s="5"/>
      <c r="C130" s="5"/>
      <c r="D130" s="5"/>
      <c r="E130" s="5"/>
      <c r="F130" s="5"/>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29"/>
      <c r="AH130" s="29"/>
      <c r="AI130" s="29"/>
      <c r="AJ130" s="29"/>
      <c r="AK130" s="29"/>
      <c r="AL130" s="29"/>
      <c r="AM130" s="29"/>
      <c r="AN130" s="29"/>
      <c r="AO130" s="29"/>
      <c r="AP130" s="29"/>
      <c r="AQ130" s="29"/>
      <c r="AR130" s="29"/>
      <c r="AS130" s="29"/>
      <c r="AT130" s="29"/>
      <c r="AU130" s="29"/>
      <c r="AV130" s="29"/>
      <c r="AW130" s="29"/>
      <c r="AX130" s="29"/>
      <c r="AY130" s="29"/>
      <c r="AZ130" s="29"/>
      <c r="BA130" s="29"/>
      <c r="BB130" s="29"/>
      <c r="BC130" s="29"/>
      <c r="BD130" s="29"/>
      <c r="BE130" s="29"/>
      <c r="BF130" s="29"/>
      <c r="BG130" s="29"/>
      <c r="BH130" s="29"/>
      <c r="BI130" s="29"/>
      <c r="BJ130" s="29"/>
      <c r="BK130" s="29"/>
      <c r="BL130" s="29"/>
      <c r="BM130" s="29"/>
      <c r="BN130" s="29"/>
      <c r="BO130" s="29"/>
      <c r="BP130" s="29"/>
      <c r="BQ130" s="29"/>
      <c r="BR130" s="29"/>
      <c r="BS130" s="29"/>
      <c r="BT130" s="29"/>
      <c r="BU130" s="29"/>
      <c r="BV130" s="29"/>
      <c r="BW130" s="29"/>
      <c r="BX130" s="29"/>
      <c r="BY130" s="29"/>
      <c r="BZ130" s="29"/>
    </row>
    <row r="131" ht="12.0" customHeight="1">
      <c r="A131" s="5"/>
      <c r="B131" s="5"/>
      <c r="C131" s="5"/>
      <c r="D131" s="5"/>
      <c r="E131" s="5"/>
      <c r="F131" s="5"/>
      <c r="G131" s="29"/>
      <c r="H131" s="29"/>
      <c r="I131" s="29"/>
      <c r="J131" s="29"/>
      <c r="K131" s="29"/>
      <c r="L131" s="29"/>
      <c r="M131" s="29"/>
      <c r="N131" s="29"/>
      <c r="O131" s="29"/>
      <c r="P131" s="29"/>
      <c r="Q131" s="29"/>
      <c r="R131" s="29"/>
      <c r="S131" s="29"/>
      <c r="T131" s="29"/>
      <c r="U131" s="29"/>
      <c r="V131" s="29"/>
      <c r="W131" s="29"/>
      <c r="X131" s="29"/>
      <c r="Y131" s="29"/>
      <c r="Z131" s="29"/>
      <c r="AA131" s="29"/>
      <c r="AB131" s="29"/>
      <c r="AC131" s="29"/>
      <c r="AD131" s="29"/>
      <c r="AE131" s="29"/>
      <c r="AF131" s="29"/>
      <c r="AG131" s="29"/>
      <c r="AH131" s="29"/>
      <c r="AI131" s="29"/>
      <c r="AJ131" s="29"/>
      <c r="AK131" s="29"/>
      <c r="AL131" s="29"/>
      <c r="AM131" s="29"/>
      <c r="AN131" s="29"/>
      <c r="AO131" s="29"/>
      <c r="AP131" s="29"/>
      <c r="AQ131" s="29"/>
      <c r="AR131" s="29"/>
      <c r="AS131" s="29"/>
      <c r="AT131" s="29"/>
      <c r="AU131" s="29"/>
      <c r="AV131" s="29"/>
      <c r="AW131" s="29"/>
      <c r="AX131" s="29"/>
      <c r="AY131" s="29"/>
      <c r="AZ131" s="29"/>
      <c r="BA131" s="29"/>
      <c r="BB131" s="29"/>
      <c r="BC131" s="29"/>
      <c r="BD131" s="29"/>
      <c r="BE131" s="29"/>
      <c r="BF131" s="29"/>
      <c r="BG131" s="29"/>
      <c r="BH131" s="29"/>
      <c r="BI131" s="29"/>
      <c r="BJ131" s="29"/>
      <c r="BK131" s="29"/>
      <c r="BL131" s="29"/>
      <c r="BM131" s="29"/>
      <c r="BN131" s="29"/>
      <c r="BO131" s="29"/>
      <c r="BP131" s="29"/>
      <c r="BQ131" s="29"/>
      <c r="BR131" s="29"/>
      <c r="BS131" s="29"/>
      <c r="BT131" s="29"/>
      <c r="BU131" s="29"/>
      <c r="BV131" s="29"/>
      <c r="BW131" s="29"/>
      <c r="BX131" s="29"/>
      <c r="BY131" s="29"/>
      <c r="BZ131" s="29"/>
    </row>
    <row r="132" ht="12.0" customHeight="1">
      <c r="A132" s="5"/>
      <c r="B132" s="5"/>
      <c r="C132" s="5"/>
      <c r="D132" s="5"/>
      <c r="E132" s="5"/>
      <c r="F132" s="5"/>
      <c r="G132" s="29"/>
      <c r="H132" s="29"/>
      <c r="I132" s="29"/>
      <c r="J132" s="29"/>
      <c r="K132" s="29"/>
      <c r="L132" s="29"/>
      <c r="M132" s="29"/>
      <c r="N132" s="29"/>
      <c r="O132" s="29"/>
      <c r="P132" s="29"/>
      <c r="Q132" s="29"/>
      <c r="R132" s="29"/>
      <c r="S132" s="29"/>
      <c r="T132" s="29"/>
      <c r="U132" s="29"/>
      <c r="V132" s="29"/>
      <c r="W132" s="29"/>
      <c r="X132" s="29"/>
      <c r="Y132" s="29"/>
      <c r="Z132" s="29"/>
      <c r="AA132" s="29"/>
      <c r="AB132" s="29"/>
      <c r="AC132" s="29"/>
      <c r="AD132" s="29"/>
      <c r="AE132" s="29"/>
      <c r="AF132" s="29"/>
      <c r="AG132" s="29"/>
      <c r="AH132" s="29"/>
      <c r="AI132" s="29"/>
      <c r="AJ132" s="29"/>
      <c r="AK132" s="29"/>
      <c r="AL132" s="29"/>
      <c r="AM132" s="29"/>
      <c r="AN132" s="29"/>
      <c r="AO132" s="29"/>
      <c r="AP132" s="29"/>
      <c r="AQ132" s="29"/>
      <c r="AR132" s="29"/>
      <c r="AS132" s="29"/>
      <c r="AT132" s="29"/>
      <c r="AU132" s="29"/>
      <c r="AV132" s="29"/>
      <c r="AW132" s="29"/>
      <c r="AX132" s="29"/>
      <c r="AY132" s="29"/>
      <c r="AZ132" s="29"/>
      <c r="BA132" s="29"/>
      <c r="BB132" s="29"/>
      <c r="BC132" s="29"/>
      <c r="BD132" s="29"/>
      <c r="BE132" s="29"/>
      <c r="BF132" s="29"/>
      <c r="BG132" s="29"/>
      <c r="BH132" s="29"/>
      <c r="BI132" s="29"/>
      <c r="BJ132" s="29"/>
      <c r="BK132" s="29"/>
      <c r="BL132" s="29"/>
      <c r="BM132" s="29"/>
      <c r="BN132" s="29"/>
      <c r="BO132" s="29"/>
      <c r="BP132" s="29"/>
      <c r="BQ132" s="29"/>
      <c r="BR132" s="29"/>
      <c r="BS132" s="29"/>
      <c r="BT132" s="29"/>
      <c r="BU132" s="29"/>
      <c r="BV132" s="29"/>
      <c r="BW132" s="29"/>
      <c r="BX132" s="29"/>
      <c r="BY132" s="29"/>
      <c r="BZ132" s="29"/>
    </row>
    <row r="133" ht="12.0" customHeight="1">
      <c r="A133" s="5"/>
      <c r="B133" s="5"/>
      <c r="C133" s="5"/>
      <c r="D133" s="5"/>
      <c r="E133" s="5"/>
      <c r="F133" s="5"/>
      <c r="G133" s="29"/>
      <c r="H133" s="29"/>
      <c r="I133" s="29"/>
      <c r="J133" s="29"/>
      <c r="K133" s="29"/>
      <c r="L133" s="29"/>
      <c r="M133" s="29"/>
      <c r="N133" s="29"/>
      <c r="O133" s="29"/>
      <c r="P133" s="29"/>
      <c r="Q133" s="29"/>
      <c r="R133" s="29"/>
      <c r="S133" s="29"/>
      <c r="T133" s="29"/>
      <c r="U133" s="29"/>
      <c r="V133" s="29"/>
      <c r="W133" s="29"/>
      <c r="X133" s="29"/>
      <c r="Y133" s="29"/>
      <c r="Z133" s="29"/>
      <c r="AA133" s="29"/>
      <c r="AB133" s="29"/>
      <c r="AC133" s="29"/>
      <c r="AD133" s="29"/>
      <c r="AE133" s="29"/>
      <c r="AF133" s="29"/>
      <c r="AG133" s="29"/>
      <c r="AH133" s="29"/>
      <c r="AI133" s="29"/>
      <c r="AJ133" s="29"/>
      <c r="AK133" s="29"/>
      <c r="AL133" s="29"/>
      <c r="AM133" s="29"/>
      <c r="AN133" s="29"/>
      <c r="AO133" s="29"/>
      <c r="AP133" s="29"/>
      <c r="AQ133" s="29"/>
      <c r="AR133" s="29"/>
      <c r="AS133" s="29"/>
      <c r="AT133" s="29"/>
      <c r="AU133" s="29"/>
      <c r="AV133" s="29"/>
      <c r="AW133" s="29"/>
      <c r="AX133" s="29"/>
      <c r="AY133" s="29"/>
      <c r="AZ133" s="29"/>
      <c r="BA133" s="29"/>
      <c r="BB133" s="29"/>
      <c r="BC133" s="29"/>
      <c r="BD133" s="29"/>
      <c r="BE133" s="29"/>
      <c r="BF133" s="29"/>
      <c r="BG133" s="29"/>
      <c r="BH133" s="29"/>
      <c r="BI133" s="29"/>
      <c r="BJ133" s="29"/>
      <c r="BK133" s="29"/>
      <c r="BL133" s="29"/>
      <c r="BM133" s="29"/>
      <c r="BN133" s="29"/>
      <c r="BO133" s="29"/>
      <c r="BP133" s="29"/>
      <c r="BQ133" s="29"/>
      <c r="BR133" s="29"/>
      <c r="BS133" s="29"/>
      <c r="BT133" s="29"/>
      <c r="BU133" s="29"/>
      <c r="BV133" s="29"/>
      <c r="BW133" s="29"/>
      <c r="BX133" s="29"/>
      <c r="BY133" s="29"/>
      <c r="BZ133" s="29"/>
    </row>
    <row r="134" ht="12.0" customHeight="1">
      <c r="A134" s="5"/>
      <c r="B134" s="5"/>
      <c r="C134" s="5"/>
      <c r="D134" s="5"/>
      <c r="E134" s="5"/>
      <c r="F134" s="5"/>
      <c r="G134" s="29"/>
      <c r="H134" s="29"/>
      <c r="I134" s="29"/>
      <c r="J134" s="29"/>
      <c r="K134" s="29"/>
      <c r="L134" s="29"/>
      <c r="M134" s="29"/>
      <c r="N134" s="29"/>
      <c r="O134" s="29"/>
      <c r="P134" s="29"/>
      <c r="Q134" s="29"/>
      <c r="R134" s="29"/>
      <c r="S134" s="29"/>
      <c r="T134" s="29"/>
      <c r="U134" s="29"/>
      <c r="V134" s="29"/>
      <c r="W134" s="29"/>
      <c r="X134" s="29"/>
      <c r="Y134" s="29"/>
      <c r="Z134" s="29"/>
      <c r="AA134" s="29"/>
      <c r="AB134" s="29"/>
      <c r="AC134" s="29"/>
      <c r="AD134" s="29"/>
      <c r="AE134" s="29"/>
      <c r="AF134" s="29"/>
      <c r="AG134" s="29"/>
      <c r="AH134" s="29"/>
      <c r="AI134" s="29"/>
      <c r="AJ134" s="29"/>
      <c r="AK134" s="29"/>
      <c r="AL134" s="29"/>
      <c r="AM134" s="29"/>
      <c r="AN134" s="29"/>
      <c r="AO134" s="29"/>
      <c r="AP134" s="29"/>
      <c r="AQ134" s="29"/>
      <c r="AR134" s="29"/>
      <c r="AS134" s="29"/>
      <c r="AT134" s="29"/>
      <c r="AU134" s="29"/>
      <c r="AV134" s="29"/>
      <c r="AW134" s="29"/>
      <c r="AX134" s="29"/>
      <c r="AY134" s="29"/>
      <c r="AZ134" s="29"/>
      <c r="BA134" s="29"/>
      <c r="BB134" s="29"/>
      <c r="BC134" s="29"/>
      <c r="BD134" s="29"/>
      <c r="BE134" s="29"/>
      <c r="BF134" s="29"/>
      <c r="BG134" s="29"/>
      <c r="BH134" s="29"/>
      <c r="BI134" s="29"/>
      <c r="BJ134" s="29"/>
      <c r="BK134" s="29"/>
      <c r="BL134" s="29"/>
      <c r="BM134" s="29"/>
      <c r="BN134" s="29"/>
      <c r="BO134" s="29"/>
      <c r="BP134" s="29"/>
      <c r="BQ134" s="29"/>
      <c r="BR134" s="29"/>
      <c r="BS134" s="29"/>
      <c r="BT134" s="29"/>
      <c r="BU134" s="29"/>
      <c r="BV134" s="29"/>
      <c r="BW134" s="29"/>
      <c r="BX134" s="29"/>
      <c r="BY134" s="29"/>
      <c r="BZ134" s="29"/>
    </row>
    <row r="135" ht="12.0" customHeight="1">
      <c r="A135" s="5"/>
      <c r="B135" s="5"/>
      <c r="C135" s="5"/>
      <c r="D135" s="5"/>
      <c r="E135" s="5"/>
      <c r="F135" s="5"/>
      <c r="G135" s="29"/>
      <c r="H135" s="29"/>
      <c r="I135" s="29"/>
      <c r="J135" s="29"/>
      <c r="K135" s="29"/>
      <c r="L135" s="29"/>
      <c r="M135" s="29"/>
      <c r="N135" s="29"/>
      <c r="O135" s="29"/>
      <c r="P135" s="29"/>
      <c r="Q135" s="29"/>
      <c r="R135" s="29"/>
      <c r="S135" s="29"/>
      <c r="T135" s="29"/>
      <c r="U135" s="29"/>
      <c r="V135" s="29"/>
      <c r="W135" s="29"/>
      <c r="X135" s="29"/>
      <c r="Y135" s="29"/>
      <c r="Z135" s="29"/>
      <c r="AA135" s="29"/>
      <c r="AB135" s="29"/>
      <c r="AC135" s="29"/>
      <c r="AD135" s="29"/>
      <c r="AE135" s="29"/>
      <c r="AF135" s="29"/>
      <c r="AG135" s="29"/>
      <c r="AH135" s="29"/>
      <c r="AI135" s="29"/>
      <c r="AJ135" s="29"/>
      <c r="AK135" s="29"/>
      <c r="AL135" s="29"/>
      <c r="AM135" s="29"/>
      <c r="AN135" s="29"/>
      <c r="AO135" s="29"/>
      <c r="AP135" s="29"/>
      <c r="AQ135" s="29"/>
      <c r="AR135" s="29"/>
      <c r="AS135" s="29"/>
      <c r="AT135" s="29"/>
      <c r="AU135" s="29"/>
      <c r="AV135" s="29"/>
      <c r="AW135" s="29"/>
      <c r="AX135" s="29"/>
      <c r="AY135" s="29"/>
      <c r="AZ135" s="29"/>
      <c r="BA135" s="29"/>
      <c r="BB135" s="29"/>
      <c r="BC135" s="29"/>
      <c r="BD135" s="29"/>
      <c r="BE135" s="29"/>
      <c r="BF135" s="29"/>
      <c r="BG135" s="29"/>
      <c r="BH135" s="29"/>
      <c r="BI135" s="29"/>
      <c r="BJ135" s="29"/>
      <c r="BK135" s="29"/>
      <c r="BL135" s="29"/>
      <c r="BM135" s="29"/>
      <c r="BN135" s="29"/>
      <c r="BO135" s="29"/>
      <c r="BP135" s="29"/>
      <c r="BQ135" s="29"/>
      <c r="BR135" s="29"/>
      <c r="BS135" s="29"/>
      <c r="BT135" s="29"/>
      <c r="BU135" s="29"/>
      <c r="BV135" s="29"/>
      <c r="BW135" s="29"/>
      <c r="BX135" s="29"/>
      <c r="BY135" s="29"/>
      <c r="BZ135" s="29"/>
    </row>
    <row r="136" ht="12.0" customHeight="1">
      <c r="A136" s="5"/>
      <c r="B136" s="5"/>
      <c r="C136" s="5"/>
      <c r="D136" s="5"/>
      <c r="E136" s="5"/>
      <c r="F136" s="5"/>
      <c r="G136" s="29"/>
      <c r="H136" s="29"/>
      <c r="I136" s="29"/>
      <c r="J136" s="29"/>
      <c r="K136" s="29"/>
      <c r="L136" s="29"/>
      <c r="M136" s="29"/>
      <c r="N136" s="29"/>
      <c r="O136" s="29"/>
      <c r="P136" s="29"/>
      <c r="Q136" s="29"/>
      <c r="R136" s="29"/>
      <c r="S136" s="29"/>
      <c r="T136" s="29"/>
      <c r="U136" s="29"/>
      <c r="V136" s="29"/>
      <c r="W136" s="29"/>
      <c r="X136" s="29"/>
      <c r="Y136" s="29"/>
      <c r="Z136" s="29"/>
      <c r="AA136" s="29"/>
      <c r="AB136" s="29"/>
      <c r="AC136" s="29"/>
      <c r="AD136" s="29"/>
      <c r="AE136" s="29"/>
      <c r="AF136" s="29"/>
      <c r="AG136" s="29"/>
      <c r="AH136" s="29"/>
      <c r="AI136" s="29"/>
      <c r="AJ136" s="29"/>
      <c r="AK136" s="29"/>
      <c r="AL136" s="29"/>
      <c r="AM136" s="29"/>
      <c r="AN136" s="29"/>
      <c r="AO136" s="29"/>
      <c r="AP136" s="29"/>
      <c r="AQ136" s="29"/>
      <c r="AR136" s="29"/>
      <c r="AS136" s="29"/>
      <c r="AT136" s="29"/>
      <c r="AU136" s="29"/>
      <c r="AV136" s="29"/>
      <c r="AW136" s="29"/>
      <c r="AX136" s="29"/>
      <c r="AY136" s="29"/>
      <c r="AZ136" s="29"/>
      <c r="BA136" s="29"/>
      <c r="BB136" s="29"/>
      <c r="BC136" s="29"/>
      <c r="BD136" s="29"/>
      <c r="BE136" s="29"/>
      <c r="BF136" s="29"/>
      <c r="BG136" s="29"/>
      <c r="BH136" s="29"/>
      <c r="BI136" s="29"/>
      <c r="BJ136" s="29"/>
      <c r="BK136" s="29"/>
      <c r="BL136" s="29"/>
      <c r="BM136" s="29"/>
      <c r="BN136" s="29"/>
      <c r="BO136" s="29"/>
      <c r="BP136" s="29"/>
      <c r="BQ136" s="29"/>
      <c r="BR136" s="29"/>
      <c r="BS136" s="29"/>
      <c r="BT136" s="29"/>
      <c r="BU136" s="29"/>
      <c r="BV136" s="29"/>
      <c r="BW136" s="29"/>
      <c r="BX136" s="29"/>
      <c r="BY136" s="29"/>
      <c r="BZ136" s="29"/>
    </row>
    <row r="137" ht="12.0" customHeight="1">
      <c r="A137" s="5"/>
      <c r="B137" s="5"/>
      <c r="C137" s="5"/>
      <c r="D137" s="5"/>
      <c r="E137" s="5"/>
      <c r="F137" s="5"/>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c r="AD137" s="29"/>
      <c r="AE137" s="29"/>
      <c r="AF137" s="29"/>
      <c r="AG137" s="29"/>
      <c r="AH137" s="29"/>
      <c r="AI137" s="29"/>
      <c r="AJ137" s="29"/>
      <c r="AK137" s="29"/>
      <c r="AL137" s="29"/>
      <c r="AM137" s="29"/>
      <c r="AN137" s="29"/>
      <c r="AO137" s="29"/>
      <c r="AP137" s="29"/>
      <c r="AQ137" s="29"/>
      <c r="AR137" s="29"/>
      <c r="AS137" s="29"/>
      <c r="AT137" s="29"/>
      <c r="AU137" s="29"/>
      <c r="AV137" s="29"/>
      <c r="AW137" s="29"/>
      <c r="AX137" s="29"/>
      <c r="AY137" s="29"/>
      <c r="AZ137" s="29"/>
      <c r="BA137" s="29"/>
      <c r="BB137" s="29"/>
      <c r="BC137" s="29"/>
      <c r="BD137" s="29"/>
      <c r="BE137" s="29"/>
      <c r="BF137" s="29"/>
      <c r="BG137" s="29"/>
      <c r="BH137" s="29"/>
      <c r="BI137" s="29"/>
      <c r="BJ137" s="29"/>
      <c r="BK137" s="29"/>
      <c r="BL137" s="29"/>
      <c r="BM137" s="29"/>
      <c r="BN137" s="29"/>
      <c r="BO137" s="29"/>
      <c r="BP137" s="29"/>
      <c r="BQ137" s="29"/>
      <c r="BR137" s="29"/>
      <c r="BS137" s="29"/>
      <c r="BT137" s="29"/>
      <c r="BU137" s="29"/>
      <c r="BV137" s="29"/>
      <c r="BW137" s="29"/>
      <c r="BX137" s="29"/>
      <c r="BY137" s="29"/>
      <c r="BZ137" s="29"/>
    </row>
    <row r="138" ht="12.0" customHeight="1">
      <c r="A138" s="5"/>
      <c r="B138" s="5"/>
      <c r="C138" s="5"/>
      <c r="D138" s="5"/>
      <c r="E138" s="5"/>
      <c r="F138" s="5"/>
      <c r="G138" s="29"/>
      <c r="H138" s="29"/>
      <c r="I138" s="29"/>
      <c r="J138" s="29"/>
      <c r="K138" s="29"/>
      <c r="L138" s="29"/>
      <c r="M138" s="29"/>
      <c r="N138" s="29"/>
      <c r="O138" s="29"/>
      <c r="P138" s="29"/>
      <c r="Q138" s="29"/>
      <c r="R138" s="29"/>
      <c r="S138" s="29"/>
      <c r="T138" s="29"/>
      <c r="U138" s="29"/>
      <c r="V138" s="29"/>
      <c r="W138" s="29"/>
      <c r="X138" s="29"/>
      <c r="Y138" s="29"/>
      <c r="Z138" s="29"/>
      <c r="AA138" s="29"/>
      <c r="AB138" s="29"/>
      <c r="AC138" s="29"/>
      <c r="AD138" s="29"/>
      <c r="AE138" s="29"/>
      <c r="AF138" s="29"/>
      <c r="AG138" s="29"/>
      <c r="AH138" s="29"/>
      <c r="AI138" s="29"/>
      <c r="AJ138" s="29"/>
      <c r="AK138" s="29"/>
      <c r="AL138" s="29"/>
      <c r="AM138" s="29"/>
      <c r="AN138" s="29"/>
      <c r="AO138" s="29"/>
      <c r="AP138" s="29"/>
      <c r="AQ138" s="29"/>
      <c r="AR138" s="29"/>
      <c r="AS138" s="29"/>
      <c r="AT138" s="29"/>
      <c r="AU138" s="29"/>
      <c r="AV138" s="29"/>
      <c r="AW138" s="29"/>
      <c r="AX138" s="29"/>
      <c r="AY138" s="29"/>
      <c r="AZ138" s="29"/>
      <c r="BA138" s="29"/>
      <c r="BB138" s="29"/>
      <c r="BC138" s="29"/>
      <c r="BD138" s="29"/>
      <c r="BE138" s="29"/>
      <c r="BF138" s="29"/>
      <c r="BG138" s="29"/>
      <c r="BH138" s="29"/>
      <c r="BI138" s="29"/>
      <c r="BJ138" s="29"/>
      <c r="BK138" s="29"/>
      <c r="BL138" s="29"/>
      <c r="BM138" s="29"/>
      <c r="BN138" s="29"/>
      <c r="BO138" s="29"/>
      <c r="BP138" s="29"/>
      <c r="BQ138" s="29"/>
      <c r="BR138" s="29"/>
      <c r="BS138" s="29"/>
      <c r="BT138" s="29"/>
      <c r="BU138" s="29"/>
      <c r="BV138" s="29"/>
      <c r="BW138" s="29"/>
      <c r="BX138" s="29"/>
      <c r="BY138" s="29"/>
      <c r="BZ138" s="29"/>
    </row>
    <row r="139" ht="12.0" customHeight="1">
      <c r="A139" s="5"/>
      <c r="B139" s="5"/>
      <c r="C139" s="5"/>
      <c r="D139" s="5"/>
      <c r="E139" s="5"/>
      <c r="F139" s="5"/>
      <c r="G139" s="29"/>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29"/>
      <c r="AI139" s="29"/>
      <c r="AJ139" s="29"/>
      <c r="AK139" s="29"/>
      <c r="AL139" s="29"/>
      <c r="AM139" s="29"/>
      <c r="AN139" s="29"/>
      <c r="AO139" s="29"/>
      <c r="AP139" s="29"/>
      <c r="AQ139" s="29"/>
      <c r="AR139" s="29"/>
      <c r="AS139" s="29"/>
      <c r="AT139" s="29"/>
      <c r="AU139" s="29"/>
      <c r="AV139" s="29"/>
      <c r="AW139" s="29"/>
      <c r="AX139" s="29"/>
      <c r="AY139" s="29"/>
      <c r="AZ139" s="29"/>
      <c r="BA139" s="29"/>
      <c r="BB139" s="29"/>
      <c r="BC139" s="29"/>
      <c r="BD139" s="29"/>
      <c r="BE139" s="29"/>
      <c r="BF139" s="29"/>
      <c r="BG139" s="29"/>
      <c r="BH139" s="29"/>
      <c r="BI139" s="29"/>
      <c r="BJ139" s="29"/>
      <c r="BK139" s="29"/>
      <c r="BL139" s="29"/>
      <c r="BM139" s="29"/>
      <c r="BN139" s="29"/>
      <c r="BO139" s="29"/>
      <c r="BP139" s="29"/>
      <c r="BQ139" s="29"/>
      <c r="BR139" s="29"/>
      <c r="BS139" s="29"/>
      <c r="BT139" s="29"/>
      <c r="BU139" s="29"/>
      <c r="BV139" s="29"/>
      <c r="BW139" s="29"/>
      <c r="BX139" s="29"/>
      <c r="BY139" s="29"/>
      <c r="BZ139" s="29"/>
    </row>
    <row r="140" ht="12.0" customHeight="1">
      <c r="A140" s="5"/>
      <c r="B140" s="5"/>
      <c r="C140" s="5"/>
      <c r="D140" s="5"/>
      <c r="E140" s="5"/>
      <c r="F140" s="5"/>
      <c r="G140" s="29"/>
      <c r="H140" s="29"/>
      <c r="I140" s="29"/>
      <c r="J140" s="29"/>
      <c r="K140" s="29"/>
      <c r="L140" s="29"/>
      <c r="M140" s="29"/>
      <c r="N140" s="29"/>
      <c r="O140" s="29"/>
      <c r="P140" s="29"/>
      <c r="Q140" s="29"/>
      <c r="R140" s="29"/>
      <c r="S140" s="29"/>
      <c r="T140" s="29"/>
      <c r="U140" s="29"/>
      <c r="V140" s="29"/>
      <c r="W140" s="29"/>
      <c r="X140" s="29"/>
      <c r="Y140" s="29"/>
      <c r="Z140" s="29"/>
      <c r="AA140" s="29"/>
      <c r="AB140" s="29"/>
      <c r="AC140" s="29"/>
      <c r="AD140" s="29"/>
      <c r="AE140" s="29"/>
      <c r="AF140" s="29"/>
      <c r="AG140" s="29"/>
      <c r="AH140" s="29"/>
      <c r="AI140" s="29"/>
      <c r="AJ140" s="29"/>
      <c r="AK140" s="29"/>
      <c r="AL140" s="29"/>
      <c r="AM140" s="29"/>
      <c r="AN140" s="29"/>
      <c r="AO140" s="29"/>
      <c r="AP140" s="29"/>
      <c r="AQ140" s="29"/>
      <c r="AR140" s="29"/>
      <c r="AS140" s="29"/>
      <c r="AT140" s="29"/>
      <c r="AU140" s="29"/>
      <c r="AV140" s="29"/>
      <c r="AW140" s="29"/>
      <c r="AX140" s="29"/>
      <c r="AY140" s="29"/>
      <c r="AZ140" s="29"/>
      <c r="BA140" s="29"/>
      <c r="BB140" s="29"/>
      <c r="BC140" s="29"/>
      <c r="BD140" s="29"/>
      <c r="BE140" s="29"/>
      <c r="BF140" s="29"/>
      <c r="BG140" s="29"/>
      <c r="BH140" s="29"/>
      <c r="BI140" s="29"/>
      <c r="BJ140" s="29"/>
      <c r="BK140" s="29"/>
      <c r="BL140" s="29"/>
      <c r="BM140" s="29"/>
      <c r="BN140" s="29"/>
      <c r="BO140" s="29"/>
      <c r="BP140" s="29"/>
      <c r="BQ140" s="29"/>
      <c r="BR140" s="29"/>
      <c r="BS140" s="29"/>
      <c r="BT140" s="29"/>
      <c r="BU140" s="29"/>
      <c r="BV140" s="29"/>
      <c r="BW140" s="29"/>
      <c r="BX140" s="29"/>
      <c r="BY140" s="29"/>
      <c r="BZ140" s="29"/>
    </row>
    <row r="141" ht="12.0" customHeight="1">
      <c r="A141" s="5"/>
      <c r="B141" s="5"/>
      <c r="C141" s="5"/>
      <c r="D141" s="5"/>
      <c r="E141" s="5"/>
      <c r="F141" s="5"/>
      <c r="G141" s="29"/>
      <c r="H141" s="29"/>
      <c r="I141" s="29"/>
      <c r="J141" s="29"/>
      <c r="K141" s="29"/>
      <c r="L141" s="29"/>
      <c r="M141" s="29"/>
      <c r="N141" s="29"/>
      <c r="O141" s="29"/>
      <c r="P141" s="29"/>
      <c r="Q141" s="29"/>
      <c r="R141" s="29"/>
      <c r="S141" s="29"/>
      <c r="T141" s="29"/>
      <c r="U141" s="29"/>
      <c r="V141" s="29"/>
      <c r="W141" s="29"/>
      <c r="X141" s="29"/>
      <c r="Y141" s="29"/>
      <c r="Z141" s="29"/>
      <c r="AA141" s="29"/>
      <c r="AB141" s="29"/>
      <c r="AC141" s="29"/>
      <c r="AD141" s="29"/>
      <c r="AE141" s="29"/>
      <c r="AF141" s="29"/>
      <c r="AG141" s="29"/>
      <c r="AH141" s="29"/>
      <c r="AI141" s="29"/>
      <c r="AJ141" s="29"/>
      <c r="AK141" s="29"/>
      <c r="AL141" s="29"/>
      <c r="AM141" s="29"/>
      <c r="AN141" s="29"/>
      <c r="AO141" s="29"/>
      <c r="AP141" s="29"/>
      <c r="AQ141" s="29"/>
      <c r="AR141" s="29"/>
      <c r="AS141" s="29"/>
      <c r="AT141" s="29"/>
      <c r="AU141" s="29"/>
      <c r="AV141" s="29"/>
      <c r="AW141" s="29"/>
      <c r="AX141" s="29"/>
      <c r="AY141" s="29"/>
      <c r="AZ141" s="29"/>
      <c r="BA141" s="29"/>
      <c r="BB141" s="29"/>
      <c r="BC141" s="29"/>
      <c r="BD141" s="29"/>
      <c r="BE141" s="29"/>
      <c r="BF141" s="29"/>
      <c r="BG141" s="29"/>
      <c r="BH141" s="29"/>
      <c r="BI141" s="29"/>
      <c r="BJ141" s="29"/>
      <c r="BK141" s="29"/>
      <c r="BL141" s="29"/>
      <c r="BM141" s="29"/>
      <c r="BN141" s="29"/>
      <c r="BO141" s="29"/>
      <c r="BP141" s="29"/>
      <c r="BQ141" s="29"/>
      <c r="BR141" s="29"/>
      <c r="BS141" s="29"/>
      <c r="BT141" s="29"/>
      <c r="BU141" s="29"/>
      <c r="BV141" s="29"/>
      <c r="BW141" s="29"/>
      <c r="BX141" s="29"/>
      <c r="BY141" s="29"/>
      <c r="BZ141" s="29"/>
    </row>
    <row r="142" ht="12.0" customHeight="1">
      <c r="A142" s="5"/>
      <c r="B142" s="5"/>
      <c r="C142" s="5"/>
      <c r="D142" s="5"/>
      <c r="E142" s="5"/>
      <c r="F142" s="5"/>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c r="AE142" s="29"/>
      <c r="AF142" s="29"/>
      <c r="AG142" s="29"/>
      <c r="AH142" s="29"/>
      <c r="AI142" s="29"/>
      <c r="AJ142" s="29"/>
      <c r="AK142" s="29"/>
      <c r="AL142" s="29"/>
      <c r="AM142" s="29"/>
      <c r="AN142" s="29"/>
      <c r="AO142" s="29"/>
      <c r="AP142" s="29"/>
      <c r="AQ142" s="29"/>
      <c r="AR142" s="29"/>
      <c r="AS142" s="29"/>
      <c r="AT142" s="29"/>
      <c r="AU142" s="29"/>
      <c r="AV142" s="29"/>
      <c r="AW142" s="29"/>
      <c r="AX142" s="29"/>
      <c r="AY142" s="29"/>
      <c r="AZ142" s="29"/>
      <c r="BA142" s="29"/>
      <c r="BB142" s="29"/>
      <c r="BC142" s="29"/>
      <c r="BD142" s="29"/>
      <c r="BE142" s="29"/>
      <c r="BF142" s="29"/>
      <c r="BG142" s="29"/>
      <c r="BH142" s="29"/>
      <c r="BI142" s="29"/>
      <c r="BJ142" s="29"/>
      <c r="BK142" s="29"/>
      <c r="BL142" s="29"/>
      <c r="BM142" s="29"/>
      <c r="BN142" s="29"/>
      <c r="BO142" s="29"/>
      <c r="BP142" s="29"/>
      <c r="BQ142" s="29"/>
      <c r="BR142" s="29"/>
      <c r="BS142" s="29"/>
      <c r="BT142" s="29"/>
      <c r="BU142" s="29"/>
      <c r="BV142" s="29"/>
      <c r="BW142" s="29"/>
      <c r="BX142" s="29"/>
      <c r="BY142" s="29"/>
      <c r="BZ142" s="29"/>
    </row>
    <row r="143" ht="12.0" customHeight="1">
      <c r="A143" s="5"/>
      <c r="B143" s="5"/>
      <c r="C143" s="5"/>
      <c r="D143" s="5"/>
      <c r="E143" s="5"/>
      <c r="F143" s="5"/>
      <c r="G143" s="29"/>
      <c r="H143" s="29"/>
      <c r="I143" s="29"/>
      <c r="J143" s="29"/>
      <c r="K143" s="29"/>
      <c r="L143" s="29"/>
      <c r="M143" s="29"/>
      <c r="N143" s="29"/>
      <c r="O143" s="29"/>
      <c r="P143" s="29"/>
      <c r="Q143" s="29"/>
      <c r="R143" s="29"/>
      <c r="S143" s="29"/>
      <c r="T143" s="29"/>
      <c r="U143" s="29"/>
      <c r="V143" s="29"/>
      <c r="W143" s="29"/>
      <c r="X143" s="29"/>
      <c r="Y143" s="29"/>
      <c r="Z143" s="29"/>
      <c r="AA143" s="29"/>
      <c r="AB143" s="29"/>
      <c r="AC143" s="29"/>
      <c r="AD143" s="29"/>
      <c r="AE143" s="29"/>
      <c r="AF143" s="29"/>
      <c r="AG143" s="29"/>
      <c r="AH143" s="29"/>
      <c r="AI143" s="29"/>
      <c r="AJ143" s="29"/>
      <c r="AK143" s="29"/>
      <c r="AL143" s="29"/>
      <c r="AM143" s="29"/>
      <c r="AN143" s="29"/>
      <c r="AO143" s="29"/>
      <c r="AP143" s="29"/>
      <c r="AQ143" s="29"/>
      <c r="AR143" s="29"/>
      <c r="AS143" s="29"/>
      <c r="AT143" s="29"/>
      <c r="AU143" s="29"/>
      <c r="AV143" s="29"/>
      <c r="AW143" s="29"/>
      <c r="AX143" s="29"/>
      <c r="AY143" s="29"/>
      <c r="AZ143" s="29"/>
      <c r="BA143" s="29"/>
      <c r="BB143" s="29"/>
      <c r="BC143" s="29"/>
      <c r="BD143" s="29"/>
      <c r="BE143" s="29"/>
      <c r="BF143" s="29"/>
      <c r="BG143" s="29"/>
      <c r="BH143" s="29"/>
      <c r="BI143" s="29"/>
      <c r="BJ143" s="29"/>
      <c r="BK143" s="29"/>
      <c r="BL143" s="29"/>
      <c r="BM143" s="29"/>
      <c r="BN143" s="29"/>
      <c r="BO143" s="29"/>
      <c r="BP143" s="29"/>
      <c r="BQ143" s="29"/>
      <c r="BR143" s="29"/>
      <c r="BS143" s="29"/>
      <c r="BT143" s="29"/>
      <c r="BU143" s="29"/>
      <c r="BV143" s="29"/>
      <c r="BW143" s="29"/>
      <c r="BX143" s="29"/>
      <c r="BY143" s="29"/>
      <c r="BZ143" s="29"/>
    </row>
    <row r="144" ht="12.0" customHeight="1">
      <c r="A144" s="5"/>
      <c r="B144" s="5"/>
      <c r="C144" s="5"/>
      <c r="D144" s="5"/>
      <c r="E144" s="5"/>
      <c r="F144" s="5"/>
      <c r="G144" s="29"/>
      <c r="H144" s="29"/>
      <c r="I144" s="29"/>
      <c r="J144" s="29"/>
      <c r="K144" s="29"/>
      <c r="L144" s="29"/>
      <c r="M144" s="29"/>
      <c r="N144" s="29"/>
      <c r="O144" s="29"/>
      <c r="P144" s="29"/>
      <c r="Q144" s="29"/>
      <c r="R144" s="29"/>
      <c r="S144" s="29"/>
      <c r="T144" s="29"/>
      <c r="U144" s="29"/>
      <c r="V144" s="29"/>
      <c r="W144" s="29"/>
      <c r="X144" s="29"/>
      <c r="Y144" s="29"/>
      <c r="Z144" s="29"/>
      <c r="AA144" s="29"/>
      <c r="AB144" s="29"/>
      <c r="AC144" s="29"/>
      <c r="AD144" s="29"/>
      <c r="AE144" s="29"/>
      <c r="AF144" s="29"/>
      <c r="AG144" s="29"/>
      <c r="AH144" s="29"/>
      <c r="AI144" s="29"/>
      <c r="AJ144" s="29"/>
      <c r="AK144" s="29"/>
      <c r="AL144" s="29"/>
      <c r="AM144" s="29"/>
      <c r="AN144" s="29"/>
      <c r="AO144" s="29"/>
      <c r="AP144" s="29"/>
      <c r="AQ144" s="29"/>
      <c r="AR144" s="29"/>
      <c r="AS144" s="29"/>
      <c r="AT144" s="29"/>
      <c r="AU144" s="29"/>
      <c r="AV144" s="29"/>
      <c r="AW144" s="29"/>
      <c r="AX144" s="29"/>
      <c r="AY144" s="29"/>
      <c r="AZ144" s="29"/>
      <c r="BA144" s="29"/>
      <c r="BB144" s="29"/>
      <c r="BC144" s="29"/>
      <c r="BD144" s="29"/>
      <c r="BE144" s="29"/>
      <c r="BF144" s="29"/>
      <c r="BG144" s="29"/>
      <c r="BH144" s="29"/>
      <c r="BI144" s="29"/>
      <c r="BJ144" s="29"/>
      <c r="BK144" s="29"/>
      <c r="BL144" s="29"/>
      <c r="BM144" s="29"/>
      <c r="BN144" s="29"/>
      <c r="BO144" s="29"/>
      <c r="BP144" s="29"/>
      <c r="BQ144" s="29"/>
      <c r="BR144" s="29"/>
      <c r="BS144" s="29"/>
      <c r="BT144" s="29"/>
      <c r="BU144" s="29"/>
      <c r="BV144" s="29"/>
      <c r="BW144" s="29"/>
      <c r="BX144" s="29"/>
      <c r="BY144" s="29"/>
      <c r="BZ144" s="29"/>
    </row>
    <row r="145" ht="12.0" customHeight="1">
      <c r="A145" s="5"/>
      <c r="B145" s="5"/>
      <c r="C145" s="5"/>
      <c r="D145" s="5"/>
      <c r="E145" s="5"/>
      <c r="F145" s="5"/>
      <c r="G145" s="29"/>
      <c r="H145" s="29"/>
      <c r="I145" s="29"/>
      <c r="J145" s="29"/>
      <c r="K145" s="29"/>
      <c r="L145" s="29"/>
      <c r="M145" s="29"/>
      <c r="N145" s="29"/>
      <c r="O145" s="29"/>
      <c r="P145" s="29"/>
      <c r="Q145" s="29"/>
      <c r="R145" s="29"/>
      <c r="S145" s="29"/>
      <c r="T145" s="29"/>
      <c r="U145" s="29"/>
      <c r="V145" s="29"/>
      <c r="W145" s="29"/>
      <c r="X145" s="29"/>
      <c r="Y145" s="29"/>
      <c r="Z145" s="29"/>
      <c r="AA145" s="29"/>
      <c r="AB145" s="29"/>
      <c r="AC145" s="29"/>
      <c r="AD145" s="29"/>
      <c r="AE145" s="29"/>
      <c r="AF145" s="29"/>
      <c r="AG145" s="29"/>
      <c r="AH145" s="29"/>
      <c r="AI145" s="29"/>
      <c r="AJ145" s="29"/>
      <c r="AK145" s="29"/>
      <c r="AL145" s="29"/>
      <c r="AM145" s="29"/>
      <c r="AN145" s="29"/>
      <c r="AO145" s="29"/>
      <c r="AP145" s="29"/>
      <c r="AQ145" s="29"/>
      <c r="AR145" s="29"/>
      <c r="AS145" s="29"/>
      <c r="AT145" s="29"/>
      <c r="AU145" s="29"/>
      <c r="AV145" s="29"/>
      <c r="AW145" s="29"/>
      <c r="AX145" s="29"/>
      <c r="AY145" s="29"/>
      <c r="AZ145" s="29"/>
      <c r="BA145" s="29"/>
      <c r="BB145" s="29"/>
      <c r="BC145" s="29"/>
      <c r="BD145" s="29"/>
      <c r="BE145" s="29"/>
      <c r="BF145" s="29"/>
      <c r="BG145" s="29"/>
      <c r="BH145" s="29"/>
      <c r="BI145" s="29"/>
      <c r="BJ145" s="29"/>
      <c r="BK145" s="29"/>
      <c r="BL145" s="29"/>
      <c r="BM145" s="29"/>
      <c r="BN145" s="29"/>
      <c r="BO145" s="29"/>
      <c r="BP145" s="29"/>
      <c r="BQ145" s="29"/>
      <c r="BR145" s="29"/>
      <c r="BS145" s="29"/>
      <c r="BT145" s="29"/>
      <c r="BU145" s="29"/>
      <c r="BV145" s="29"/>
      <c r="BW145" s="29"/>
      <c r="BX145" s="29"/>
      <c r="BY145" s="29"/>
      <c r="BZ145" s="29"/>
    </row>
    <row r="146" ht="12.0" customHeight="1">
      <c r="A146" s="5"/>
      <c r="B146" s="5"/>
      <c r="C146" s="5"/>
      <c r="D146" s="5"/>
      <c r="E146" s="5"/>
      <c r="F146" s="5"/>
      <c r="G146" s="29"/>
      <c r="H146" s="29"/>
      <c r="I146" s="29"/>
      <c r="J146" s="29"/>
      <c r="K146" s="29"/>
      <c r="L146" s="29"/>
      <c r="M146" s="29"/>
      <c r="N146" s="29"/>
      <c r="O146" s="29"/>
      <c r="P146" s="29"/>
      <c r="Q146" s="29"/>
      <c r="R146" s="29"/>
      <c r="S146" s="29"/>
      <c r="T146" s="29"/>
      <c r="U146" s="29"/>
      <c r="V146" s="29"/>
      <c r="W146" s="29"/>
      <c r="X146" s="29"/>
      <c r="Y146" s="29"/>
      <c r="Z146" s="29"/>
      <c r="AA146" s="29"/>
      <c r="AB146" s="29"/>
      <c r="AC146" s="29"/>
      <c r="AD146" s="29"/>
      <c r="AE146" s="29"/>
      <c r="AF146" s="29"/>
      <c r="AG146" s="29"/>
      <c r="AH146" s="29"/>
      <c r="AI146" s="29"/>
      <c r="AJ146" s="29"/>
      <c r="AK146" s="29"/>
      <c r="AL146" s="29"/>
      <c r="AM146" s="29"/>
      <c r="AN146" s="29"/>
      <c r="AO146" s="29"/>
      <c r="AP146" s="29"/>
      <c r="AQ146" s="29"/>
      <c r="AR146" s="29"/>
      <c r="AS146" s="29"/>
      <c r="AT146" s="29"/>
      <c r="AU146" s="29"/>
      <c r="AV146" s="29"/>
      <c r="AW146" s="29"/>
      <c r="AX146" s="29"/>
      <c r="AY146" s="29"/>
      <c r="AZ146" s="29"/>
      <c r="BA146" s="29"/>
      <c r="BB146" s="29"/>
      <c r="BC146" s="29"/>
      <c r="BD146" s="29"/>
      <c r="BE146" s="29"/>
      <c r="BF146" s="29"/>
      <c r="BG146" s="29"/>
      <c r="BH146" s="29"/>
      <c r="BI146" s="29"/>
      <c r="BJ146" s="29"/>
      <c r="BK146" s="29"/>
      <c r="BL146" s="29"/>
      <c r="BM146" s="29"/>
      <c r="BN146" s="29"/>
      <c r="BO146" s="29"/>
      <c r="BP146" s="29"/>
      <c r="BQ146" s="29"/>
      <c r="BR146" s="29"/>
      <c r="BS146" s="29"/>
      <c r="BT146" s="29"/>
      <c r="BU146" s="29"/>
      <c r="BV146" s="29"/>
      <c r="BW146" s="29"/>
      <c r="BX146" s="29"/>
      <c r="BY146" s="29"/>
      <c r="BZ146" s="29"/>
    </row>
    <row r="147" ht="12.0" customHeight="1">
      <c r="A147" s="5"/>
      <c r="B147" s="5"/>
      <c r="C147" s="5"/>
      <c r="D147" s="5"/>
      <c r="E147" s="5"/>
      <c r="F147" s="5"/>
      <c r="G147" s="29"/>
      <c r="H147" s="29"/>
      <c r="I147" s="29"/>
      <c r="J147" s="29"/>
      <c r="K147" s="29"/>
      <c r="L147" s="29"/>
      <c r="M147" s="29"/>
      <c r="N147" s="29"/>
      <c r="O147" s="29"/>
      <c r="P147" s="29"/>
      <c r="Q147" s="29"/>
      <c r="R147" s="29"/>
      <c r="S147" s="29"/>
      <c r="T147" s="29"/>
      <c r="U147" s="29"/>
      <c r="V147" s="29"/>
      <c r="W147" s="29"/>
      <c r="X147" s="29"/>
      <c r="Y147" s="29"/>
      <c r="Z147" s="29"/>
      <c r="AA147" s="29"/>
      <c r="AB147" s="29"/>
      <c r="AC147" s="29"/>
      <c r="AD147" s="29"/>
      <c r="AE147" s="29"/>
      <c r="AF147" s="29"/>
      <c r="AG147" s="29"/>
      <c r="AH147" s="29"/>
      <c r="AI147" s="29"/>
      <c r="AJ147" s="29"/>
      <c r="AK147" s="29"/>
      <c r="AL147" s="29"/>
      <c r="AM147" s="29"/>
      <c r="AN147" s="29"/>
      <c r="AO147" s="29"/>
      <c r="AP147" s="29"/>
      <c r="AQ147" s="29"/>
      <c r="AR147" s="29"/>
      <c r="AS147" s="29"/>
      <c r="AT147" s="29"/>
      <c r="AU147" s="29"/>
      <c r="AV147" s="29"/>
      <c r="AW147" s="29"/>
      <c r="AX147" s="29"/>
      <c r="AY147" s="29"/>
      <c r="AZ147" s="29"/>
      <c r="BA147" s="29"/>
      <c r="BB147" s="29"/>
      <c r="BC147" s="29"/>
      <c r="BD147" s="29"/>
      <c r="BE147" s="29"/>
      <c r="BF147" s="29"/>
      <c r="BG147" s="29"/>
      <c r="BH147" s="29"/>
      <c r="BI147" s="29"/>
      <c r="BJ147" s="29"/>
      <c r="BK147" s="29"/>
      <c r="BL147" s="29"/>
      <c r="BM147" s="29"/>
      <c r="BN147" s="29"/>
      <c r="BO147" s="29"/>
      <c r="BP147" s="29"/>
      <c r="BQ147" s="29"/>
      <c r="BR147" s="29"/>
      <c r="BS147" s="29"/>
      <c r="BT147" s="29"/>
      <c r="BU147" s="29"/>
      <c r="BV147" s="29"/>
      <c r="BW147" s="29"/>
      <c r="BX147" s="29"/>
      <c r="BY147" s="29"/>
      <c r="BZ147" s="29"/>
    </row>
    <row r="148" ht="12.0" customHeight="1">
      <c r="A148" s="5"/>
      <c r="B148" s="5"/>
      <c r="C148" s="5"/>
      <c r="D148" s="5"/>
      <c r="E148" s="5"/>
      <c r="F148" s="5"/>
      <c r="G148" s="29"/>
      <c r="H148" s="29"/>
      <c r="I148" s="29"/>
      <c r="J148" s="29"/>
      <c r="K148" s="29"/>
      <c r="L148" s="29"/>
      <c r="M148" s="29"/>
      <c r="N148" s="29"/>
      <c r="O148" s="29"/>
      <c r="P148" s="29"/>
      <c r="Q148" s="29"/>
      <c r="R148" s="29"/>
      <c r="S148" s="29"/>
      <c r="T148" s="29"/>
      <c r="U148" s="29"/>
      <c r="V148" s="29"/>
      <c r="W148" s="29"/>
      <c r="X148" s="29"/>
      <c r="Y148" s="29"/>
      <c r="Z148" s="29"/>
      <c r="AA148" s="29"/>
      <c r="AB148" s="29"/>
      <c r="AC148" s="29"/>
      <c r="AD148" s="29"/>
      <c r="AE148" s="29"/>
      <c r="AF148" s="29"/>
      <c r="AG148" s="29"/>
      <c r="AH148" s="29"/>
      <c r="AI148" s="29"/>
      <c r="AJ148" s="29"/>
      <c r="AK148" s="29"/>
      <c r="AL148" s="29"/>
      <c r="AM148" s="29"/>
      <c r="AN148" s="29"/>
      <c r="AO148" s="29"/>
      <c r="AP148" s="29"/>
      <c r="AQ148" s="29"/>
      <c r="AR148" s="29"/>
      <c r="AS148" s="29"/>
      <c r="AT148" s="29"/>
      <c r="AU148" s="29"/>
      <c r="AV148" s="29"/>
      <c r="AW148" s="29"/>
      <c r="AX148" s="29"/>
      <c r="AY148" s="29"/>
      <c r="AZ148" s="29"/>
      <c r="BA148" s="29"/>
      <c r="BB148" s="29"/>
      <c r="BC148" s="29"/>
      <c r="BD148" s="29"/>
      <c r="BE148" s="29"/>
      <c r="BF148" s="29"/>
      <c r="BG148" s="29"/>
      <c r="BH148" s="29"/>
      <c r="BI148" s="29"/>
      <c r="BJ148" s="29"/>
      <c r="BK148" s="29"/>
      <c r="BL148" s="29"/>
      <c r="BM148" s="29"/>
      <c r="BN148" s="29"/>
      <c r="BO148" s="29"/>
      <c r="BP148" s="29"/>
      <c r="BQ148" s="29"/>
      <c r="BR148" s="29"/>
      <c r="BS148" s="29"/>
      <c r="BT148" s="29"/>
      <c r="BU148" s="29"/>
      <c r="BV148" s="29"/>
      <c r="BW148" s="29"/>
      <c r="BX148" s="29"/>
      <c r="BY148" s="29"/>
      <c r="BZ148" s="29"/>
    </row>
    <row r="149" ht="12.0" customHeight="1">
      <c r="A149" s="5"/>
      <c r="B149" s="5"/>
      <c r="C149" s="5"/>
      <c r="D149" s="5"/>
      <c r="E149" s="5"/>
      <c r="F149" s="5"/>
      <c r="G149" s="29"/>
      <c r="H149" s="29"/>
      <c r="I149" s="29"/>
      <c r="J149" s="29"/>
      <c r="K149" s="29"/>
      <c r="L149" s="29"/>
      <c r="M149" s="29"/>
      <c r="N149" s="29"/>
      <c r="O149" s="29"/>
      <c r="P149" s="29"/>
      <c r="Q149" s="29"/>
      <c r="R149" s="29"/>
      <c r="S149" s="29"/>
      <c r="T149" s="29"/>
      <c r="U149" s="29"/>
      <c r="V149" s="29"/>
      <c r="W149" s="29"/>
      <c r="X149" s="29"/>
      <c r="Y149" s="29"/>
      <c r="Z149" s="29"/>
      <c r="AA149" s="29"/>
      <c r="AB149" s="29"/>
      <c r="AC149" s="29"/>
      <c r="AD149" s="29"/>
      <c r="AE149" s="29"/>
      <c r="AF149" s="29"/>
      <c r="AG149" s="29"/>
      <c r="AH149" s="29"/>
      <c r="AI149" s="29"/>
      <c r="AJ149" s="29"/>
      <c r="AK149" s="29"/>
      <c r="AL149" s="29"/>
      <c r="AM149" s="29"/>
      <c r="AN149" s="29"/>
      <c r="AO149" s="29"/>
      <c r="AP149" s="29"/>
      <c r="AQ149" s="29"/>
      <c r="AR149" s="29"/>
      <c r="AS149" s="29"/>
      <c r="AT149" s="29"/>
      <c r="AU149" s="29"/>
      <c r="AV149" s="29"/>
      <c r="AW149" s="29"/>
      <c r="AX149" s="29"/>
      <c r="AY149" s="29"/>
      <c r="AZ149" s="29"/>
      <c r="BA149" s="29"/>
      <c r="BB149" s="29"/>
      <c r="BC149" s="29"/>
      <c r="BD149" s="29"/>
      <c r="BE149" s="29"/>
      <c r="BF149" s="29"/>
      <c r="BG149" s="29"/>
      <c r="BH149" s="29"/>
      <c r="BI149" s="29"/>
      <c r="BJ149" s="29"/>
      <c r="BK149" s="29"/>
      <c r="BL149" s="29"/>
      <c r="BM149" s="29"/>
      <c r="BN149" s="29"/>
      <c r="BO149" s="29"/>
      <c r="BP149" s="29"/>
      <c r="BQ149" s="29"/>
      <c r="BR149" s="29"/>
      <c r="BS149" s="29"/>
      <c r="BT149" s="29"/>
      <c r="BU149" s="29"/>
      <c r="BV149" s="29"/>
      <c r="BW149" s="29"/>
      <c r="BX149" s="29"/>
      <c r="BY149" s="29"/>
      <c r="BZ149" s="29"/>
    </row>
    <row r="150" ht="12.0" customHeight="1">
      <c r="A150" s="5"/>
      <c r="B150" s="5"/>
      <c r="C150" s="5"/>
      <c r="D150" s="5"/>
      <c r="E150" s="5"/>
      <c r="F150" s="5"/>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c r="AE150" s="29"/>
      <c r="AF150" s="29"/>
      <c r="AG150" s="29"/>
      <c r="AH150" s="29"/>
      <c r="AI150" s="29"/>
      <c r="AJ150" s="29"/>
      <c r="AK150" s="29"/>
      <c r="AL150" s="29"/>
      <c r="AM150" s="29"/>
      <c r="AN150" s="29"/>
      <c r="AO150" s="29"/>
      <c r="AP150" s="29"/>
      <c r="AQ150" s="29"/>
      <c r="AR150" s="29"/>
      <c r="AS150" s="29"/>
      <c r="AT150" s="29"/>
      <c r="AU150" s="29"/>
      <c r="AV150" s="29"/>
      <c r="AW150" s="29"/>
      <c r="AX150" s="29"/>
      <c r="AY150" s="29"/>
      <c r="AZ150" s="29"/>
      <c r="BA150" s="29"/>
      <c r="BB150" s="29"/>
      <c r="BC150" s="29"/>
      <c r="BD150" s="29"/>
      <c r="BE150" s="29"/>
      <c r="BF150" s="29"/>
      <c r="BG150" s="29"/>
      <c r="BH150" s="29"/>
      <c r="BI150" s="29"/>
      <c r="BJ150" s="29"/>
      <c r="BK150" s="29"/>
      <c r="BL150" s="29"/>
      <c r="BM150" s="29"/>
      <c r="BN150" s="29"/>
      <c r="BO150" s="29"/>
      <c r="BP150" s="29"/>
      <c r="BQ150" s="29"/>
      <c r="BR150" s="29"/>
      <c r="BS150" s="29"/>
      <c r="BT150" s="29"/>
      <c r="BU150" s="29"/>
      <c r="BV150" s="29"/>
      <c r="BW150" s="29"/>
      <c r="BX150" s="29"/>
      <c r="BY150" s="29"/>
      <c r="BZ150" s="29"/>
    </row>
    <row r="151" ht="12.0" customHeight="1">
      <c r="A151" s="5"/>
      <c r="B151" s="5"/>
      <c r="C151" s="5"/>
      <c r="D151" s="5"/>
      <c r="E151" s="5"/>
      <c r="F151" s="5"/>
      <c r="G151" s="29"/>
      <c r="H151" s="29"/>
      <c r="I151" s="29"/>
      <c r="J151" s="29"/>
      <c r="K151" s="29"/>
      <c r="L151" s="29"/>
      <c r="M151" s="29"/>
      <c r="N151" s="29"/>
      <c r="O151" s="29"/>
      <c r="P151" s="29"/>
      <c r="Q151" s="29"/>
      <c r="R151" s="29"/>
      <c r="S151" s="29"/>
      <c r="T151" s="29"/>
      <c r="U151" s="29"/>
      <c r="V151" s="29"/>
      <c r="W151" s="29"/>
      <c r="X151" s="29"/>
      <c r="Y151" s="29"/>
      <c r="Z151" s="29"/>
      <c r="AA151" s="29"/>
      <c r="AB151" s="29"/>
      <c r="AC151" s="29"/>
      <c r="AD151" s="29"/>
      <c r="AE151" s="29"/>
      <c r="AF151" s="29"/>
      <c r="AG151" s="29"/>
      <c r="AH151" s="29"/>
      <c r="AI151" s="29"/>
      <c r="AJ151" s="29"/>
      <c r="AK151" s="29"/>
      <c r="AL151" s="29"/>
      <c r="AM151" s="29"/>
      <c r="AN151" s="29"/>
      <c r="AO151" s="29"/>
      <c r="AP151" s="29"/>
      <c r="AQ151" s="29"/>
      <c r="AR151" s="29"/>
      <c r="AS151" s="29"/>
      <c r="AT151" s="29"/>
      <c r="AU151" s="29"/>
      <c r="AV151" s="29"/>
      <c r="AW151" s="29"/>
      <c r="AX151" s="29"/>
      <c r="AY151" s="29"/>
      <c r="AZ151" s="29"/>
      <c r="BA151" s="29"/>
      <c r="BB151" s="29"/>
      <c r="BC151" s="29"/>
      <c r="BD151" s="29"/>
      <c r="BE151" s="29"/>
      <c r="BF151" s="29"/>
      <c r="BG151" s="29"/>
      <c r="BH151" s="29"/>
      <c r="BI151" s="29"/>
      <c r="BJ151" s="29"/>
      <c r="BK151" s="29"/>
      <c r="BL151" s="29"/>
      <c r="BM151" s="29"/>
      <c r="BN151" s="29"/>
      <c r="BO151" s="29"/>
      <c r="BP151" s="29"/>
      <c r="BQ151" s="29"/>
      <c r="BR151" s="29"/>
      <c r="BS151" s="29"/>
      <c r="BT151" s="29"/>
      <c r="BU151" s="29"/>
      <c r="BV151" s="29"/>
      <c r="BW151" s="29"/>
      <c r="BX151" s="29"/>
      <c r="BY151" s="29"/>
      <c r="BZ151" s="29"/>
    </row>
    <row r="152" ht="12.0" customHeight="1">
      <c r="A152" s="5"/>
      <c r="B152" s="5"/>
      <c r="C152" s="5"/>
      <c r="D152" s="5"/>
      <c r="E152" s="5"/>
      <c r="F152" s="5"/>
      <c r="G152" s="29"/>
      <c r="H152" s="29"/>
      <c r="I152" s="29"/>
      <c r="J152" s="29"/>
      <c r="K152" s="29"/>
      <c r="L152" s="29"/>
      <c r="M152" s="29"/>
      <c r="N152" s="29"/>
      <c r="O152" s="29"/>
      <c r="P152" s="29"/>
      <c r="Q152" s="29"/>
      <c r="R152" s="29"/>
      <c r="S152" s="29"/>
      <c r="T152" s="29"/>
      <c r="U152" s="29"/>
      <c r="V152" s="29"/>
      <c r="W152" s="29"/>
      <c r="X152" s="29"/>
      <c r="Y152" s="29"/>
      <c r="Z152" s="29"/>
      <c r="AA152" s="29"/>
      <c r="AB152" s="29"/>
      <c r="AC152" s="29"/>
      <c r="AD152" s="29"/>
      <c r="AE152" s="29"/>
      <c r="AF152" s="29"/>
      <c r="AG152" s="29"/>
      <c r="AH152" s="29"/>
      <c r="AI152" s="29"/>
      <c r="AJ152" s="29"/>
      <c r="AK152" s="29"/>
      <c r="AL152" s="29"/>
      <c r="AM152" s="29"/>
      <c r="AN152" s="29"/>
      <c r="AO152" s="29"/>
      <c r="AP152" s="29"/>
      <c r="AQ152" s="29"/>
      <c r="AR152" s="29"/>
      <c r="AS152" s="29"/>
      <c r="AT152" s="29"/>
      <c r="AU152" s="29"/>
      <c r="AV152" s="29"/>
      <c r="AW152" s="29"/>
      <c r="AX152" s="29"/>
      <c r="AY152" s="29"/>
      <c r="AZ152" s="29"/>
      <c r="BA152" s="29"/>
      <c r="BB152" s="29"/>
      <c r="BC152" s="29"/>
      <c r="BD152" s="29"/>
      <c r="BE152" s="29"/>
      <c r="BF152" s="29"/>
      <c r="BG152" s="29"/>
      <c r="BH152" s="29"/>
      <c r="BI152" s="29"/>
      <c r="BJ152" s="29"/>
      <c r="BK152" s="29"/>
      <c r="BL152" s="29"/>
      <c r="BM152" s="29"/>
      <c r="BN152" s="29"/>
      <c r="BO152" s="29"/>
      <c r="BP152" s="29"/>
      <c r="BQ152" s="29"/>
      <c r="BR152" s="29"/>
      <c r="BS152" s="29"/>
      <c r="BT152" s="29"/>
      <c r="BU152" s="29"/>
      <c r="BV152" s="29"/>
      <c r="BW152" s="29"/>
      <c r="BX152" s="29"/>
      <c r="BY152" s="29"/>
      <c r="BZ152" s="29"/>
    </row>
    <row r="153" ht="12.0" customHeight="1">
      <c r="A153" s="5"/>
      <c r="B153" s="5"/>
      <c r="C153" s="5"/>
      <c r="D153" s="5"/>
      <c r="E153" s="5"/>
      <c r="F153" s="5"/>
      <c r="G153" s="29"/>
      <c r="H153" s="29"/>
      <c r="I153" s="29"/>
      <c r="J153" s="29"/>
      <c r="K153" s="29"/>
      <c r="L153" s="29"/>
      <c r="M153" s="29"/>
      <c r="N153" s="29"/>
      <c r="O153" s="29"/>
      <c r="P153" s="29"/>
      <c r="Q153" s="29"/>
      <c r="R153" s="29"/>
      <c r="S153" s="29"/>
      <c r="T153" s="29"/>
      <c r="U153" s="29"/>
      <c r="V153" s="29"/>
      <c r="W153" s="29"/>
      <c r="X153" s="29"/>
      <c r="Y153" s="29"/>
      <c r="Z153" s="29"/>
      <c r="AA153" s="29"/>
      <c r="AB153" s="29"/>
      <c r="AC153" s="29"/>
      <c r="AD153" s="29"/>
      <c r="AE153" s="29"/>
      <c r="AF153" s="29"/>
      <c r="AG153" s="29"/>
      <c r="AH153" s="29"/>
      <c r="AI153" s="29"/>
      <c r="AJ153" s="29"/>
      <c r="AK153" s="29"/>
      <c r="AL153" s="29"/>
      <c r="AM153" s="29"/>
      <c r="AN153" s="29"/>
      <c r="AO153" s="29"/>
      <c r="AP153" s="29"/>
      <c r="AQ153" s="29"/>
      <c r="AR153" s="29"/>
      <c r="AS153" s="29"/>
      <c r="AT153" s="29"/>
      <c r="AU153" s="29"/>
      <c r="AV153" s="29"/>
      <c r="AW153" s="29"/>
      <c r="AX153" s="29"/>
      <c r="AY153" s="29"/>
      <c r="AZ153" s="29"/>
      <c r="BA153" s="29"/>
      <c r="BB153" s="29"/>
      <c r="BC153" s="29"/>
      <c r="BD153" s="29"/>
      <c r="BE153" s="29"/>
      <c r="BF153" s="29"/>
      <c r="BG153" s="29"/>
      <c r="BH153" s="29"/>
      <c r="BI153" s="29"/>
      <c r="BJ153" s="29"/>
      <c r="BK153" s="29"/>
      <c r="BL153" s="29"/>
      <c r="BM153" s="29"/>
      <c r="BN153" s="29"/>
      <c r="BO153" s="29"/>
      <c r="BP153" s="29"/>
      <c r="BQ153" s="29"/>
      <c r="BR153" s="29"/>
      <c r="BS153" s="29"/>
      <c r="BT153" s="29"/>
      <c r="BU153" s="29"/>
      <c r="BV153" s="29"/>
      <c r="BW153" s="29"/>
      <c r="BX153" s="29"/>
      <c r="BY153" s="29"/>
      <c r="BZ153" s="29"/>
    </row>
    <row r="154" ht="12.0" customHeight="1">
      <c r="A154" s="5"/>
      <c r="B154" s="5"/>
      <c r="C154" s="5"/>
      <c r="D154" s="5"/>
      <c r="E154" s="5"/>
      <c r="F154" s="5"/>
      <c r="G154" s="29"/>
      <c r="H154" s="29"/>
      <c r="I154" s="29"/>
      <c r="J154" s="29"/>
      <c r="K154" s="29"/>
      <c r="L154" s="29"/>
      <c r="M154" s="29"/>
      <c r="N154" s="29"/>
      <c r="O154" s="29"/>
      <c r="P154" s="29"/>
      <c r="Q154" s="29"/>
      <c r="R154" s="29"/>
      <c r="S154" s="29"/>
      <c r="T154" s="29"/>
      <c r="U154" s="29"/>
      <c r="V154" s="29"/>
      <c r="W154" s="29"/>
      <c r="X154" s="29"/>
      <c r="Y154" s="29"/>
      <c r="Z154" s="29"/>
      <c r="AA154" s="29"/>
      <c r="AB154" s="29"/>
      <c r="AC154" s="29"/>
      <c r="AD154" s="29"/>
      <c r="AE154" s="29"/>
      <c r="AF154" s="29"/>
      <c r="AG154" s="29"/>
      <c r="AH154" s="29"/>
      <c r="AI154" s="29"/>
      <c r="AJ154" s="29"/>
      <c r="AK154" s="29"/>
      <c r="AL154" s="29"/>
      <c r="AM154" s="29"/>
      <c r="AN154" s="29"/>
      <c r="AO154" s="29"/>
      <c r="AP154" s="29"/>
      <c r="AQ154" s="29"/>
      <c r="AR154" s="29"/>
      <c r="AS154" s="29"/>
      <c r="AT154" s="29"/>
      <c r="AU154" s="29"/>
      <c r="AV154" s="29"/>
      <c r="AW154" s="29"/>
      <c r="AX154" s="29"/>
      <c r="AY154" s="29"/>
      <c r="AZ154" s="29"/>
      <c r="BA154" s="29"/>
      <c r="BB154" s="29"/>
      <c r="BC154" s="29"/>
      <c r="BD154" s="29"/>
      <c r="BE154" s="29"/>
      <c r="BF154" s="29"/>
      <c r="BG154" s="29"/>
      <c r="BH154" s="29"/>
      <c r="BI154" s="29"/>
      <c r="BJ154" s="29"/>
      <c r="BK154" s="29"/>
      <c r="BL154" s="29"/>
      <c r="BM154" s="29"/>
      <c r="BN154" s="29"/>
      <c r="BO154" s="29"/>
      <c r="BP154" s="29"/>
      <c r="BQ154" s="29"/>
      <c r="BR154" s="29"/>
      <c r="BS154" s="29"/>
      <c r="BT154" s="29"/>
      <c r="BU154" s="29"/>
      <c r="BV154" s="29"/>
      <c r="BW154" s="29"/>
      <c r="BX154" s="29"/>
      <c r="BY154" s="29"/>
      <c r="BZ154" s="29"/>
    </row>
    <row r="155" ht="12.0" customHeight="1">
      <c r="A155" s="5"/>
      <c r="B155" s="5"/>
      <c r="C155" s="5"/>
      <c r="D155" s="5"/>
      <c r="E155" s="5"/>
      <c r="F155" s="5"/>
      <c r="G155" s="29"/>
      <c r="H155" s="29"/>
      <c r="I155" s="29"/>
      <c r="J155" s="29"/>
      <c r="K155" s="29"/>
      <c r="L155" s="29"/>
      <c r="M155" s="29"/>
      <c r="N155" s="29"/>
      <c r="O155" s="29"/>
      <c r="P155" s="29"/>
      <c r="Q155" s="29"/>
      <c r="R155" s="29"/>
      <c r="S155" s="29"/>
      <c r="T155" s="29"/>
      <c r="U155" s="29"/>
      <c r="V155" s="29"/>
      <c r="W155" s="29"/>
      <c r="X155" s="29"/>
      <c r="Y155" s="29"/>
      <c r="Z155" s="29"/>
      <c r="AA155" s="29"/>
      <c r="AB155" s="29"/>
      <c r="AC155" s="29"/>
      <c r="AD155" s="29"/>
      <c r="AE155" s="29"/>
      <c r="AF155" s="29"/>
      <c r="AG155" s="29"/>
      <c r="AH155" s="29"/>
      <c r="AI155" s="29"/>
      <c r="AJ155" s="29"/>
      <c r="AK155" s="29"/>
      <c r="AL155" s="29"/>
      <c r="AM155" s="29"/>
      <c r="AN155" s="29"/>
      <c r="AO155" s="29"/>
      <c r="AP155" s="29"/>
      <c r="AQ155" s="29"/>
      <c r="AR155" s="29"/>
      <c r="AS155" s="29"/>
      <c r="AT155" s="29"/>
      <c r="AU155" s="29"/>
      <c r="AV155" s="29"/>
      <c r="AW155" s="29"/>
      <c r="AX155" s="29"/>
      <c r="AY155" s="29"/>
      <c r="AZ155" s="29"/>
      <c r="BA155" s="29"/>
      <c r="BB155" s="29"/>
      <c r="BC155" s="29"/>
      <c r="BD155" s="29"/>
      <c r="BE155" s="29"/>
      <c r="BF155" s="29"/>
      <c r="BG155" s="29"/>
      <c r="BH155" s="29"/>
      <c r="BI155" s="29"/>
      <c r="BJ155" s="29"/>
      <c r="BK155" s="29"/>
      <c r="BL155" s="29"/>
      <c r="BM155" s="29"/>
      <c r="BN155" s="29"/>
      <c r="BO155" s="29"/>
      <c r="BP155" s="29"/>
      <c r="BQ155" s="29"/>
      <c r="BR155" s="29"/>
      <c r="BS155" s="29"/>
      <c r="BT155" s="29"/>
      <c r="BU155" s="29"/>
      <c r="BV155" s="29"/>
      <c r="BW155" s="29"/>
      <c r="BX155" s="29"/>
      <c r="BY155" s="29"/>
      <c r="BZ155" s="29"/>
    </row>
    <row r="156" ht="12.0" customHeight="1">
      <c r="A156" s="5"/>
      <c r="B156" s="5"/>
      <c r="C156" s="5"/>
      <c r="D156" s="5"/>
      <c r="E156" s="5"/>
      <c r="F156" s="5"/>
      <c r="G156" s="29"/>
      <c r="H156" s="29"/>
      <c r="I156" s="29"/>
      <c r="J156" s="29"/>
      <c r="K156" s="29"/>
      <c r="L156" s="29"/>
      <c r="M156" s="29"/>
      <c r="N156" s="29"/>
      <c r="O156" s="29"/>
      <c r="P156" s="29"/>
      <c r="Q156" s="29"/>
      <c r="R156" s="29"/>
      <c r="S156" s="29"/>
      <c r="T156" s="29"/>
      <c r="U156" s="29"/>
      <c r="V156" s="29"/>
      <c r="W156" s="29"/>
      <c r="X156" s="29"/>
      <c r="Y156" s="29"/>
      <c r="Z156" s="29"/>
      <c r="AA156" s="29"/>
      <c r="AB156" s="29"/>
      <c r="AC156" s="29"/>
      <c r="AD156" s="29"/>
      <c r="AE156" s="29"/>
      <c r="AF156" s="29"/>
      <c r="AG156" s="29"/>
      <c r="AH156" s="29"/>
      <c r="AI156" s="29"/>
      <c r="AJ156" s="29"/>
      <c r="AK156" s="29"/>
      <c r="AL156" s="29"/>
      <c r="AM156" s="29"/>
      <c r="AN156" s="29"/>
      <c r="AO156" s="29"/>
      <c r="AP156" s="29"/>
      <c r="AQ156" s="29"/>
      <c r="AR156" s="29"/>
      <c r="AS156" s="29"/>
      <c r="AT156" s="29"/>
      <c r="AU156" s="29"/>
      <c r="AV156" s="29"/>
      <c r="AW156" s="29"/>
      <c r="AX156" s="29"/>
      <c r="AY156" s="29"/>
      <c r="AZ156" s="29"/>
      <c r="BA156" s="29"/>
      <c r="BB156" s="29"/>
      <c r="BC156" s="29"/>
      <c r="BD156" s="29"/>
      <c r="BE156" s="29"/>
      <c r="BF156" s="29"/>
      <c r="BG156" s="29"/>
      <c r="BH156" s="29"/>
      <c r="BI156" s="29"/>
      <c r="BJ156" s="29"/>
      <c r="BK156" s="29"/>
      <c r="BL156" s="29"/>
      <c r="BM156" s="29"/>
      <c r="BN156" s="29"/>
      <c r="BO156" s="29"/>
      <c r="BP156" s="29"/>
      <c r="BQ156" s="29"/>
      <c r="BR156" s="29"/>
      <c r="BS156" s="29"/>
      <c r="BT156" s="29"/>
      <c r="BU156" s="29"/>
      <c r="BV156" s="29"/>
      <c r="BW156" s="29"/>
      <c r="BX156" s="29"/>
      <c r="BY156" s="29"/>
      <c r="BZ156" s="29"/>
    </row>
    <row r="157" ht="12.0" customHeight="1">
      <c r="A157" s="5"/>
      <c r="B157" s="5"/>
      <c r="C157" s="5"/>
      <c r="D157" s="5"/>
      <c r="E157" s="5"/>
      <c r="F157" s="5"/>
      <c r="G157" s="29"/>
      <c r="H157" s="29"/>
      <c r="I157" s="29"/>
      <c r="J157" s="29"/>
      <c r="K157" s="29"/>
      <c r="L157" s="29"/>
      <c r="M157" s="29"/>
      <c r="N157" s="29"/>
      <c r="O157" s="29"/>
      <c r="P157" s="29"/>
      <c r="Q157" s="29"/>
      <c r="R157" s="29"/>
      <c r="S157" s="29"/>
      <c r="T157" s="29"/>
      <c r="U157" s="29"/>
      <c r="V157" s="29"/>
      <c r="W157" s="29"/>
      <c r="X157" s="29"/>
      <c r="Y157" s="29"/>
      <c r="Z157" s="29"/>
      <c r="AA157" s="29"/>
      <c r="AB157" s="29"/>
      <c r="AC157" s="29"/>
      <c r="AD157" s="29"/>
      <c r="AE157" s="29"/>
      <c r="AF157" s="29"/>
      <c r="AG157" s="29"/>
      <c r="AH157" s="29"/>
      <c r="AI157" s="29"/>
      <c r="AJ157" s="29"/>
      <c r="AK157" s="29"/>
      <c r="AL157" s="29"/>
      <c r="AM157" s="29"/>
      <c r="AN157" s="29"/>
      <c r="AO157" s="29"/>
      <c r="AP157" s="29"/>
      <c r="AQ157" s="29"/>
      <c r="AR157" s="29"/>
      <c r="AS157" s="29"/>
      <c r="AT157" s="29"/>
      <c r="AU157" s="29"/>
      <c r="AV157" s="29"/>
      <c r="AW157" s="29"/>
      <c r="AX157" s="29"/>
      <c r="AY157" s="29"/>
      <c r="AZ157" s="29"/>
      <c r="BA157" s="29"/>
      <c r="BB157" s="29"/>
      <c r="BC157" s="29"/>
      <c r="BD157" s="29"/>
      <c r="BE157" s="29"/>
      <c r="BF157" s="29"/>
      <c r="BG157" s="29"/>
      <c r="BH157" s="29"/>
      <c r="BI157" s="29"/>
      <c r="BJ157" s="29"/>
      <c r="BK157" s="29"/>
      <c r="BL157" s="29"/>
      <c r="BM157" s="29"/>
      <c r="BN157" s="29"/>
      <c r="BO157" s="29"/>
      <c r="BP157" s="29"/>
      <c r="BQ157" s="29"/>
      <c r="BR157" s="29"/>
      <c r="BS157" s="29"/>
      <c r="BT157" s="29"/>
      <c r="BU157" s="29"/>
      <c r="BV157" s="29"/>
      <c r="BW157" s="29"/>
      <c r="BX157" s="29"/>
      <c r="BY157" s="29"/>
      <c r="BZ157" s="29"/>
    </row>
    <row r="158" ht="12.0" customHeight="1">
      <c r="A158" s="5"/>
      <c r="B158" s="5"/>
      <c r="C158" s="5"/>
      <c r="D158" s="5"/>
      <c r="E158" s="5"/>
      <c r="F158" s="5"/>
      <c r="G158" s="29"/>
      <c r="H158" s="29"/>
      <c r="I158" s="29"/>
      <c r="J158" s="29"/>
      <c r="K158" s="29"/>
      <c r="L158" s="29"/>
      <c r="M158" s="29"/>
      <c r="N158" s="29"/>
      <c r="O158" s="29"/>
      <c r="P158" s="29"/>
      <c r="Q158" s="29"/>
      <c r="R158" s="29"/>
      <c r="S158" s="29"/>
      <c r="T158" s="29"/>
      <c r="U158" s="29"/>
      <c r="V158" s="29"/>
      <c r="W158" s="29"/>
      <c r="X158" s="29"/>
      <c r="Y158" s="29"/>
      <c r="Z158" s="29"/>
      <c r="AA158" s="29"/>
      <c r="AB158" s="29"/>
      <c r="AC158" s="29"/>
      <c r="AD158" s="29"/>
      <c r="AE158" s="29"/>
      <c r="AF158" s="29"/>
      <c r="AG158" s="29"/>
      <c r="AH158" s="29"/>
      <c r="AI158" s="29"/>
      <c r="AJ158" s="29"/>
      <c r="AK158" s="29"/>
      <c r="AL158" s="29"/>
      <c r="AM158" s="29"/>
      <c r="AN158" s="29"/>
      <c r="AO158" s="29"/>
      <c r="AP158" s="29"/>
      <c r="AQ158" s="29"/>
      <c r="AR158" s="29"/>
      <c r="AS158" s="29"/>
      <c r="AT158" s="29"/>
      <c r="AU158" s="29"/>
      <c r="AV158" s="29"/>
      <c r="AW158" s="29"/>
      <c r="AX158" s="29"/>
      <c r="AY158" s="29"/>
      <c r="AZ158" s="29"/>
      <c r="BA158" s="29"/>
      <c r="BB158" s="29"/>
      <c r="BC158" s="29"/>
      <c r="BD158" s="29"/>
      <c r="BE158" s="29"/>
      <c r="BF158" s="29"/>
      <c r="BG158" s="29"/>
      <c r="BH158" s="29"/>
      <c r="BI158" s="29"/>
      <c r="BJ158" s="29"/>
      <c r="BK158" s="29"/>
      <c r="BL158" s="29"/>
      <c r="BM158" s="29"/>
      <c r="BN158" s="29"/>
      <c r="BO158" s="29"/>
      <c r="BP158" s="29"/>
      <c r="BQ158" s="29"/>
      <c r="BR158" s="29"/>
      <c r="BS158" s="29"/>
      <c r="BT158" s="29"/>
      <c r="BU158" s="29"/>
      <c r="BV158" s="29"/>
      <c r="BW158" s="29"/>
      <c r="BX158" s="29"/>
      <c r="BY158" s="29"/>
      <c r="BZ158" s="29"/>
    </row>
    <row r="159" ht="12.0" customHeight="1">
      <c r="A159" s="5"/>
      <c r="B159" s="5"/>
      <c r="C159" s="5"/>
      <c r="D159" s="5"/>
      <c r="E159" s="5"/>
      <c r="F159" s="5"/>
      <c r="G159" s="29"/>
      <c r="H159" s="29"/>
      <c r="I159" s="29"/>
      <c r="J159" s="29"/>
      <c r="K159" s="29"/>
      <c r="L159" s="29"/>
      <c r="M159" s="29"/>
      <c r="N159" s="29"/>
      <c r="O159" s="29"/>
      <c r="P159" s="29"/>
      <c r="Q159" s="29"/>
      <c r="R159" s="29"/>
      <c r="S159" s="29"/>
      <c r="T159" s="29"/>
      <c r="U159" s="29"/>
      <c r="V159" s="29"/>
      <c r="W159" s="29"/>
      <c r="X159" s="29"/>
      <c r="Y159" s="29"/>
      <c r="Z159" s="29"/>
      <c r="AA159" s="29"/>
      <c r="AB159" s="29"/>
      <c r="AC159" s="29"/>
      <c r="AD159" s="29"/>
      <c r="AE159" s="29"/>
      <c r="AF159" s="29"/>
      <c r="AG159" s="29"/>
      <c r="AH159" s="29"/>
      <c r="AI159" s="29"/>
      <c r="AJ159" s="29"/>
      <c r="AK159" s="29"/>
      <c r="AL159" s="29"/>
      <c r="AM159" s="29"/>
      <c r="AN159" s="29"/>
      <c r="AO159" s="29"/>
      <c r="AP159" s="29"/>
      <c r="AQ159" s="29"/>
      <c r="AR159" s="29"/>
      <c r="AS159" s="29"/>
      <c r="AT159" s="29"/>
      <c r="AU159" s="29"/>
      <c r="AV159" s="29"/>
      <c r="AW159" s="29"/>
      <c r="AX159" s="29"/>
      <c r="AY159" s="29"/>
      <c r="AZ159" s="29"/>
      <c r="BA159" s="29"/>
      <c r="BB159" s="29"/>
      <c r="BC159" s="29"/>
      <c r="BD159" s="29"/>
      <c r="BE159" s="29"/>
      <c r="BF159" s="29"/>
      <c r="BG159" s="29"/>
      <c r="BH159" s="29"/>
      <c r="BI159" s="29"/>
      <c r="BJ159" s="29"/>
      <c r="BK159" s="29"/>
      <c r="BL159" s="29"/>
      <c r="BM159" s="29"/>
      <c r="BN159" s="29"/>
      <c r="BO159" s="29"/>
      <c r="BP159" s="29"/>
      <c r="BQ159" s="29"/>
      <c r="BR159" s="29"/>
      <c r="BS159" s="29"/>
      <c r="BT159" s="29"/>
      <c r="BU159" s="29"/>
      <c r="BV159" s="29"/>
      <c r="BW159" s="29"/>
      <c r="BX159" s="29"/>
      <c r="BY159" s="29"/>
      <c r="BZ159" s="29"/>
    </row>
    <row r="160" ht="12.0" customHeight="1">
      <c r="A160" s="5"/>
      <c r="B160" s="5"/>
      <c r="C160" s="5"/>
      <c r="D160" s="5"/>
      <c r="E160" s="5"/>
      <c r="F160" s="5"/>
      <c r="G160" s="29"/>
      <c r="H160" s="29"/>
      <c r="I160" s="29"/>
      <c r="J160" s="29"/>
      <c r="K160" s="29"/>
      <c r="L160" s="29"/>
      <c r="M160" s="29"/>
      <c r="N160" s="29"/>
      <c r="O160" s="29"/>
      <c r="P160" s="29"/>
      <c r="Q160" s="29"/>
      <c r="R160" s="29"/>
      <c r="S160" s="29"/>
      <c r="T160" s="29"/>
      <c r="U160" s="29"/>
      <c r="V160" s="29"/>
      <c r="W160" s="29"/>
      <c r="X160" s="29"/>
      <c r="Y160" s="29"/>
      <c r="Z160" s="29"/>
      <c r="AA160" s="29"/>
      <c r="AB160" s="29"/>
      <c r="AC160" s="29"/>
      <c r="AD160" s="29"/>
      <c r="AE160" s="29"/>
      <c r="AF160" s="29"/>
      <c r="AG160" s="29"/>
      <c r="AH160" s="29"/>
      <c r="AI160" s="29"/>
      <c r="AJ160" s="29"/>
      <c r="AK160" s="29"/>
      <c r="AL160" s="29"/>
      <c r="AM160" s="29"/>
      <c r="AN160" s="29"/>
      <c r="AO160" s="29"/>
      <c r="AP160" s="29"/>
      <c r="AQ160" s="29"/>
      <c r="AR160" s="29"/>
      <c r="AS160" s="29"/>
      <c r="AT160" s="29"/>
      <c r="AU160" s="29"/>
      <c r="AV160" s="29"/>
      <c r="AW160" s="29"/>
      <c r="AX160" s="29"/>
      <c r="AY160" s="29"/>
      <c r="AZ160" s="29"/>
      <c r="BA160" s="29"/>
      <c r="BB160" s="29"/>
      <c r="BC160" s="29"/>
      <c r="BD160" s="29"/>
      <c r="BE160" s="29"/>
      <c r="BF160" s="29"/>
      <c r="BG160" s="29"/>
      <c r="BH160" s="29"/>
      <c r="BI160" s="29"/>
      <c r="BJ160" s="29"/>
      <c r="BK160" s="29"/>
      <c r="BL160" s="29"/>
      <c r="BM160" s="29"/>
      <c r="BN160" s="29"/>
      <c r="BO160" s="29"/>
      <c r="BP160" s="29"/>
      <c r="BQ160" s="29"/>
      <c r="BR160" s="29"/>
      <c r="BS160" s="29"/>
      <c r="BT160" s="29"/>
      <c r="BU160" s="29"/>
      <c r="BV160" s="29"/>
      <c r="BW160" s="29"/>
      <c r="BX160" s="29"/>
      <c r="BY160" s="29"/>
      <c r="BZ160" s="29"/>
    </row>
    <row r="161" ht="12.0" customHeight="1">
      <c r="A161" s="5"/>
      <c r="B161" s="5"/>
      <c r="C161" s="5"/>
      <c r="D161" s="5"/>
      <c r="E161" s="5"/>
      <c r="F161" s="5"/>
      <c r="G161" s="29"/>
      <c r="H161" s="29"/>
      <c r="I161" s="29"/>
      <c r="J161" s="29"/>
      <c r="K161" s="29"/>
      <c r="L161" s="29"/>
      <c r="M161" s="29"/>
      <c r="N161" s="29"/>
      <c r="O161" s="29"/>
      <c r="P161" s="29"/>
      <c r="Q161" s="29"/>
      <c r="R161" s="29"/>
      <c r="S161" s="29"/>
      <c r="T161" s="29"/>
      <c r="U161" s="29"/>
      <c r="V161" s="29"/>
      <c r="W161" s="29"/>
      <c r="X161" s="29"/>
      <c r="Y161" s="29"/>
      <c r="Z161" s="29"/>
      <c r="AA161" s="29"/>
      <c r="AB161" s="29"/>
      <c r="AC161" s="29"/>
      <c r="AD161" s="29"/>
      <c r="AE161" s="29"/>
      <c r="AF161" s="29"/>
      <c r="AG161" s="29"/>
      <c r="AH161" s="29"/>
      <c r="AI161" s="29"/>
      <c r="AJ161" s="29"/>
      <c r="AK161" s="29"/>
      <c r="AL161" s="29"/>
      <c r="AM161" s="29"/>
      <c r="AN161" s="29"/>
      <c r="AO161" s="29"/>
      <c r="AP161" s="29"/>
      <c r="AQ161" s="29"/>
      <c r="AR161" s="29"/>
      <c r="AS161" s="29"/>
      <c r="AT161" s="29"/>
      <c r="AU161" s="29"/>
      <c r="AV161" s="29"/>
      <c r="AW161" s="29"/>
      <c r="AX161" s="29"/>
      <c r="AY161" s="29"/>
      <c r="AZ161" s="29"/>
      <c r="BA161" s="29"/>
      <c r="BB161" s="29"/>
      <c r="BC161" s="29"/>
      <c r="BD161" s="29"/>
      <c r="BE161" s="29"/>
      <c r="BF161" s="29"/>
      <c r="BG161" s="29"/>
      <c r="BH161" s="29"/>
      <c r="BI161" s="29"/>
      <c r="BJ161" s="29"/>
      <c r="BK161" s="29"/>
      <c r="BL161" s="29"/>
      <c r="BM161" s="29"/>
      <c r="BN161" s="29"/>
      <c r="BO161" s="29"/>
      <c r="BP161" s="29"/>
      <c r="BQ161" s="29"/>
      <c r="BR161" s="29"/>
      <c r="BS161" s="29"/>
      <c r="BT161" s="29"/>
      <c r="BU161" s="29"/>
      <c r="BV161" s="29"/>
      <c r="BW161" s="29"/>
      <c r="BX161" s="29"/>
      <c r="BY161" s="29"/>
      <c r="BZ161" s="29"/>
    </row>
    <row r="162" ht="12.0" customHeight="1">
      <c r="A162" s="5"/>
      <c r="B162" s="5"/>
      <c r="C162" s="5"/>
      <c r="D162" s="5"/>
      <c r="E162" s="5"/>
      <c r="F162" s="5"/>
      <c r="G162" s="29"/>
      <c r="H162" s="29"/>
      <c r="I162" s="29"/>
      <c r="J162" s="29"/>
      <c r="K162" s="29"/>
      <c r="L162" s="29"/>
      <c r="M162" s="29"/>
      <c r="N162" s="29"/>
      <c r="O162" s="29"/>
      <c r="P162" s="29"/>
      <c r="Q162" s="29"/>
      <c r="R162" s="29"/>
      <c r="S162" s="29"/>
      <c r="T162" s="29"/>
      <c r="U162" s="29"/>
      <c r="V162" s="29"/>
      <c r="W162" s="29"/>
      <c r="X162" s="29"/>
      <c r="Y162" s="29"/>
      <c r="Z162" s="29"/>
      <c r="AA162" s="29"/>
      <c r="AB162" s="29"/>
      <c r="AC162" s="29"/>
      <c r="AD162" s="29"/>
      <c r="AE162" s="29"/>
      <c r="AF162" s="29"/>
      <c r="AG162" s="29"/>
      <c r="AH162" s="29"/>
      <c r="AI162" s="29"/>
      <c r="AJ162" s="29"/>
      <c r="AK162" s="29"/>
      <c r="AL162" s="29"/>
      <c r="AM162" s="29"/>
      <c r="AN162" s="29"/>
      <c r="AO162" s="29"/>
      <c r="AP162" s="29"/>
      <c r="AQ162" s="29"/>
      <c r="AR162" s="29"/>
      <c r="AS162" s="29"/>
      <c r="AT162" s="29"/>
      <c r="AU162" s="29"/>
      <c r="AV162" s="29"/>
      <c r="AW162" s="29"/>
      <c r="AX162" s="29"/>
      <c r="AY162" s="29"/>
      <c r="AZ162" s="29"/>
      <c r="BA162" s="29"/>
      <c r="BB162" s="29"/>
      <c r="BC162" s="29"/>
      <c r="BD162" s="29"/>
      <c r="BE162" s="29"/>
      <c r="BF162" s="29"/>
      <c r="BG162" s="29"/>
      <c r="BH162" s="29"/>
      <c r="BI162" s="29"/>
      <c r="BJ162" s="29"/>
      <c r="BK162" s="29"/>
      <c r="BL162" s="29"/>
      <c r="BM162" s="29"/>
      <c r="BN162" s="29"/>
      <c r="BO162" s="29"/>
      <c r="BP162" s="29"/>
      <c r="BQ162" s="29"/>
      <c r="BR162" s="29"/>
      <c r="BS162" s="29"/>
      <c r="BT162" s="29"/>
      <c r="BU162" s="29"/>
      <c r="BV162" s="29"/>
      <c r="BW162" s="29"/>
      <c r="BX162" s="29"/>
      <c r="BY162" s="29"/>
      <c r="BZ162" s="29"/>
    </row>
    <row r="163" ht="12.0" customHeight="1">
      <c r="A163" s="5"/>
      <c r="B163" s="5"/>
      <c r="C163" s="5"/>
      <c r="D163" s="5"/>
      <c r="E163" s="5"/>
      <c r="F163" s="5"/>
      <c r="G163" s="29"/>
      <c r="H163" s="29"/>
      <c r="I163" s="29"/>
      <c r="J163" s="29"/>
      <c r="K163" s="29"/>
      <c r="L163" s="29"/>
      <c r="M163" s="29"/>
      <c r="N163" s="29"/>
      <c r="O163" s="29"/>
      <c r="P163" s="29"/>
      <c r="Q163" s="29"/>
      <c r="R163" s="29"/>
      <c r="S163" s="29"/>
      <c r="T163" s="29"/>
      <c r="U163" s="29"/>
      <c r="V163" s="29"/>
      <c r="W163" s="29"/>
      <c r="X163" s="29"/>
      <c r="Y163" s="29"/>
      <c r="Z163" s="29"/>
      <c r="AA163" s="29"/>
      <c r="AB163" s="29"/>
      <c r="AC163" s="29"/>
      <c r="AD163" s="29"/>
      <c r="AE163" s="29"/>
      <c r="AF163" s="29"/>
      <c r="AG163" s="29"/>
      <c r="AH163" s="29"/>
      <c r="AI163" s="29"/>
      <c r="AJ163" s="29"/>
      <c r="AK163" s="29"/>
      <c r="AL163" s="29"/>
      <c r="AM163" s="29"/>
      <c r="AN163" s="29"/>
      <c r="AO163" s="29"/>
      <c r="AP163" s="29"/>
      <c r="AQ163" s="29"/>
      <c r="AR163" s="29"/>
      <c r="AS163" s="29"/>
      <c r="AT163" s="29"/>
      <c r="AU163" s="29"/>
      <c r="AV163" s="29"/>
      <c r="AW163" s="29"/>
      <c r="AX163" s="29"/>
      <c r="AY163" s="29"/>
      <c r="AZ163" s="29"/>
      <c r="BA163" s="29"/>
      <c r="BB163" s="29"/>
      <c r="BC163" s="29"/>
      <c r="BD163" s="29"/>
      <c r="BE163" s="29"/>
      <c r="BF163" s="29"/>
      <c r="BG163" s="29"/>
      <c r="BH163" s="29"/>
      <c r="BI163" s="29"/>
      <c r="BJ163" s="29"/>
      <c r="BK163" s="29"/>
      <c r="BL163" s="29"/>
      <c r="BM163" s="29"/>
      <c r="BN163" s="29"/>
      <c r="BO163" s="29"/>
      <c r="BP163" s="29"/>
      <c r="BQ163" s="29"/>
      <c r="BR163" s="29"/>
      <c r="BS163" s="29"/>
      <c r="BT163" s="29"/>
      <c r="BU163" s="29"/>
      <c r="BV163" s="29"/>
      <c r="BW163" s="29"/>
      <c r="BX163" s="29"/>
      <c r="BY163" s="29"/>
      <c r="BZ163" s="29"/>
    </row>
    <row r="164" ht="12.0" customHeight="1">
      <c r="A164" s="5"/>
      <c r="B164" s="5"/>
      <c r="C164" s="5"/>
      <c r="D164" s="5"/>
      <c r="E164" s="5"/>
      <c r="F164" s="5"/>
      <c r="G164" s="29"/>
      <c r="H164" s="29"/>
      <c r="I164" s="29"/>
      <c r="J164" s="29"/>
      <c r="K164" s="29"/>
      <c r="L164" s="29"/>
      <c r="M164" s="29"/>
      <c r="N164" s="29"/>
      <c r="O164" s="29"/>
      <c r="P164" s="29"/>
      <c r="Q164" s="29"/>
      <c r="R164" s="29"/>
      <c r="S164" s="29"/>
      <c r="T164" s="29"/>
      <c r="U164" s="29"/>
      <c r="V164" s="29"/>
      <c r="W164" s="29"/>
      <c r="X164" s="29"/>
      <c r="Y164" s="29"/>
      <c r="Z164" s="29"/>
      <c r="AA164" s="29"/>
      <c r="AB164" s="29"/>
      <c r="AC164" s="29"/>
      <c r="AD164" s="29"/>
      <c r="AE164" s="29"/>
      <c r="AF164" s="29"/>
      <c r="AG164" s="29"/>
      <c r="AH164" s="29"/>
      <c r="AI164" s="29"/>
      <c r="AJ164" s="29"/>
      <c r="AK164" s="29"/>
      <c r="AL164" s="29"/>
      <c r="AM164" s="29"/>
      <c r="AN164" s="29"/>
      <c r="AO164" s="29"/>
      <c r="AP164" s="29"/>
      <c r="AQ164" s="29"/>
      <c r="AR164" s="29"/>
      <c r="AS164" s="29"/>
      <c r="AT164" s="29"/>
      <c r="AU164" s="29"/>
      <c r="AV164" s="29"/>
      <c r="AW164" s="29"/>
      <c r="AX164" s="29"/>
      <c r="AY164" s="29"/>
      <c r="AZ164" s="29"/>
      <c r="BA164" s="29"/>
      <c r="BB164" s="29"/>
      <c r="BC164" s="29"/>
      <c r="BD164" s="29"/>
      <c r="BE164" s="29"/>
      <c r="BF164" s="29"/>
      <c r="BG164" s="29"/>
      <c r="BH164" s="29"/>
      <c r="BI164" s="29"/>
      <c r="BJ164" s="29"/>
      <c r="BK164" s="29"/>
      <c r="BL164" s="29"/>
      <c r="BM164" s="29"/>
      <c r="BN164" s="29"/>
      <c r="BO164" s="29"/>
      <c r="BP164" s="29"/>
      <c r="BQ164" s="29"/>
      <c r="BR164" s="29"/>
      <c r="BS164" s="29"/>
      <c r="BT164" s="29"/>
      <c r="BU164" s="29"/>
      <c r="BV164" s="29"/>
      <c r="BW164" s="29"/>
      <c r="BX164" s="29"/>
      <c r="BY164" s="29"/>
      <c r="BZ164" s="29"/>
    </row>
    <row r="165" ht="12.0" customHeight="1">
      <c r="A165" s="5"/>
      <c r="B165" s="5"/>
      <c r="C165" s="5"/>
      <c r="D165" s="5"/>
      <c r="E165" s="5"/>
      <c r="F165" s="5"/>
      <c r="G165" s="29"/>
      <c r="H165" s="29"/>
      <c r="I165" s="29"/>
      <c r="J165" s="29"/>
      <c r="K165" s="29"/>
      <c r="L165" s="29"/>
      <c r="M165" s="29"/>
      <c r="N165" s="29"/>
      <c r="O165" s="29"/>
      <c r="P165" s="29"/>
      <c r="Q165" s="29"/>
      <c r="R165" s="29"/>
      <c r="S165" s="29"/>
      <c r="T165" s="29"/>
      <c r="U165" s="29"/>
      <c r="V165" s="29"/>
      <c r="W165" s="29"/>
      <c r="X165" s="29"/>
      <c r="Y165" s="29"/>
      <c r="Z165" s="29"/>
      <c r="AA165" s="29"/>
      <c r="AB165" s="29"/>
      <c r="AC165" s="29"/>
      <c r="AD165" s="29"/>
      <c r="AE165" s="29"/>
      <c r="AF165" s="29"/>
      <c r="AG165" s="29"/>
      <c r="AH165" s="29"/>
      <c r="AI165" s="29"/>
      <c r="AJ165" s="29"/>
      <c r="AK165" s="29"/>
      <c r="AL165" s="29"/>
      <c r="AM165" s="29"/>
      <c r="AN165" s="29"/>
      <c r="AO165" s="29"/>
      <c r="AP165" s="29"/>
      <c r="AQ165" s="29"/>
      <c r="AR165" s="29"/>
      <c r="AS165" s="29"/>
      <c r="AT165" s="29"/>
      <c r="AU165" s="29"/>
      <c r="AV165" s="29"/>
      <c r="AW165" s="29"/>
      <c r="AX165" s="29"/>
      <c r="AY165" s="29"/>
      <c r="AZ165" s="29"/>
      <c r="BA165" s="29"/>
      <c r="BB165" s="29"/>
      <c r="BC165" s="29"/>
      <c r="BD165" s="29"/>
      <c r="BE165" s="29"/>
      <c r="BF165" s="29"/>
      <c r="BG165" s="29"/>
      <c r="BH165" s="29"/>
      <c r="BI165" s="29"/>
      <c r="BJ165" s="29"/>
      <c r="BK165" s="29"/>
      <c r="BL165" s="29"/>
      <c r="BM165" s="29"/>
      <c r="BN165" s="29"/>
      <c r="BO165" s="29"/>
      <c r="BP165" s="29"/>
      <c r="BQ165" s="29"/>
      <c r="BR165" s="29"/>
      <c r="BS165" s="29"/>
      <c r="BT165" s="29"/>
      <c r="BU165" s="29"/>
      <c r="BV165" s="29"/>
      <c r="BW165" s="29"/>
      <c r="BX165" s="29"/>
      <c r="BY165" s="29"/>
      <c r="BZ165" s="29"/>
    </row>
    <row r="166" ht="12.0" customHeight="1">
      <c r="A166" s="5"/>
      <c r="B166" s="5"/>
      <c r="C166" s="5"/>
      <c r="D166" s="5"/>
      <c r="E166" s="5"/>
      <c r="F166" s="5"/>
      <c r="G166" s="29"/>
      <c r="H166" s="29"/>
      <c r="I166" s="29"/>
      <c r="J166" s="29"/>
      <c r="K166" s="29"/>
      <c r="L166" s="29"/>
      <c r="M166" s="29"/>
      <c r="N166" s="29"/>
      <c r="O166" s="29"/>
      <c r="P166" s="29"/>
      <c r="Q166" s="29"/>
      <c r="R166" s="29"/>
      <c r="S166" s="29"/>
      <c r="T166" s="29"/>
      <c r="U166" s="29"/>
      <c r="V166" s="29"/>
      <c r="W166" s="29"/>
      <c r="X166" s="29"/>
      <c r="Y166" s="29"/>
      <c r="Z166" s="29"/>
      <c r="AA166" s="29"/>
      <c r="AB166" s="29"/>
      <c r="AC166" s="29"/>
      <c r="AD166" s="29"/>
      <c r="AE166" s="29"/>
      <c r="AF166" s="29"/>
      <c r="AG166" s="29"/>
      <c r="AH166" s="29"/>
      <c r="AI166" s="29"/>
      <c r="AJ166" s="29"/>
      <c r="AK166" s="29"/>
      <c r="AL166" s="29"/>
      <c r="AM166" s="29"/>
      <c r="AN166" s="29"/>
      <c r="AO166" s="29"/>
      <c r="AP166" s="29"/>
      <c r="AQ166" s="29"/>
      <c r="AR166" s="29"/>
      <c r="AS166" s="29"/>
      <c r="AT166" s="29"/>
      <c r="AU166" s="29"/>
      <c r="AV166" s="29"/>
      <c r="AW166" s="29"/>
      <c r="AX166" s="29"/>
      <c r="AY166" s="29"/>
      <c r="AZ166" s="29"/>
      <c r="BA166" s="29"/>
      <c r="BB166" s="29"/>
      <c r="BC166" s="29"/>
      <c r="BD166" s="29"/>
      <c r="BE166" s="29"/>
      <c r="BF166" s="29"/>
      <c r="BG166" s="29"/>
      <c r="BH166" s="29"/>
      <c r="BI166" s="29"/>
      <c r="BJ166" s="29"/>
      <c r="BK166" s="29"/>
      <c r="BL166" s="29"/>
      <c r="BM166" s="29"/>
      <c r="BN166" s="29"/>
      <c r="BO166" s="29"/>
      <c r="BP166" s="29"/>
      <c r="BQ166" s="29"/>
      <c r="BR166" s="29"/>
      <c r="BS166" s="29"/>
      <c r="BT166" s="29"/>
      <c r="BU166" s="29"/>
      <c r="BV166" s="29"/>
      <c r="BW166" s="29"/>
      <c r="BX166" s="29"/>
      <c r="BY166" s="29"/>
      <c r="BZ166" s="29"/>
    </row>
    <row r="167" ht="12.0" customHeight="1">
      <c r="A167" s="5"/>
      <c r="B167" s="5"/>
      <c r="C167" s="5"/>
      <c r="D167" s="5"/>
      <c r="E167" s="5"/>
      <c r="F167" s="5"/>
      <c r="G167" s="29"/>
      <c r="H167" s="29"/>
      <c r="I167" s="29"/>
      <c r="J167" s="29"/>
      <c r="K167" s="29"/>
      <c r="L167" s="29"/>
      <c r="M167" s="29"/>
      <c r="N167" s="29"/>
      <c r="O167" s="29"/>
      <c r="P167" s="29"/>
      <c r="Q167" s="29"/>
      <c r="R167" s="29"/>
      <c r="S167" s="29"/>
      <c r="T167" s="29"/>
      <c r="U167" s="29"/>
      <c r="V167" s="29"/>
      <c r="W167" s="29"/>
      <c r="X167" s="29"/>
      <c r="Y167" s="29"/>
      <c r="Z167" s="29"/>
      <c r="AA167" s="29"/>
      <c r="AB167" s="29"/>
      <c r="AC167" s="29"/>
      <c r="AD167" s="29"/>
      <c r="AE167" s="29"/>
      <c r="AF167" s="29"/>
      <c r="AG167" s="29"/>
      <c r="AH167" s="29"/>
      <c r="AI167" s="29"/>
      <c r="AJ167" s="29"/>
      <c r="AK167" s="29"/>
      <c r="AL167" s="29"/>
      <c r="AM167" s="29"/>
      <c r="AN167" s="29"/>
      <c r="AO167" s="29"/>
      <c r="AP167" s="29"/>
      <c r="AQ167" s="29"/>
      <c r="AR167" s="29"/>
      <c r="AS167" s="29"/>
      <c r="AT167" s="29"/>
      <c r="AU167" s="29"/>
      <c r="AV167" s="29"/>
      <c r="AW167" s="29"/>
      <c r="AX167" s="29"/>
      <c r="AY167" s="29"/>
      <c r="AZ167" s="29"/>
      <c r="BA167" s="29"/>
      <c r="BB167" s="29"/>
      <c r="BC167" s="29"/>
      <c r="BD167" s="29"/>
      <c r="BE167" s="29"/>
      <c r="BF167" s="29"/>
      <c r="BG167" s="29"/>
      <c r="BH167" s="29"/>
      <c r="BI167" s="29"/>
      <c r="BJ167" s="29"/>
      <c r="BK167" s="29"/>
      <c r="BL167" s="29"/>
      <c r="BM167" s="29"/>
      <c r="BN167" s="29"/>
      <c r="BO167" s="29"/>
      <c r="BP167" s="29"/>
      <c r="BQ167" s="29"/>
      <c r="BR167" s="29"/>
      <c r="BS167" s="29"/>
      <c r="BT167" s="29"/>
      <c r="BU167" s="29"/>
      <c r="BV167" s="29"/>
      <c r="BW167" s="29"/>
      <c r="BX167" s="29"/>
      <c r="BY167" s="29"/>
      <c r="BZ167" s="29"/>
    </row>
    <row r="168" ht="12.0" customHeight="1">
      <c r="A168" s="5"/>
      <c r="B168" s="5"/>
      <c r="C168" s="5"/>
      <c r="D168" s="5"/>
      <c r="E168" s="5"/>
      <c r="F168" s="5"/>
      <c r="G168" s="29"/>
      <c r="H168" s="29"/>
      <c r="I168" s="29"/>
      <c r="J168" s="29"/>
      <c r="K168" s="29"/>
      <c r="L168" s="29"/>
      <c r="M168" s="29"/>
      <c r="N168" s="29"/>
      <c r="O168" s="29"/>
      <c r="P168" s="29"/>
      <c r="Q168" s="29"/>
      <c r="R168" s="29"/>
      <c r="S168" s="29"/>
      <c r="T168" s="29"/>
      <c r="U168" s="29"/>
      <c r="V168" s="29"/>
      <c r="W168" s="29"/>
      <c r="X168" s="29"/>
      <c r="Y168" s="29"/>
      <c r="Z168" s="29"/>
      <c r="AA168" s="29"/>
      <c r="AB168" s="29"/>
      <c r="AC168" s="29"/>
      <c r="AD168" s="29"/>
      <c r="AE168" s="29"/>
      <c r="AF168" s="29"/>
      <c r="AG168" s="29"/>
      <c r="AH168" s="29"/>
      <c r="AI168" s="29"/>
      <c r="AJ168" s="29"/>
      <c r="AK168" s="29"/>
      <c r="AL168" s="29"/>
      <c r="AM168" s="29"/>
      <c r="AN168" s="29"/>
      <c r="AO168" s="29"/>
      <c r="AP168" s="29"/>
      <c r="AQ168" s="29"/>
      <c r="AR168" s="29"/>
      <c r="AS168" s="29"/>
      <c r="AT168" s="29"/>
      <c r="AU168" s="29"/>
      <c r="AV168" s="29"/>
      <c r="AW168" s="29"/>
      <c r="AX168" s="29"/>
      <c r="AY168" s="29"/>
      <c r="AZ168" s="29"/>
      <c r="BA168" s="29"/>
      <c r="BB168" s="29"/>
      <c r="BC168" s="29"/>
      <c r="BD168" s="29"/>
      <c r="BE168" s="29"/>
      <c r="BF168" s="29"/>
      <c r="BG168" s="29"/>
      <c r="BH168" s="29"/>
      <c r="BI168" s="29"/>
      <c r="BJ168" s="29"/>
      <c r="BK168" s="29"/>
      <c r="BL168" s="29"/>
      <c r="BM168" s="29"/>
      <c r="BN168" s="29"/>
      <c r="BO168" s="29"/>
      <c r="BP168" s="29"/>
      <c r="BQ168" s="29"/>
      <c r="BR168" s="29"/>
      <c r="BS168" s="29"/>
      <c r="BT168" s="29"/>
      <c r="BU168" s="29"/>
      <c r="BV168" s="29"/>
      <c r="BW168" s="29"/>
      <c r="BX168" s="29"/>
      <c r="BY168" s="29"/>
      <c r="BZ168" s="29"/>
    </row>
    <row r="169" ht="12.0" customHeight="1">
      <c r="A169" s="5"/>
      <c r="B169" s="5"/>
      <c r="C169" s="5"/>
      <c r="D169" s="5"/>
      <c r="E169" s="5"/>
      <c r="F169" s="5"/>
      <c r="G169" s="29"/>
      <c r="H169" s="29"/>
      <c r="I169" s="29"/>
      <c r="J169" s="29"/>
      <c r="K169" s="29"/>
      <c r="L169" s="29"/>
      <c r="M169" s="29"/>
      <c r="N169" s="29"/>
      <c r="O169" s="29"/>
      <c r="P169" s="29"/>
      <c r="Q169" s="29"/>
      <c r="R169" s="29"/>
      <c r="S169" s="29"/>
      <c r="T169" s="29"/>
      <c r="U169" s="29"/>
      <c r="V169" s="29"/>
      <c r="W169" s="29"/>
      <c r="X169" s="29"/>
      <c r="Y169" s="29"/>
      <c r="Z169" s="29"/>
      <c r="AA169" s="29"/>
      <c r="AB169" s="29"/>
      <c r="AC169" s="29"/>
      <c r="AD169" s="29"/>
      <c r="AE169" s="29"/>
      <c r="AF169" s="29"/>
      <c r="AG169" s="29"/>
      <c r="AH169" s="29"/>
      <c r="AI169" s="29"/>
      <c r="AJ169" s="29"/>
      <c r="AK169" s="29"/>
      <c r="AL169" s="29"/>
      <c r="AM169" s="29"/>
      <c r="AN169" s="29"/>
      <c r="AO169" s="29"/>
      <c r="AP169" s="29"/>
      <c r="AQ169" s="29"/>
      <c r="AR169" s="29"/>
      <c r="AS169" s="29"/>
      <c r="AT169" s="29"/>
      <c r="AU169" s="29"/>
      <c r="AV169" s="29"/>
      <c r="AW169" s="29"/>
      <c r="AX169" s="29"/>
      <c r="AY169" s="29"/>
      <c r="AZ169" s="29"/>
      <c r="BA169" s="29"/>
      <c r="BB169" s="29"/>
      <c r="BC169" s="29"/>
      <c r="BD169" s="29"/>
      <c r="BE169" s="29"/>
      <c r="BF169" s="29"/>
      <c r="BG169" s="29"/>
      <c r="BH169" s="29"/>
      <c r="BI169" s="29"/>
      <c r="BJ169" s="29"/>
      <c r="BK169" s="29"/>
      <c r="BL169" s="29"/>
      <c r="BM169" s="29"/>
      <c r="BN169" s="29"/>
      <c r="BO169" s="29"/>
      <c r="BP169" s="29"/>
      <c r="BQ169" s="29"/>
      <c r="BR169" s="29"/>
      <c r="BS169" s="29"/>
      <c r="BT169" s="29"/>
      <c r="BU169" s="29"/>
      <c r="BV169" s="29"/>
      <c r="BW169" s="29"/>
      <c r="BX169" s="29"/>
      <c r="BY169" s="29"/>
      <c r="BZ169" s="29"/>
    </row>
    <row r="170" ht="12.0" customHeight="1">
      <c r="A170" s="5"/>
      <c r="B170" s="5"/>
      <c r="C170" s="5"/>
      <c r="D170" s="5"/>
      <c r="E170" s="5"/>
      <c r="F170" s="5"/>
      <c r="G170" s="29"/>
      <c r="H170" s="29"/>
      <c r="I170" s="29"/>
      <c r="J170" s="29"/>
      <c r="K170" s="29"/>
      <c r="L170" s="29"/>
      <c r="M170" s="29"/>
      <c r="N170" s="29"/>
      <c r="O170" s="29"/>
      <c r="P170" s="29"/>
      <c r="Q170" s="29"/>
      <c r="R170" s="29"/>
      <c r="S170" s="29"/>
      <c r="T170" s="29"/>
      <c r="U170" s="29"/>
      <c r="V170" s="29"/>
      <c r="W170" s="29"/>
      <c r="X170" s="29"/>
      <c r="Y170" s="29"/>
      <c r="Z170" s="29"/>
      <c r="AA170" s="29"/>
      <c r="AB170" s="29"/>
      <c r="AC170" s="29"/>
      <c r="AD170" s="29"/>
      <c r="AE170" s="29"/>
      <c r="AF170" s="29"/>
      <c r="AG170" s="29"/>
      <c r="AH170" s="29"/>
      <c r="AI170" s="29"/>
      <c r="AJ170" s="29"/>
      <c r="AK170" s="29"/>
      <c r="AL170" s="29"/>
      <c r="AM170" s="29"/>
      <c r="AN170" s="29"/>
      <c r="AO170" s="29"/>
      <c r="AP170" s="29"/>
      <c r="AQ170" s="29"/>
      <c r="AR170" s="29"/>
      <c r="AS170" s="29"/>
      <c r="AT170" s="29"/>
      <c r="AU170" s="29"/>
      <c r="AV170" s="29"/>
      <c r="AW170" s="29"/>
      <c r="AX170" s="29"/>
      <c r="AY170" s="29"/>
      <c r="AZ170" s="29"/>
      <c r="BA170" s="29"/>
      <c r="BB170" s="29"/>
      <c r="BC170" s="29"/>
      <c r="BD170" s="29"/>
      <c r="BE170" s="29"/>
      <c r="BF170" s="29"/>
      <c r="BG170" s="29"/>
      <c r="BH170" s="29"/>
      <c r="BI170" s="29"/>
      <c r="BJ170" s="29"/>
      <c r="BK170" s="29"/>
      <c r="BL170" s="29"/>
      <c r="BM170" s="29"/>
      <c r="BN170" s="29"/>
      <c r="BO170" s="29"/>
      <c r="BP170" s="29"/>
      <c r="BQ170" s="29"/>
      <c r="BR170" s="29"/>
      <c r="BS170" s="29"/>
      <c r="BT170" s="29"/>
      <c r="BU170" s="29"/>
      <c r="BV170" s="29"/>
      <c r="BW170" s="29"/>
      <c r="BX170" s="29"/>
      <c r="BY170" s="29"/>
      <c r="BZ170" s="29"/>
    </row>
    <row r="171" ht="12.0" customHeight="1">
      <c r="A171" s="5"/>
      <c r="B171" s="5"/>
      <c r="C171" s="5"/>
      <c r="D171" s="5"/>
      <c r="E171" s="5"/>
      <c r="F171" s="5"/>
      <c r="G171" s="29"/>
      <c r="H171" s="29"/>
      <c r="I171" s="29"/>
      <c r="J171" s="29"/>
      <c r="K171" s="29"/>
      <c r="L171" s="29"/>
      <c r="M171" s="29"/>
      <c r="N171" s="29"/>
      <c r="O171" s="29"/>
      <c r="P171" s="29"/>
      <c r="Q171" s="29"/>
      <c r="R171" s="29"/>
      <c r="S171" s="29"/>
      <c r="T171" s="29"/>
      <c r="U171" s="29"/>
      <c r="V171" s="29"/>
      <c r="W171" s="29"/>
      <c r="X171" s="29"/>
      <c r="Y171" s="29"/>
      <c r="Z171" s="29"/>
      <c r="AA171" s="29"/>
      <c r="AB171" s="29"/>
      <c r="AC171" s="29"/>
      <c r="AD171" s="29"/>
      <c r="AE171" s="29"/>
      <c r="AF171" s="29"/>
      <c r="AG171" s="29"/>
      <c r="AH171" s="29"/>
      <c r="AI171" s="29"/>
      <c r="AJ171" s="29"/>
      <c r="AK171" s="29"/>
      <c r="AL171" s="29"/>
      <c r="AM171" s="29"/>
      <c r="AN171" s="29"/>
      <c r="AO171" s="29"/>
      <c r="AP171" s="29"/>
      <c r="AQ171" s="29"/>
      <c r="AR171" s="29"/>
      <c r="AS171" s="29"/>
      <c r="AT171" s="29"/>
      <c r="AU171" s="29"/>
      <c r="AV171" s="29"/>
      <c r="AW171" s="29"/>
      <c r="AX171" s="29"/>
      <c r="AY171" s="29"/>
      <c r="AZ171" s="29"/>
      <c r="BA171" s="29"/>
      <c r="BB171" s="29"/>
      <c r="BC171" s="29"/>
      <c r="BD171" s="29"/>
      <c r="BE171" s="29"/>
      <c r="BF171" s="29"/>
      <c r="BG171" s="29"/>
      <c r="BH171" s="29"/>
      <c r="BI171" s="29"/>
      <c r="BJ171" s="29"/>
      <c r="BK171" s="29"/>
      <c r="BL171" s="29"/>
      <c r="BM171" s="29"/>
      <c r="BN171" s="29"/>
      <c r="BO171" s="29"/>
      <c r="BP171" s="29"/>
      <c r="BQ171" s="29"/>
      <c r="BR171" s="29"/>
      <c r="BS171" s="29"/>
      <c r="BT171" s="29"/>
      <c r="BU171" s="29"/>
      <c r="BV171" s="29"/>
      <c r="BW171" s="29"/>
      <c r="BX171" s="29"/>
      <c r="BY171" s="29"/>
      <c r="BZ171" s="29"/>
    </row>
    <row r="172" ht="12.0" customHeight="1">
      <c r="A172" s="5"/>
      <c r="B172" s="5"/>
      <c r="C172" s="5"/>
      <c r="D172" s="5"/>
      <c r="E172" s="5"/>
      <c r="F172" s="5"/>
      <c r="G172" s="29"/>
      <c r="H172" s="29"/>
      <c r="I172" s="29"/>
      <c r="J172" s="29"/>
      <c r="K172" s="29"/>
      <c r="L172" s="29"/>
      <c r="M172" s="29"/>
      <c r="N172" s="29"/>
      <c r="O172" s="29"/>
      <c r="P172" s="29"/>
      <c r="Q172" s="29"/>
      <c r="R172" s="29"/>
      <c r="S172" s="29"/>
      <c r="T172" s="29"/>
      <c r="U172" s="29"/>
      <c r="V172" s="29"/>
      <c r="W172" s="29"/>
      <c r="X172" s="29"/>
      <c r="Y172" s="29"/>
      <c r="Z172" s="29"/>
      <c r="AA172" s="29"/>
      <c r="AB172" s="29"/>
      <c r="AC172" s="29"/>
      <c r="AD172" s="29"/>
      <c r="AE172" s="29"/>
      <c r="AF172" s="29"/>
      <c r="AG172" s="29"/>
      <c r="AH172" s="29"/>
      <c r="AI172" s="29"/>
      <c r="AJ172" s="29"/>
      <c r="AK172" s="29"/>
      <c r="AL172" s="29"/>
      <c r="AM172" s="29"/>
      <c r="AN172" s="29"/>
      <c r="AO172" s="29"/>
      <c r="AP172" s="29"/>
      <c r="AQ172" s="29"/>
      <c r="AR172" s="29"/>
      <c r="AS172" s="29"/>
      <c r="AT172" s="29"/>
      <c r="AU172" s="29"/>
      <c r="AV172" s="29"/>
      <c r="AW172" s="29"/>
      <c r="AX172" s="29"/>
      <c r="AY172" s="29"/>
      <c r="AZ172" s="29"/>
      <c r="BA172" s="29"/>
      <c r="BB172" s="29"/>
      <c r="BC172" s="29"/>
      <c r="BD172" s="29"/>
      <c r="BE172" s="29"/>
      <c r="BF172" s="29"/>
      <c r="BG172" s="29"/>
      <c r="BH172" s="29"/>
      <c r="BI172" s="29"/>
      <c r="BJ172" s="29"/>
      <c r="BK172" s="29"/>
      <c r="BL172" s="29"/>
      <c r="BM172" s="29"/>
      <c r="BN172" s="29"/>
      <c r="BO172" s="29"/>
      <c r="BP172" s="29"/>
      <c r="BQ172" s="29"/>
      <c r="BR172" s="29"/>
      <c r="BS172" s="29"/>
      <c r="BT172" s="29"/>
      <c r="BU172" s="29"/>
      <c r="BV172" s="29"/>
      <c r="BW172" s="29"/>
      <c r="BX172" s="29"/>
      <c r="BY172" s="29"/>
      <c r="BZ172" s="29"/>
    </row>
    <row r="173" ht="12.0" customHeight="1">
      <c r="A173" s="5"/>
      <c r="B173" s="5"/>
      <c r="C173" s="5"/>
      <c r="D173" s="5"/>
      <c r="E173" s="5"/>
      <c r="F173" s="5"/>
      <c r="G173" s="29"/>
      <c r="H173" s="29"/>
      <c r="I173" s="29"/>
      <c r="J173" s="29"/>
      <c r="K173" s="29"/>
      <c r="L173" s="29"/>
      <c r="M173" s="29"/>
      <c r="N173" s="29"/>
      <c r="O173" s="29"/>
      <c r="P173" s="29"/>
      <c r="Q173" s="29"/>
      <c r="R173" s="29"/>
      <c r="S173" s="29"/>
      <c r="T173" s="29"/>
      <c r="U173" s="29"/>
      <c r="V173" s="29"/>
      <c r="W173" s="29"/>
      <c r="X173" s="29"/>
      <c r="Y173" s="29"/>
      <c r="Z173" s="29"/>
      <c r="AA173" s="29"/>
      <c r="AB173" s="29"/>
      <c r="AC173" s="29"/>
      <c r="AD173" s="29"/>
      <c r="AE173" s="29"/>
      <c r="AF173" s="29"/>
      <c r="AG173" s="29"/>
      <c r="AH173" s="29"/>
      <c r="AI173" s="29"/>
      <c r="AJ173" s="29"/>
      <c r="AK173" s="29"/>
      <c r="AL173" s="29"/>
      <c r="AM173" s="29"/>
      <c r="AN173" s="29"/>
      <c r="AO173" s="29"/>
      <c r="AP173" s="29"/>
      <c r="AQ173" s="29"/>
      <c r="AR173" s="29"/>
      <c r="AS173" s="29"/>
      <c r="AT173" s="29"/>
      <c r="AU173" s="29"/>
      <c r="AV173" s="29"/>
      <c r="AW173" s="29"/>
      <c r="AX173" s="29"/>
      <c r="AY173" s="29"/>
      <c r="AZ173" s="29"/>
      <c r="BA173" s="29"/>
      <c r="BB173" s="29"/>
      <c r="BC173" s="29"/>
      <c r="BD173" s="29"/>
      <c r="BE173" s="29"/>
      <c r="BF173" s="29"/>
      <c r="BG173" s="29"/>
      <c r="BH173" s="29"/>
      <c r="BI173" s="29"/>
      <c r="BJ173" s="29"/>
      <c r="BK173" s="29"/>
      <c r="BL173" s="29"/>
      <c r="BM173" s="29"/>
      <c r="BN173" s="29"/>
      <c r="BO173" s="29"/>
      <c r="BP173" s="29"/>
      <c r="BQ173" s="29"/>
      <c r="BR173" s="29"/>
      <c r="BS173" s="29"/>
      <c r="BT173" s="29"/>
      <c r="BU173" s="29"/>
      <c r="BV173" s="29"/>
      <c r="BW173" s="29"/>
      <c r="BX173" s="29"/>
      <c r="BY173" s="29"/>
      <c r="BZ173" s="29"/>
    </row>
    <row r="174" ht="12.0" customHeight="1">
      <c r="A174" s="5"/>
      <c r="B174" s="5"/>
      <c r="C174" s="5"/>
      <c r="D174" s="5"/>
      <c r="E174" s="5"/>
      <c r="F174" s="5"/>
      <c r="G174" s="29"/>
      <c r="H174" s="29"/>
      <c r="I174" s="29"/>
      <c r="J174" s="29"/>
      <c r="K174" s="29"/>
      <c r="L174" s="29"/>
      <c r="M174" s="29"/>
      <c r="N174" s="29"/>
      <c r="O174" s="29"/>
      <c r="P174" s="29"/>
      <c r="Q174" s="29"/>
      <c r="R174" s="29"/>
      <c r="S174" s="29"/>
      <c r="T174" s="29"/>
      <c r="U174" s="29"/>
      <c r="V174" s="29"/>
      <c r="W174" s="29"/>
      <c r="X174" s="29"/>
      <c r="Y174" s="29"/>
      <c r="Z174" s="29"/>
      <c r="AA174" s="29"/>
      <c r="AB174" s="29"/>
      <c r="AC174" s="29"/>
      <c r="AD174" s="29"/>
      <c r="AE174" s="29"/>
      <c r="AF174" s="29"/>
      <c r="AG174" s="29"/>
      <c r="AH174" s="29"/>
      <c r="AI174" s="29"/>
      <c r="AJ174" s="29"/>
      <c r="AK174" s="29"/>
      <c r="AL174" s="29"/>
      <c r="AM174" s="29"/>
      <c r="AN174" s="29"/>
      <c r="AO174" s="29"/>
      <c r="AP174" s="29"/>
      <c r="AQ174" s="29"/>
      <c r="AR174" s="29"/>
      <c r="AS174" s="29"/>
      <c r="AT174" s="29"/>
      <c r="AU174" s="29"/>
      <c r="AV174" s="29"/>
      <c r="AW174" s="29"/>
      <c r="AX174" s="29"/>
      <c r="AY174" s="29"/>
      <c r="AZ174" s="29"/>
      <c r="BA174" s="29"/>
      <c r="BB174" s="29"/>
      <c r="BC174" s="29"/>
      <c r="BD174" s="29"/>
      <c r="BE174" s="29"/>
      <c r="BF174" s="29"/>
      <c r="BG174" s="29"/>
      <c r="BH174" s="29"/>
      <c r="BI174" s="29"/>
      <c r="BJ174" s="29"/>
      <c r="BK174" s="29"/>
      <c r="BL174" s="29"/>
      <c r="BM174" s="29"/>
      <c r="BN174" s="29"/>
      <c r="BO174" s="29"/>
      <c r="BP174" s="29"/>
      <c r="BQ174" s="29"/>
      <c r="BR174" s="29"/>
      <c r="BS174" s="29"/>
      <c r="BT174" s="29"/>
      <c r="BU174" s="29"/>
      <c r="BV174" s="29"/>
      <c r="BW174" s="29"/>
      <c r="BX174" s="29"/>
      <c r="BY174" s="29"/>
      <c r="BZ174" s="29"/>
    </row>
    <row r="175" ht="12.0" customHeight="1">
      <c r="A175" s="5"/>
      <c r="B175" s="5"/>
      <c r="C175" s="5"/>
      <c r="D175" s="5"/>
      <c r="E175" s="5"/>
      <c r="F175" s="5"/>
      <c r="G175" s="29"/>
      <c r="H175" s="29"/>
      <c r="I175" s="29"/>
      <c r="J175" s="29"/>
      <c r="K175" s="29"/>
      <c r="L175" s="29"/>
      <c r="M175" s="29"/>
      <c r="N175" s="29"/>
      <c r="O175" s="29"/>
      <c r="P175" s="29"/>
      <c r="Q175" s="29"/>
      <c r="R175" s="29"/>
      <c r="S175" s="29"/>
      <c r="T175" s="29"/>
      <c r="U175" s="29"/>
      <c r="V175" s="29"/>
      <c r="W175" s="29"/>
      <c r="X175" s="29"/>
      <c r="Y175" s="29"/>
      <c r="Z175" s="29"/>
      <c r="AA175" s="29"/>
      <c r="AB175" s="29"/>
      <c r="AC175" s="29"/>
      <c r="AD175" s="29"/>
      <c r="AE175" s="29"/>
      <c r="AF175" s="29"/>
      <c r="AG175" s="29"/>
      <c r="AH175" s="29"/>
      <c r="AI175" s="29"/>
      <c r="AJ175" s="29"/>
      <c r="AK175" s="29"/>
      <c r="AL175" s="29"/>
      <c r="AM175" s="29"/>
      <c r="AN175" s="29"/>
      <c r="AO175" s="29"/>
      <c r="AP175" s="29"/>
      <c r="AQ175" s="29"/>
      <c r="AR175" s="29"/>
      <c r="AS175" s="29"/>
      <c r="AT175" s="29"/>
      <c r="AU175" s="29"/>
      <c r="AV175" s="29"/>
      <c r="AW175" s="29"/>
      <c r="AX175" s="29"/>
      <c r="AY175" s="29"/>
      <c r="AZ175" s="29"/>
      <c r="BA175" s="29"/>
      <c r="BB175" s="29"/>
      <c r="BC175" s="29"/>
      <c r="BD175" s="29"/>
      <c r="BE175" s="29"/>
      <c r="BF175" s="29"/>
      <c r="BG175" s="29"/>
      <c r="BH175" s="29"/>
      <c r="BI175" s="29"/>
      <c r="BJ175" s="29"/>
      <c r="BK175" s="29"/>
      <c r="BL175" s="29"/>
      <c r="BM175" s="29"/>
      <c r="BN175" s="29"/>
      <c r="BO175" s="29"/>
      <c r="BP175" s="29"/>
      <c r="BQ175" s="29"/>
      <c r="BR175" s="29"/>
      <c r="BS175" s="29"/>
      <c r="BT175" s="29"/>
      <c r="BU175" s="29"/>
      <c r="BV175" s="29"/>
      <c r="BW175" s="29"/>
      <c r="BX175" s="29"/>
      <c r="BY175" s="29"/>
      <c r="BZ175" s="29"/>
    </row>
    <row r="176" ht="12.0" customHeight="1">
      <c r="A176" s="5"/>
      <c r="B176" s="5"/>
      <c r="C176" s="5"/>
      <c r="D176" s="5"/>
      <c r="E176" s="5"/>
      <c r="F176" s="5"/>
      <c r="G176" s="29"/>
      <c r="H176" s="29"/>
      <c r="I176" s="29"/>
      <c r="J176" s="29"/>
      <c r="K176" s="29"/>
      <c r="L176" s="29"/>
      <c r="M176" s="29"/>
      <c r="N176" s="29"/>
      <c r="O176" s="29"/>
      <c r="P176" s="29"/>
      <c r="Q176" s="29"/>
      <c r="R176" s="29"/>
      <c r="S176" s="29"/>
      <c r="T176" s="29"/>
      <c r="U176" s="29"/>
      <c r="V176" s="29"/>
      <c r="W176" s="29"/>
      <c r="X176" s="29"/>
      <c r="Y176" s="29"/>
      <c r="Z176" s="29"/>
      <c r="AA176" s="29"/>
      <c r="AB176" s="29"/>
      <c r="AC176" s="29"/>
      <c r="AD176" s="29"/>
      <c r="AE176" s="29"/>
      <c r="AF176" s="29"/>
      <c r="AG176" s="29"/>
      <c r="AH176" s="29"/>
      <c r="AI176" s="29"/>
      <c r="AJ176" s="29"/>
      <c r="AK176" s="29"/>
      <c r="AL176" s="29"/>
      <c r="AM176" s="29"/>
      <c r="AN176" s="29"/>
      <c r="AO176" s="29"/>
      <c r="AP176" s="29"/>
      <c r="AQ176" s="29"/>
      <c r="AR176" s="29"/>
      <c r="AS176" s="29"/>
      <c r="AT176" s="29"/>
      <c r="AU176" s="29"/>
      <c r="AV176" s="29"/>
      <c r="AW176" s="29"/>
      <c r="AX176" s="29"/>
      <c r="AY176" s="29"/>
      <c r="AZ176" s="29"/>
      <c r="BA176" s="29"/>
      <c r="BB176" s="29"/>
      <c r="BC176" s="29"/>
      <c r="BD176" s="29"/>
      <c r="BE176" s="29"/>
      <c r="BF176" s="29"/>
      <c r="BG176" s="29"/>
      <c r="BH176" s="29"/>
      <c r="BI176" s="29"/>
      <c r="BJ176" s="29"/>
      <c r="BK176" s="29"/>
      <c r="BL176" s="29"/>
      <c r="BM176" s="29"/>
      <c r="BN176" s="29"/>
      <c r="BO176" s="29"/>
      <c r="BP176" s="29"/>
      <c r="BQ176" s="29"/>
      <c r="BR176" s="29"/>
      <c r="BS176" s="29"/>
      <c r="BT176" s="29"/>
      <c r="BU176" s="29"/>
      <c r="BV176" s="29"/>
      <c r="BW176" s="29"/>
      <c r="BX176" s="29"/>
      <c r="BY176" s="29"/>
      <c r="BZ176" s="29"/>
    </row>
    <row r="177" ht="12.0" customHeight="1">
      <c r="A177" s="5"/>
      <c r="B177" s="5"/>
      <c r="C177" s="5"/>
      <c r="D177" s="5"/>
      <c r="E177" s="5"/>
      <c r="F177" s="5"/>
      <c r="G177" s="29"/>
      <c r="H177" s="29"/>
      <c r="I177" s="29"/>
      <c r="J177" s="29"/>
      <c r="K177" s="29"/>
      <c r="L177" s="29"/>
      <c r="M177" s="29"/>
      <c r="N177" s="29"/>
      <c r="O177" s="29"/>
      <c r="P177" s="29"/>
      <c r="Q177" s="29"/>
      <c r="R177" s="29"/>
      <c r="S177" s="29"/>
      <c r="T177" s="29"/>
      <c r="U177" s="29"/>
      <c r="V177" s="29"/>
      <c r="W177" s="29"/>
      <c r="X177" s="29"/>
      <c r="Y177" s="29"/>
      <c r="Z177" s="29"/>
      <c r="AA177" s="29"/>
      <c r="AB177" s="29"/>
      <c r="AC177" s="29"/>
      <c r="AD177" s="29"/>
      <c r="AE177" s="29"/>
      <c r="AF177" s="29"/>
      <c r="AG177" s="29"/>
      <c r="AH177" s="29"/>
      <c r="AI177" s="29"/>
      <c r="AJ177" s="29"/>
      <c r="AK177" s="29"/>
      <c r="AL177" s="29"/>
      <c r="AM177" s="29"/>
      <c r="AN177" s="29"/>
      <c r="AO177" s="29"/>
      <c r="AP177" s="29"/>
      <c r="AQ177" s="29"/>
      <c r="AR177" s="29"/>
      <c r="AS177" s="29"/>
      <c r="AT177" s="29"/>
      <c r="AU177" s="29"/>
      <c r="AV177" s="29"/>
      <c r="AW177" s="29"/>
      <c r="AX177" s="29"/>
      <c r="AY177" s="29"/>
      <c r="AZ177" s="29"/>
      <c r="BA177" s="29"/>
      <c r="BB177" s="29"/>
      <c r="BC177" s="29"/>
      <c r="BD177" s="29"/>
      <c r="BE177" s="29"/>
      <c r="BF177" s="29"/>
      <c r="BG177" s="29"/>
      <c r="BH177" s="29"/>
      <c r="BI177" s="29"/>
      <c r="BJ177" s="29"/>
      <c r="BK177" s="29"/>
      <c r="BL177" s="29"/>
      <c r="BM177" s="29"/>
      <c r="BN177" s="29"/>
      <c r="BO177" s="29"/>
      <c r="BP177" s="29"/>
      <c r="BQ177" s="29"/>
      <c r="BR177" s="29"/>
      <c r="BS177" s="29"/>
      <c r="BT177" s="29"/>
      <c r="BU177" s="29"/>
      <c r="BV177" s="29"/>
      <c r="BW177" s="29"/>
      <c r="BX177" s="29"/>
      <c r="BY177" s="29"/>
      <c r="BZ177" s="29"/>
    </row>
    <row r="178" ht="12.0" customHeight="1">
      <c r="A178" s="5"/>
      <c r="B178" s="5"/>
      <c r="C178" s="5"/>
      <c r="D178" s="5"/>
      <c r="E178" s="5"/>
      <c r="F178" s="5"/>
      <c r="G178" s="29"/>
      <c r="H178" s="29"/>
      <c r="I178" s="29"/>
      <c r="J178" s="29"/>
      <c r="K178" s="29"/>
      <c r="L178" s="29"/>
      <c r="M178" s="29"/>
      <c r="N178" s="29"/>
      <c r="O178" s="29"/>
      <c r="P178" s="29"/>
      <c r="Q178" s="29"/>
      <c r="R178" s="29"/>
      <c r="S178" s="29"/>
      <c r="T178" s="29"/>
      <c r="U178" s="29"/>
      <c r="V178" s="29"/>
      <c r="W178" s="29"/>
      <c r="X178" s="29"/>
      <c r="Y178" s="29"/>
      <c r="Z178" s="29"/>
      <c r="AA178" s="29"/>
      <c r="AB178" s="29"/>
      <c r="AC178" s="29"/>
      <c r="AD178" s="29"/>
      <c r="AE178" s="29"/>
      <c r="AF178" s="29"/>
      <c r="AG178" s="29"/>
      <c r="AH178" s="29"/>
      <c r="AI178" s="29"/>
      <c r="AJ178" s="29"/>
      <c r="AK178" s="29"/>
      <c r="AL178" s="29"/>
      <c r="AM178" s="29"/>
      <c r="AN178" s="29"/>
      <c r="AO178" s="29"/>
      <c r="AP178" s="29"/>
      <c r="AQ178" s="29"/>
      <c r="AR178" s="29"/>
      <c r="AS178" s="29"/>
      <c r="AT178" s="29"/>
      <c r="AU178" s="29"/>
      <c r="AV178" s="29"/>
      <c r="AW178" s="29"/>
      <c r="AX178" s="29"/>
      <c r="AY178" s="29"/>
      <c r="AZ178" s="29"/>
      <c r="BA178" s="29"/>
      <c r="BB178" s="29"/>
      <c r="BC178" s="29"/>
      <c r="BD178" s="29"/>
      <c r="BE178" s="29"/>
      <c r="BF178" s="29"/>
      <c r="BG178" s="29"/>
      <c r="BH178" s="29"/>
      <c r="BI178" s="29"/>
      <c r="BJ178" s="29"/>
      <c r="BK178" s="29"/>
      <c r="BL178" s="29"/>
      <c r="BM178" s="29"/>
      <c r="BN178" s="29"/>
      <c r="BO178" s="29"/>
      <c r="BP178" s="29"/>
      <c r="BQ178" s="29"/>
      <c r="BR178" s="29"/>
      <c r="BS178" s="29"/>
      <c r="BT178" s="29"/>
      <c r="BU178" s="29"/>
      <c r="BV178" s="29"/>
      <c r="BW178" s="29"/>
      <c r="BX178" s="29"/>
      <c r="BY178" s="29"/>
      <c r="BZ178" s="29"/>
    </row>
    <row r="179" ht="12.0" customHeight="1">
      <c r="A179" s="5"/>
      <c r="B179" s="5"/>
      <c r="C179" s="5"/>
      <c r="D179" s="5"/>
      <c r="E179" s="5"/>
      <c r="F179" s="5"/>
      <c r="G179" s="29"/>
      <c r="H179" s="29"/>
      <c r="I179" s="29"/>
      <c r="J179" s="29"/>
      <c r="K179" s="29"/>
      <c r="L179" s="29"/>
      <c r="M179" s="29"/>
      <c r="N179" s="29"/>
      <c r="O179" s="29"/>
      <c r="P179" s="29"/>
      <c r="Q179" s="29"/>
      <c r="R179" s="29"/>
      <c r="S179" s="29"/>
      <c r="T179" s="29"/>
      <c r="U179" s="29"/>
      <c r="V179" s="29"/>
      <c r="W179" s="29"/>
      <c r="X179" s="29"/>
      <c r="Y179" s="29"/>
      <c r="Z179" s="29"/>
      <c r="AA179" s="29"/>
      <c r="AB179" s="29"/>
      <c r="AC179" s="29"/>
      <c r="AD179" s="29"/>
      <c r="AE179" s="29"/>
      <c r="AF179" s="29"/>
      <c r="AG179" s="29"/>
      <c r="AH179" s="29"/>
      <c r="AI179" s="29"/>
      <c r="AJ179" s="29"/>
      <c r="AK179" s="29"/>
      <c r="AL179" s="29"/>
      <c r="AM179" s="29"/>
      <c r="AN179" s="29"/>
      <c r="AO179" s="29"/>
      <c r="AP179" s="29"/>
      <c r="AQ179" s="29"/>
      <c r="AR179" s="29"/>
      <c r="AS179" s="29"/>
      <c r="AT179" s="29"/>
      <c r="AU179" s="29"/>
      <c r="AV179" s="29"/>
      <c r="AW179" s="29"/>
      <c r="AX179" s="29"/>
      <c r="AY179" s="29"/>
      <c r="AZ179" s="29"/>
      <c r="BA179" s="29"/>
      <c r="BB179" s="29"/>
      <c r="BC179" s="29"/>
      <c r="BD179" s="29"/>
      <c r="BE179" s="29"/>
      <c r="BF179" s="29"/>
      <c r="BG179" s="29"/>
      <c r="BH179" s="29"/>
      <c r="BI179" s="29"/>
      <c r="BJ179" s="29"/>
      <c r="BK179" s="29"/>
      <c r="BL179" s="29"/>
      <c r="BM179" s="29"/>
      <c r="BN179" s="29"/>
      <c r="BO179" s="29"/>
      <c r="BP179" s="29"/>
      <c r="BQ179" s="29"/>
      <c r="BR179" s="29"/>
      <c r="BS179" s="29"/>
      <c r="BT179" s="29"/>
      <c r="BU179" s="29"/>
      <c r="BV179" s="29"/>
      <c r="BW179" s="29"/>
      <c r="BX179" s="29"/>
      <c r="BY179" s="29"/>
      <c r="BZ179" s="29"/>
    </row>
    <row r="180" ht="12.0" customHeight="1">
      <c r="A180" s="5"/>
      <c r="B180" s="5"/>
      <c r="C180" s="5"/>
      <c r="D180" s="5"/>
      <c r="E180" s="5"/>
      <c r="F180" s="5"/>
      <c r="G180" s="29"/>
      <c r="H180" s="29"/>
      <c r="I180" s="29"/>
      <c r="J180" s="29"/>
      <c r="K180" s="29"/>
      <c r="L180" s="29"/>
      <c r="M180" s="29"/>
      <c r="N180" s="29"/>
      <c r="O180" s="29"/>
      <c r="P180" s="29"/>
      <c r="Q180" s="29"/>
      <c r="R180" s="29"/>
      <c r="S180" s="29"/>
      <c r="T180" s="29"/>
      <c r="U180" s="29"/>
      <c r="V180" s="29"/>
      <c r="W180" s="29"/>
      <c r="X180" s="29"/>
      <c r="Y180" s="29"/>
      <c r="Z180" s="29"/>
      <c r="AA180" s="29"/>
      <c r="AB180" s="29"/>
      <c r="AC180" s="29"/>
      <c r="AD180" s="29"/>
      <c r="AE180" s="29"/>
      <c r="AF180" s="29"/>
      <c r="AG180" s="29"/>
      <c r="AH180" s="29"/>
      <c r="AI180" s="29"/>
      <c r="AJ180" s="29"/>
      <c r="AK180" s="29"/>
      <c r="AL180" s="29"/>
      <c r="AM180" s="29"/>
      <c r="AN180" s="29"/>
      <c r="AO180" s="29"/>
      <c r="AP180" s="29"/>
      <c r="AQ180" s="29"/>
      <c r="AR180" s="29"/>
      <c r="AS180" s="29"/>
      <c r="AT180" s="29"/>
      <c r="AU180" s="29"/>
      <c r="AV180" s="29"/>
      <c r="AW180" s="29"/>
      <c r="AX180" s="29"/>
      <c r="AY180" s="29"/>
      <c r="AZ180" s="29"/>
      <c r="BA180" s="29"/>
      <c r="BB180" s="29"/>
      <c r="BC180" s="29"/>
      <c r="BD180" s="29"/>
      <c r="BE180" s="29"/>
      <c r="BF180" s="29"/>
      <c r="BG180" s="29"/>
      <c r="BH180" s="29"/>
      <c r="BI180" s="29"/>
      <c r="BJ180" s="29"/>
      <c r="BK180" s="29"/>
      <c r="BL180" s="29"/>
      <c r="BM180" s="29"/>
      <c r="BN180" s="29"/>
      <c r="BO180" s="29"/>
      <c r="BP180" s="29"/>
      <c r="BQ180" s="29"/>
      <c r="BR180" s="29"/>
      <c r="BS180" s="29"/>
      <c r="BT180" s="29"/>
      <c r="BU180" s="29"/>
      <c r="BV180" s="29"/>
      <c r="BW180" s="29"/>
      <c r="BX180" s="29"/>
      <c r="BY180" s="29"/>
      <c r="BZ180" s="29"/>
    </row>
    <row r="181" ht="12.0" customHeight="1">
      <c r="A181" s="5"/>
      <c r="B181" s="5"/>
      <c r="C181" s="5"/>
      <c r="D181" s="5"/>
      <c r="E181" s="5"/>
      <c r="F181" s="5"/>
      <c r="G181" s="29"/>
      <c r="H181" s="29"/>
      <c r="I181" s="29"/>
      <c r="J181" s="29"/>
      <c r="K181" s="29"/>
      <c r="L181" s="29"/>
      <c r="M181" s="29"/>
      <c r="N181" s="29"/>
      <c r="O181" s="29"/>
      <c r="P181" s="29"/>
      <c r="Q181" s="29"/>
      <c r="R181" s="29"/>
      <c r="S181" s="29"/>
      <c r="T181" s="29"/>
      <c r="U181" s="29"/>
      <c r="V181" s="29"/>
      <c r="W181" s="29"/>
      <c r="X181" s="29"/>
      <c r="Y181" s="29"/>
      <c r="Z181" s="29"/>
      <c r="AA181" s="29"/>
      <c r="AB181" s="29"/>
      <c r="AC181" s="29"/>
      <c r="AD181" s="29"/>
      <c r="AE181" s="29"/>
      <c r="AF181" s="29"/>
      <c r="AG181" s="29"/>
      <c r="AH181" s="29"/>
      <c r="AI181" s="29"/>
      <c r="AJ181" s="29"/>
      <c r="AK181" s="29"/>
      <c r="AL181" s="29"/>
      <c r="AM181" s="29"/>
      <c r="AN181" s="29"/>
      <c r="AO181" s="29"/>
      <c r="AP181" s="29"/>
      <c r="AQ181" s="29"/>
      <c r="AR181" s="29"/>
      <c r="AS181" s="29"/>
      <c r="AT181" s="29"/>
      <c r="AU181" s="29"/>
      <c r="AV181" s="29"/>
      <c r="AW181" s="29"/>
      <c r="AX181" s="29"/>
      <c r="AY181" s="29"/>
      <c r="AZ181" s="29"/>
      <c r="BA181" s="29"/>
      <c r="BB181" s="29"/>
      <c r="BC181" s="29"/>
      <c r="BD181" s="29"/>
      <c r="BE181" s="29"/>
      <c r="BF181" s="29"/>
      <c r="BG181" s="29"/>
      <c r="BH181" s="29"/>
      <c r="BI181" s="29"/>
      <c r="BJ181" s="29"/>
      <c r="BK181" s="29"/>
      <c r="BL181" s="29"/>
      <c r="BM181" s="29"/>
      <c r="BN181" s="29"/>
      <c r="BO181" s="29"/>
      <c r="BP181" s="29"/>
      <c r="BQ181" s="29"/>
      <c r="BR181" s="29"/>
      <c r="BS181" s="29"/>
      <c r="BT181" s="29"/>
      <c r="BU181" s="29"/>
      <c r="BV181" s="29"/>
      <c r="BW181" s="29"/>
      <c r="BX181" s="29"/>
      <c r="BY181" s="29"/>
      <c r="BZ181" s="29"/>
    </row>
    <row r="182" ht="12.0" customHeight="1">
      <c r="A182" s="5"/>
      <c r="B182" s="5"/>
      <c r="C182" s="5"/>
      <c r="D182" s="5"/>
      <c r="E182" s="5"/>
      <c r="F182" s="5"/>
      <c r="G182" s="29"/>
      <c r="H182" s="29"/>
      <c r="I182" s="29"/>
      <c r="J182" s="29"/>
      <c r="K182" s="29"/>
      <c r="L182" s="29"/>
      <c r="M182" s="29"/>
      <c r="N182" s="29"/>
      <c r="O182" s="29"/>
      <c r="P182" s="29"/>
      <c r="Q182" s="29"/>
      <c r="R182" s="29"/>
      <c r="S182" s="29"/>
      <c r="T182" s="29"/>
      <c r="U182" s="29"/>
      <c r="V182" s="29"/>
      <c r="W182" s="29"/>
      <c r="X182" s="29"/>
      <c r="Y182" s="29"/>
      <c r="Z182" s="29"/>
      <c r="AA182" s="29"/>
      <c r="AB182" s="29"/>
      <c r="AC182" s="29"/>
      <c r="AD182" s="29"/>
      <c r="AE182" s="29"/>
      <c r="AF182" s="29"/>
      <c r="AG182" s="29"/>
      <c r="AH182" s="29"/>
      <c r="AI182" s="29"/>
      <c r="AJ182" s="29"/>
      <c r="AK182" s="29"/>
      <c r="AL182" s="29"/>
      <c r="AM182" s="29"/>
      <c r="AN182" s="29"/>
      <c r="AO182" s="29"/>
      <c r="AP182" s="29"/>
      <c r="AQ182" s="29"/>
      <c r="AR182" s="29"/>
      <c r="AS182" s="29"/>
      <c r="AT182" s="29"/>
      <c r="AU182" s="29"/>
      <c r="AV182" s="29"/>
      <c r="AW182" s="29"/>
      <c r="AX182" s="29"/>
      <c r="AY182" s="29"/>
      <c r="AZ182" s="29"/>
      <c r="BA182" s="29"/>
      <c r="BB182" s="29"/>
      <c r="BC182" s="29"/>
      <c r="BD182" s="29"/>
      <c r="BE182" s="29"/>
      <c r="BF182" s="29"/>
      <c r="BG182" s="29"/>
      <c r="BH182" s="29"/>
      <c r="BI182" s="29"/>
      <c r="BJ182" s="29"/>
      <c r="BK182" s="29"/>
      <c r="BL182" s="29"/>
      <c r="BM182" s="29"/>
      <c r="BN182" s="29"/>
      <c r="BO182" s="29"/>
      <c r="BP182" s="29"/>
      <c r="BQ182" s="29"/>
      <c r="BR182" s="29"/>
      <c r="BS182" s="29"/>
      <c r="BT182" s="29"/>
      <c r="BU182" s="29"/>
      <c r="BV182" s="29"/>
      <c r="BW182" s="29"/>
      <c r="BX182" s="29"/>
      <c r="BY182" s="29"/>
      <c r="BZ182" s="29"/>
    </row>
    <row r="183" ht="12.0" customHeight="1">
      <c r="A183" s="5"/>
      <c r="B183" s="5"/>
      <c r="C183" s="5"/>
      <c r="D183" s="5"/>
      <c r="E183" s="5"/>
      <c r="F183" s="5"/>
      <c r="G183" s="29"/>
      <c r="H183" s="29"/>
      <c r="I183" s="29"/>
      <c r="J183" s="29"/>
      <c r="K183" s="29"/>
      <c r="L183" s="29"/>
      <c r="M183" s="29"/>
      <c r="N183" s="29"/>
      <c r="O183" s="29"/>
      <c r="P183" s="29"/>
      <c r="Q183" s="29"/>
      <c r="R183" s="29"/>
      <c r="S183" s="29"/>
      <c r="T183" s="29"/>
      <c r="U183" s="29"/>
      <c r="V183" s="29"/>
      <c r="W183" s="29"/>
      <c r="X183" s="29"/>
      <c r="Y183" s="29"/>
      <c r="Z183" s="29"/>
      <c r="AA183" s="29"/>
      <c r="AB183" s="29"/>
      <c r="AC183" s="29"/>
      <c r="AD183" s="29"/>
      <c r="AE183" s="29"/>
      <c r="AF183" s="29"/>
      <c r="AG183" s="29"/>
      <c r="AH183" s="29"/>
      <c r="AI183" s="29"/>
      <c r="AJ183" s="29"/>
      <c r="AK183" s="29"/>
      <c r="AL183" s="29"/>
      <c r="AM183" s="29"/>
      <c r="AN183" s="29"/>
      <c r="AO183" s="29"/>
      <c r="AP183" s="29"/>
      <c r="AQ183" s="29"/>
      <c r="AR183" s="29"/>
      <c r="AS183" s="29"/>
      <c r="AT183" s="29"/>
      <c r="AU183" s="29"/>
      <c r="AV183" s="29"/>
      <c r="AW183" s="29"/>
      <c r="AX183" s="29"/>
      <c r="AY183" s="29"/>
      <c r="AZ183" s="29"/>
      <c r="BA183" s="29"/>
      <c r="BB183" s="29"/>
      <c r="BC183" s="29"/>
      <c r="BD183" s="29"/>
      <c r="BE183" s="29"/>
      <c r="BF183" s="29"/>
      <c r="BG183" s="29"/>
      <c r="BH183" s="29"/>
      <c r="BI183" s="29"/>
      <c r="BJ183" s="29"/>
      <c r="BK183" s="29"/>
      <c r="BL183" s="29"/>
      <c r="BM183" s="29"/>
      <c r="BN183" s="29"/>
      <c r="BO183" s="29"/>
      <c r="BP183" s="29"/>
      <c r="BQ183" s="29"/>
      <c r="BR183" s="29"/>
      <c r="BS183" s="29"/>
      <c r="BT183" s="29"/>
      <c r="BU183" s="29"/>
      <c r="BV183" s="29"/>
      <c r="BW183" s="29"/>
      <c r="BX183" s="29"/>
      <c r="BY183" s="29"/>
      <c r="BZ183" s="29"/>
    </row>
    <row r="184" ht="12.0" customHeight="1">
      <c r="A184" s="5"/>
      <c r="B184" s="5"/>
      <c r="C184" s="5"/>
      <c r="D184" s="5"/>
      <c r="E184" s="5"/>
      <c r="F184" s="5"/>
      <c r="G184" s="29"/>
      <c r="H184" s="29"/>
      <c r="I184" s="29"/>
      <c r="J184" s="29"/>
      <c r="K184" s="29"/>
      <c r="L184" s="29"/>
      <c r="M184" s="29"/>
      <c r="N184" s="29"/>
      <c r="O184" s="29"/>
      <c r="P184" s="29"/>
      <c r="Q184" s="29"/>
      <c r="R184" s="29"/>
      <c r="S184" s="29"/>
      <c r="T184" s="29"/>
      <c r="U184" s="29"/>
      <c r="V184" s="29"/>
      <c r="W184" s="29"/>
      <c r="X184" s="29"/>
      <c r="Y184" s="29"/>
      <c r="Z184" s="29"/>
      <c r="AA184" s="29"/>
      <c r="AB184" s="29"/>
      <c r="AC184" s="29"/>
      <c r="AD184" s="29"/>
      <c r="AE184" s="29"/>
      <c r="AF184" s="29"/>
      <c r="AG184" s="29"/>
      <c r="AH184" s="29"/>
      <c r="AI184" s="29"/>
      <c r="AJ184" s="29"/>
      <c r="AK184" s="29"/>
      <c r="AL184" s="29"/>
      <c r="AM184" s="29"/>
      <c r="AN184" s="29"/>
      <c r="AO184" s="29"/>
      <c r="AP184" s="29"/>
      <c r="AQ184" s="29"/>
      <c r="AR184" s="29"/>
      <c r="AS184" s="29"/>
      <c r="AT184" s="29"/>
      <c r="AU184" s="29"/>
      <c r="AV184" s="29"/>
      <c r="AW184" s="29"/>
      <c r="AX184" s="29"/>
      <c r="AY184" s="29"/>
      <c r="AZ184" s="29"/>
      <c r="BA184" s="29"/>
      <c r="BB184" s="29"/>
      <c r="BC184" s="29"/>
      <c r="BD184" s="29"/>
      <c r="BE184" s="29"/>
      <c r="BF184" s="29"/>
      <c r="BG184" s="29"/>
      <c r="BH184" s="29"/>
      <c r="BI184" s="29"/>
      <c r="BJ184" s="29"/>
      <c r="BK184" s="29"/>
      <c r="BL184" s="29"/>
      <c r="BM184" s="29"/>
      <c r="BN184" s="29"/>
      <c r="BO184" s="29"/>
      <c r="BP184" s="29"/>
      <c r="BQ184" s="29"/>
      <c r="BR184" s="29"/>
      <c r="BS184" s="29"/>
      <c r="BT184" s="29"/>
      <c r="BU184" s="29"/>
      <c r="BV184" s="29"/>
      <c r="BW184" s="29"/>
      <c r="BX184" s="29"/>
      <c r="BY184" s="29"/>
      <c r="BZ184" s="29"/>
    </row>
    <row r="185" ht="12.0" customHeight="1">
      <c r="A185" s="5"/>
      <c r="B185" s="5"/>
      <c r="C185" s="5"/>
      <c r="D185" s="5"/>
      <c r="E185" s="5"/>
      <c r="F185" s="5"/>
      <c r="G185" s="29"/>
      <c r="H185" s="29"/>
      <c r="I185" s="29"/>
      <c r="J185" s="29"/>
      <c r="K185" s="29"/>
      <c r="L185" s="29"/>
      <c r="M185" s="29"/>
      <c r="N185" s="29"/>
      <c r="O185" s="29"/>
      <c r="P185" s="29"/>
      <c r="Q185" s="29"/>
      <c r="R185" s="29"/>
      <c r="S185" s="29"/>
      <c r="T185" s="29"/>
      <c r="U185" s="29"/>
      <c r="V185" s="29"/>
      <c r="W185" s="29"/>
      <c r="X185" s="29"/>
      <c r="Y185" s="29"/>
      <c r="Z185" s="29"/>
      <c r="AA185" s="29"/>
      <c r="AB185" s="29"/>
      <c r="AC185" s="29"/>
      <c r="AD185" s="29"/>
      <c r="AE185" s="29"/>
      <c r="AF185" s="29"/>
      <c r="AG185" s="29"/>
      <c r="AH185" s="29"/>
      <c r="AI185" s="29"/>
      <c r="AJ185" s="29"/>
      <c r="AK185" s="29"/>
      <c r="AL185" s="29"/>
      <c r="AM185" s="29"/>
      <c r="AN185" s="29"/>
      <c r="AO185" s="29"/>
      <c r="AP185" s="29"/>
      <c r="AQ185" s="29"/>
      <c r="AR185" s="29"/>
      <c r="AS185" s="29"/>
      <c r="AT185" s="29"/>
      <c r="AU185" s="29"/>
      <c r="AV185" s="29"/>
      <c r="AW185" s="29"/>
      <c r="AX185" s="29"/>
      <c r="AY185" s="29"/>
      <c r="AZ185" s="29"/>
      <c r="BA185" s="29"/>
      <c r="BB185" s="29"/>
      <c r="BC185" s="29"/>
      <c r="BD185" s="29"/>
      <c r="BE185" s="29"/>
      <c r="BF185" s="29"/>
      <c r="BG185" s="29"/>
      <c r="BH185" s="29"/>
      <c r="BI185" s="29"/>
      <c r="BJ185" s="29"/>
      <c r="BK185" s="29"/>
      <c r="BL185" s="29"/>
      <c r="BM185" s="29"/>
      <c r="BN185" s="29"/>
      <c r="BO185" s="29"/>
      <c r="BP185" s="29"/>
      <c r="BQ185" s="29"/>
      <c r="BR185" s="29"/>
      <c r="BS185" s="29"/>
      <c r="BT185" s="29"/>
      <c r="BU185" s="29"/>
      <c r="BV185" s="29"/>
      <c r="BW185" s="29"/>
      <c r="BX185" s="29"/>
      <c r="BY185" s="29"/>
      <c r="BZ185" s="29"/>
    </row>
    <row r="186" ht="12.0" customHeight="1">
      <c r="A186" s="5"/>
      <c r="B186" s="5"/>
      <c r="C186" s="5"/>
      <c r="D186" s="5"/>
      <c r="E186" s="5"/>
      <c r="F186" s="5"/>
      <c r="G186" s="29"/>
      <c r="H186" s="29"/>
      <c r="I186" s="29"/>
      <c r="J186" s="29"/>
      <c r="K186" s="29"/>
      <c r="L186" s="29"/>
      <c r="M186" s="29"/>
      <c r="N186" s="29"/>
      <c r="O186" s="29"/>
      <c r="P186" s="29"/>
      <c r="Q186" s="29"/>
      <c r="R186" s="29"/>
      <c r="S186" s="29"/>
      <c r="T186" s="29"/>
      <c r="U186" s="29"/>
      <c r="V186" s="29"/>
      <c r="W186" s="29"/>
      <c r="X186" s="29"/>
      <c r="Y186" s="29"/>
      <c r="Z186" s="29"/>
      <c r="AA186" s="29"/>
      <c r="AB186" s="29"/>
      <c r="AC186" s="29"/>
      <c r="AD186" s="29"/>
      <c r="AE186" s="29"/>
      <c r="AF186" s="29"/>
      <c r="AG186" s="29"/>
      <c r="AH186" s="29"/>
      <c r="AI186" s="29"/>
      <c r="AJ186" s="29"/>
      <c r="AK186" s="29"/>
      <c r="AL186" s="29"/>
      <c r="AM186" s="29"/>
      <c r="AN186" s="29"/>
      <c r="AO186" s="29"/>
      <c r="AP186" s="29"/>
      <c r="AQ186" s="29"/>
      <c r="AR186" s="29"/>
      <c r="AS186" s="29"/>
      <c r="AT186" s="29"/>
      <c r="AU186" s="29"/>
      <c r="AV186" s="29"/>
      <c r="AW186" s="29"/>
      <c r="AX186" s="29"/>
      <c r="AY186" s="29"/>
      <c r="AZ186" s="29"/>
      <c r="BA186" s="29"/>
      <c r="BB186" s="29"/>
      <c r="BC186" s="29"/>
      <c r="BD186" s="29"/>
      <c r="BE186" s="29"/>
      <c r="BF186" s="29"/>
      <c r="BG186" s="29"/>
      <c r="BH186" s="29"/>
      <c r="BI186" s="29"/>
      <c r="BJ186" s="29"/>
      <c r="BK186" s="29"/>
      <c r="BL186" s="29"/>
      <c r="BM186" s="29"/>
      <c r="BN186" s="29"/>
      <c r="BO186" s="29"/>
      <c r="BP186" s="29"/>
      <c r="BQ186" s="29"/>
      <c r="BR186" s="29"/>
      <c r="BS186" s="29"/>
      <c r="BT186" s="29"/>
      <c r="BU186" s="29"/>
      <c r="BV186" s="29"/>
      <c r="BW186" s="29"/>
      <c r="BX186" s="29"/>
      <c r="BY186" s="29"/>
      <c r="BZ186" s="29"/>
    </row>
    <row r="187" ht="12.0" customHeight="1">
      <c r="A187" s="5"/>
      <c r="B187" s="5"/>
      <c r="C187" s="5"/>
      <c r="D187" s="5"/>
      <c r="E187" s="5"/>
      <c r="F187" s="5"/>
      <c r="G187" s="29"/>
      <c r="H187" s="29"/>
      <c r="I187" s="29"/>
      <c r="J187" s="29"/>
      <c r="K187" s="29"/>
      <c r="L187" s="29"/>
      <c r="M187" s="29"/>
      <c r="N187" s="29"/>
      <c r="O187" s="29"/>
      <c r="P187" s="29"/>
      <c r="Q187" s="29"/>
      <c r="R187" s="29"/>
      <c r="S187" s="29"/>
      <c r="T187" s="29"/>
      <c r="U187" s="29"/>
      <c r="V187" s="29"/>
      <c r="W187" s="29"/>
      <c r="X187" s="29"/>
      <c r="Y187" s="29"/>
      <c r="Z187" s="29"/>
      <c r="AA187" s="29"/>
      <c r="AB187" s="29"/>
      <c r="AC187" s="29"/>
      <c r="AD187" s="29"/>
      <c r="AE187" s="29"/>
      <c r="AF187" s="29"/>
      <c r="AG187" s="29"/>
      <c r="AH187" s="29"/>
      <c r="AI187" s="29"/>
      <c r="AJ187" s="29"/>
      <c r="AK187" s="29"/>
      <c r="AL187" s="29"/>
      <c r="AM187" s="29"/>
      <c r="AN187" s="29"/>
      <c r="AO187" s="29"/>
      <c r="AP187" s="29"/>
      <c r="AQ187" s="29"/>
      <c r="AR187" s="29"/>
      <c r="AS187" s="29"/>
      <c r="AT187" s="29"/>
      <c r="AU187" s="29"/>
      <c r="AV187" s="29"/>
      <c r="AW187" s="29"/>
      <c r="AX187" s="29"/>
      <c r="AY187" s="29"/>
      <c r="AZ187" s="29"/>
      <c r="BA187" s="29"/>
      <c r="BB187" s="29"/>
      <c r="BC187" s="29"/>
      <c r="BD187" s="29"/>
      <c r="BE187" s="29"/>
      <c r="BF187" s="29"/>
      <c r="BG187" s="29"/>
      <c r="BH187" s="29"/>
      <c r="BI187" s="29"/>
      <c r="BJ187" s="29"/>
      <c r="BK187" s="29"/>
      <c r="BL187" s="29"/>
      <c r="BM187" s="29"/>
      <c r="BN187" s="29"/>
      <c r="BO187" s="29"/>
      <c r="BP187" s="29"/>
      <c r="BQ187" s="29"/>
      <c r="BR187" s="29"/>
      <c r="BS187" s="29"/>
      <c r="BT187" s="29"/>
      <c r="BU187" s="29"/>
      <c r="BV187" s="29"/>
      <c r="BW187" s="29"/>
      <c r="BX187" s="29"/>
      <c r="BY187" s="29"/>
      <c r="BZ187" s="29"/>
    </row>
    <row r="188" ht="12.0" customHeight="1">
      <c r="A188" s="5"/>
      <c r="B188" s="5"/>
      <c r="C188" s="5"/>
      <c r="D188" s="5"/>
      <c r="E188" s="5"/>
      <c r="F188" s="5"/>
      <c r="G188" s="29"/>
      <c r="H188" s="29"/>
      <c r="I188" s="29"/>
      <c r="J188" s="29"/>
      <c r="K188" s="29"/>
      <c r="L188" s="29"/>
      <c r="M188" s="29"/>
      <c r="N188" s="29"/>
      <c r="O188" s="29"/>
      <c r="P188" s="29"/>
      <c r="Q188" s="29"/>
      <c r="R188" s="29"/>
      <c r="S188" s="29"/>
      <c r="T188" s="29"/>
      <c r="U188" s="29"/>
      <c r="V188" s="29"/>
      <c r="W188" s="29"/>
      <c r="X188" s="29"/>
      <c r="Y188" s="29"/>
      <c r="Z188" s="29"/>
      <c r="AA188" s="29"/>
      <c r="AB188" s="29"/>
      <c r="AC188" s="29"/>
      <c r="AD188" s="29"/>
      <c r="AE188" s="29"/>
      <c r="AF188" s="29"/>
      <c r="AG188" s="29"/>
      <c r="AH188" s="29"/>
      <c r="AI188" s="29"/>
      <c r="AJ188" s="29"/>
      <c r="AK188" s="29"/>
      <c r="AL188" s="29"/>
      <c r="AM188" s="29"/>
      <c r="AN188" s="29"/>
      <c r="AO188" s="29"/>
      <c r="AP188" s="29"/>
      <c r="AQ188" s="29"/>
      <c r="AR188" s="29"/>
      <c r="AS188" s="29"/>
      <c r="AT188" s="29"/>
      <c r="AU188" s="29"/>
      <c r="AV188" s="29"/>
      <c r="AW188" s="29"/>
      <c r="AX188" s="29"/>
      <c r="AY188" s="29"/>
      <c r="AZ188" s="29"/>
      <c r="BA188" s="29"/>
      <c r="BB188" s="29"/>
      <c r="BC188" s="29"/>
      <c r="BD188" s="29"/>
      <c r="BE188" s="29"/>
      <c r="BF188" s="29"/>
      <c r="BG188" s="29"/>
      <c r="BH188" s="29"/>
      <c r="BI188" s="29"/>
      <c r="BJ188" s="29"/>
      <c r="BK188" s="29"/>
      <c r="BL188" s="29"/>
      <c r="BM188" s="29"/>
      <c r="BN188" s="29"/>
      <c r="BO188" s="29"/>
      <c r="BP188" s="29"/>
      <c r="BQ188" s="29"/>
      <c r="BR188" s="29"/>
      <c r="BS188" s="29"/>
      <c r="BT188" s="29"/>
      <c r="BU188" s="29"/>
      <c r="BV188" s="29"/>
      <c r="BW188" s="29"/>
      <c r="BX188" s="29"/>
      <c r="BY188" s="29"/>
      <c r="BZ188" s="29"/>
    </row>
    <row r="189" ht="12.0" customHeight="1">
      <c r="A189" s="5"/>
      <c r="B189" s="5"/>
      <c r="C189" s="5"/>
      <c r="D189" s="5"/>
      <c r="E189" s="5"/>
      <c r="F189" s="5"/>
      <c r="G189" s="29"/>
      <c r="H189" s="29"/>
      <c r="I189" s="29"/>
      <c r="J189" s="29"/>
      <c r="K189" s="29"/>
      <c r="L189" s="29"/>
      <c r="M189" s="29"/>
      <c r="N189" s="29"/>
      <c r="O189" s="29"/>
      <c r="P189" s="29"/>
      <c r="Q189" s="29"/>
      <c r="R189" s="29"/>
      <c r="S189" s="29"/>
      <c r="T189" s="29"/>
      <c r="U189" s="29"/>
      <c r="V189" s="29"/>
      <c r="W189" s="29"/>
      <c r="X189" s="29"/>
      <c r="Y189" s="29"/>
      <c r="Z189" s="29"/>
      <c r="AA189" s="29"/>
      <c r="AB189" s="29"/>
      <c r="AC189" s="29"/>
      <c r="AD189" s="29"/>
      <c r="AE189" s="29"/>
      <c r="AF189" s="29"/>
      <c r="AG189" s="29"/>
      <c r="AH189" s="29"/>
      <c r="AI189" s="29"/>
      <c r="AJ189" s="29"/>
      <c r="AK189" s="29"/>
      <c r="AL189" s="29"/>
      <c r="AM189" s="29"/>
      <c r="AN189" s="29"/>
      <c r="AO189" s="29"/>
      <c r="AP189" s="29"/>
      <c r="AQ189" s="29"/>
      <c r="AR189" s="29"/>
      <c r="AS189" s="29"/>
      <c r="AT189" s="29"/>
      <c r="AU189" s="29"/>
      <c r="AV189" s="29"/>
      <c r="AW189" s="29"/>
      <c r="AX189" s="29"/>
      <c r="AY189" s="29"/>
      <c r="AZ189" s="29"/>
      <c r="BA189" s="29"/>
      <c r="BB189" s="29"/>
      <c r="BC189" s="29"/>
      <c r="BD189" s="29"/>
      <c r="BE189" s="29"/>
      <c r="BF189" s="29"/>
      <c r="BG189" s="29"/>
      <c r="BH189" s="29"/>
      <c r="BI189" s="29"/>
      <c r="BJ189" s="29"/>
      <c r="BK189" s="29"/>
      <c r="BL189" s="29"/>
      <c r="BM189" s="29"/>
      <c r="BN189" s="29"/>
      <c r="BO189" s="29"/>
      <c r="BP189" s="29"/>
      <c r="BQ189" s="29"/>
      <c r="BR189" s="29"/>
      <c r="BS189" s="29"/>
      <c r="BT189" s="29"/>
      <c r="BU189" s="29"/>
      <c r="BV189" s="29"/>
      <c r="BW189" s="29"/>
      <c r="BX189" s="29"/>
      <c r="BY189" s="29"/>
      <c r="BZ189" s="29"/>
    </row>
    <row r="190" ht="12.0" customHeight="1">
      <c r="A190" s="5"/>
      <c r="B190" s="5"/>
      <c r="C190" s="5"/>
      <c r="D190" s="5"/>
      <c r="E190" s="5"/>
      <c r="F190" s="5"/>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c r="AJ190" s="29"/>
      <c r="AK190" s="29"/>
      <c r="AL190" s="29"/>
      <c r="AM190" s="29"/>
      <c r="AN190" s="29"/>
      <c r="AO190" s="29"/>
      <c r="AP190" s="29"/>
      <c r="AQ190" s="29"/>
      <c r="AR190" s="29"/>
      <c r="AS190" s="29"/>
      <c r="AT190" s="29"/>
      <c r="AU190" s="29"/>
      <c r="AV190" s="29"/>
      <c r="AW190" s="29"/>
      <c r="AX190" s="29"/>
      <c r="AY190" s="29"/>
      <c r="AZ190" s="29"/>
      <c r="BA190" s="29"/>
      <c r="BB190" s="29"/>
      <c r="BC190" s="29"/>
      <c r="BD190" s="29"/>
      <c r="BE190" s="29"/>
      <c r="BF190" s="29"/>
      <c r="BG190" s="29"/>
      <c r="BH190" s="29"/>
      <c r="BI190" s="29"/>
      <c r="BJ190" s="29"/>
      <c r="BK190" s="29"/>
      <c r="BL190" s="29"/>
      <c r="BM190" s="29"/>
      <c r="BN190" s="29"/>
      <c r="BO190" s="29"/>
      <c r="BP190" s="29"/>
      <c r="BQ190" s="29"/>
      <c r="BR190" s="29"/>
      <c r="BS190" s="29"/>
      <c r="BT190" s="29"/>
      <c r="BU190" s="29"/>
      <c r="BV190" s="29"/>
      <c r="BW190" s="29"/>
      <c r="BX190" s="29"/>
      <c r="BY190" s="29"/>
      <c r="BZ190" s="29"/>
    </row>
    <row r="191" ht="12.0" customHeight="1">
      <c r="A191" s="5"/>
      <c r="B191" s="5"/>
      <c r="C191" s="5"/>
      <c r="D191" s="5"/>
      <c r="E191" s="5"/>
      <c r="F191" s="5"/>
      <c r="G191" s="29"/>
      <c r="H191" s="29"/>
      <c r="I191" s="29"/>
      <c r="J191" s="29"/>
      <c r="K191" s="29"/>
      <c r="L191" s="29"/>
      <c r="M191" s="29"/>
      <c r="N191" s="29"/>
      <c r="O191" s="29"/>
      <c r="P191" s="29"/>
      <c r="Q191" s="29"/>
      <c r="R191" s="29"/>
      <c r="S191" s="29"/>
      <c r="T191" s="29"/>
      <c r="U191" s="29"/>
      <c r="V191" s="29"/>
      <c r="W191" s="29"/>
      <c r="X191" s="29"/>
      <c r="Y191" s="29"/>
      <c r="Z191" s="29"/>
      <c r="AA191" s="29"/>
      <c r="AB191" s="29"/>
      <c r="AC191" s="29"/>
      <c r="AD191" s="29"/>
      <c r="AE191" s="29"/>
      <c r="AF191" s="29"/>
      <c r="AG191" s="29"/>
      <c r="AH191" s="29"/>
      <c r="AI191" s="29"/>
      <c r="AJ191" s="29"/>
      <c r="AK191" s="29"/>
      <c r="AL191" s="29"/>
      <c r="AM191" s="29"/>
      <c r="AN191" s="29"/>
      <c r="AO191" s="29"/>
      <c r="AP191" s="29"/>
      <c r="AQ191" s="29"/>
      <c r="AR191" s="29"/>
      <c r="AS191" s="29"/>
      <c r="AT191" s="29"/>
      <c r="AU191" s="29"/>
      <c r="AV191" s="29"/>
      <c r="AW191" s="29"/>
      <c r="AX191" s="29"/>
      <c r="AY191" s="29"/>
      <c r="AZ191" s="29"/>
      <c r="BA191" s="29"/>
      <c r="BB191" s="29"/>
      <c r="BC191" s="29"/>
      <c r="BD191" s="29"/>
      <c r="BE191" s="29"/>
      <c r="BF191" s="29"/>
      <c r="BG191" s="29"/>
      <c r="BH191" s="29"/>
      <c r="BI191" s="29"/>
      <c r="BJ191" s="29"/>
      <c r="BK191" s="29"/>
      <c r="BL191" s="29"/>
      <c r="BM191" s="29"/>
      <c r="BN191" s="29"/>
      <c r="BO191" s="29"/>
      <c r="BP191" s="29"/>
      <c r="BQ191" s="29"/>
      <c r="BR191" s="29"/>
      <c r="BS191" s="29"/>
      <c r="BT191" s="29"/>
      <c r="BU191" s="29"/>
      <c r="BV191" s="29"/>
      <c r="BW191" s="29"/>
      <c r="BX191" s="29"/>
      <c r="BY191" s="29"/>
      <c r="BZ191" s="29"/>
    </row>
    <row r="192" ht="12.0" customHeight="1">
      <c r="A192" s="5"/>
      <c r="B192" s="5"/>
      <c r="C192" s="5"/>
      <c r="D192" s="5"/>
      <c r="E192" s="5"/>
      <c r="F192" s="5"/>
      <c r="G192" s="29"/>
      <c r="H192" s="29"/>
      <c r="I192" s="29"/>
      <c r="J192" s="29"/>
      <c r="K192" s="29"/>
      <c r="L192" s="29"/>
      <c r="M192" s="29"/>
      <c r="N192" s="29"/>
      <c r="O192" s="29"/>
      <c r="P192" s="29"/>
      <c r="Q192" s="29"/>
      <c r="R192" s="29"/>
      <c r="S192" s="29"/>
      <c r="T192" s="29"/>
      <c r="U192" s="29"/>
      <c r="V192" s="29"/>
      <c r="W192" s="29"/>
      <c r="X192" s="29"/>
      <c r="Y192" s="29"/>
      <c r="Z192" s="29"/>
      <c r="AA192" s="29"/>
      <c r="AB192" s="29"/>
      <c r="AC192" s="29"/>
      <c r="AD192" s="29"/>
      <c r="AE192" s="29"/>
      <c r="AF192" s="29"/>
      <c r="AG192" s="29"/>
      <c r="AH192" s="29"/>
      <c r="AI192" s="29"/>
      <c r="AJ192" s="29"/>
      <c r="AK192" s="29"/>
      <c r="AL192" s="29"/>
      <c r="AM192" s="29"/>
      <c r="AN192" s="29"/>
      <c r="AO192" s="29"/>
      <c r="AP192" s="29"/>
      <c r="AQ192" s="29"/>
      <c r="AR192" s="29"/>
      <c r="AS192" s="29"/>
      <c r="AT192" s="29"/>
      <c r="AU192" s="29"/>
      <c r="AV192" s="29"/>
      <c r="AW192" s="29"/>
      <c r="AX192" s="29"/>
      <c r="AY192" s="29"/>
      <c r="AZ192" s="29"/>
      <c r="BA192" s="29"/>
      <c r="BB192" s="29"/>
      <c r="BC192" s="29"/>
      <c r="BD192" s="29"/>
      <c r="BE192" s="29"/>
      <c r="BF192" s="29"/>
      <c r="BG192" s="29"/>
      <c r="BH192" s="29"/>
      <c r="BI192" s="29"/>
      <c r="BJ192" s="29"/>
      <c r="BK192" s="29"/>
      <c r="BL192" s="29"/>
      <c r="BM192" s="29"/>
      <c r="BN192" s="29"/>
      <c r="BO192" s="29"/>
      <c r="BP192" s="29"/>
      <c r="BQ192" s="29"/>
      <c r="BR192" s="29"/>
      <c r="BS192" s="29"/>
      <c r="BT192" s="29"/>
      <c r="BU192" s="29"/>
      <c r="BV192" s="29"/>
      <c r="BW192" s="29"/>
      <c r="BX192" s="29"/>
      <c r="BY192" s="29"/>
      <c r="BZ192" s="29"/>
    </row>
    <row r="193" ht="12.0" customHeight="1">
      <c r="A193" s="5"/>
      <c r="B193" s="5"/>
      <c r="C193" s="5"/>
      <c r="D193" s="5"/>
      <c r="E193" s="5"/>
      <c r="F193" s="5"/>
      <c r="G193" s="29"/>
      <c r="H193" s="29"/>
      <c r="I193" s="29"/>
      <c r="J193" s="29"/>
      <c r="K193" s="29"/>
      <c r="L193" s="29"/>
      <c r="M193" s="29"/>
      <c r="N193" s="29"/>
      <c r="O193" s="29"/>
      <c r="P193" s="29"/>
      <c r="Q193" s="29"/>
      <c r="R193" s="29"/>
      <c r="S193" s="29"/>
      <c r="T193" s="29"/>
      <c r="U193" s="29"/>
      <c r="V193" s="29"/>
      <c r="W193" s="29"/>
      <c r="X193" s="29"/>
      <c r="Y193" s="29"/>
      <c r="Z193" s="29"/>
      <c r="AA193" s="29"/>
      <c r="AB193" s="29"/>
      <c r="AC193" s="29"/>
      <c r="AD193" s="29"/>
      <c r="AE193" s="29"/>
      <c r="AF193" s="29"/>
      <c r="AG193" s="29"/>
      <c r="AH193" s="29"/>
      <c r="AI193" s="29"/>
      <c r="AJ193" s="29"/>
      <c r="AK193" s="29"/>
      <c r="AL193" s="29"/>
      <c r="AM193" s="29"/>
      <c r="AN193" s="29"/>
      <c r="AO193" s="29"/>
      <c r="AP193" s="29"/>
      <c r="AQ193" s="29"/>
      <c r="AR193" s="29"/>
      <c r="AS193" s="29"/>
      <c r="AT193" s="29"/>
      <c r="AU193" s="29"/>
      <c r="AV193" s="29"/>
      <c r="AW193" s="29"/>
      <c r="AX193" s="29"/>
      <c r="AY193" s="29"/>
      <c r="AZ193" s="29"/>
      <c r="BA193" s="29"/>
      <c r="BB193" s="29"/>
      <c r="BC193" s="29"/>
      <c r="BD193" s="29"/>
      <c r="BE193" s="29"/>
      <c r="BF193" s="29"/>
      <c r="BG193" s="29"/>
      <c r="BH193" s="29"/>
      <c r="BI193" s="29"/>
      <c r="BJ193" s="29"/>
      <c r="BK193" s="29"/>
      <c r="BL193" s="29"/>
      <c r="BM193" s="29"/>
      <c r="BN193" s="29"/>
      <c r="BO193" s="29"/>
      <c r="BP193" s="29"/>
      <c r="BQ193" s="29"/>
      <c r="BR193" s="29"/>
      <c r="BS193" s="29"/>
      <c r="BT193" s="29"/>
      <c r="BU193" s="29"/>
      <c r="BV193" s="29"/>
      <c r="BW193" s="29"/>
      <c r="BX193" s="29"/>
      <c r="BY193" s="29"/>
      <c r="BZ193" s="29"/>
    </row>
    <row r="194" ht="12.0" customHeight="1">
      <c r="A194" s="5"/>
      <c r="B194" s="5"/>
      <c r="C194" s="5"/>
      <c r="D194" s="5"/>
      <c r="E194" s="5"/>
      <c r="F194" s="5"/>
      <c r="G194" s="29"/>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c r="AE194" s="29"/>
      <c r="AF194" s="29"/>
      <c r="AG194" s="29"/>
      <c r="AH194" s="29"/>
      <c r="AI194" s="29"/>
      <c r="AJ194" s="29"/>
      <c r="AK194" s="29"/>
      <c r="AL194" s="29"/>
      <c r="AM194" s="29"/>
      <c r="AN194" s="29"/>
      <c r="AO194" s="29"/>
      <c r="AP194" s="29"/>
      <c r="AQ194" s="29"/>
      <c r="AR194" s="29"/>
      <c r="AS194" s="29"/>
      <c r="AT194" s="29"/>
      <c r="AU194" s="29"/>
      <c r="AV194" s="29"/>
      <c r="AW194" s="29"/>
      <c r="AX194" s="29"/>
      <c r="AY194" s="29"/>
      <c r="AZ194" s="29"/>
      <c r="BA194" s="29"/>
      <c r="BB194" s="29"/>
      <c r="BC194" s="29"/>
      <c r="BD194" s="29"/>
      <c r="BE194" s="29"/>
      <c r="BF194" s="29"/>
      <c r="BG194" s="29"/>
      <c r="BH194" s="29"/>
      <c r="BI194" s="29"/>
      <c r="BJ194" s="29"/>
      <c r="BK194" s="29"/>
      <c r="BL194" s="29"/>
      <c r="BM194" s="29"/>
      <c r="BN194" s="29"/>
      <c r="BO194" s="29"/>
      <c r="BP194" s="29"/>
      <c r="BQ194" s="29"/>
      <c r="BR194" s="29"/>
      <c r="BS194" s="29"/>
      <c r="BT194" s="29"/>
      <c r="BU194" s="29"/>
      <c r="BV194" s="29"/>
      <c r="BW194" s="29"/>
      <c r="BX194" s="29"/>
      <c r="BY194" s="29"/>
      <c r="BZ194" s="29"/>
    </row>
    <row r="195" ht="12.0" customHeight="1">
      <c r="A195" s="5"/>
      <c r="B195" s="5"/>
      <c r="C195" s="5"/>
      <c r="D195" s="5"/>
      <c r="E195" s="5"/>
      <c r="F195" s="5"/>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c r="AJ195" s="29"/>
      <c r="AK195" s="29"/>
      <c r="AL195" s="29"/>
      <c r="AM195" s="29"/>
      <c r="AN195" s="29"/>
      <c r="AO195" s="29"/>
      <c r="AP195" s="29"/>
      <c r="AQ195" s="29"/>
      <c r="AR195" s="29"/>
      <c r="AS195" s="29"/>
      <c r="AT195" s="29"/>
      <c r="AU195" s="29"/>
      <c r="AV195" s="29"/>
      <c r="AW195" s="29"/>
      <c r="AX195" s="29"/>
      <c r="AY195" s="29"/>
      <c r="AZ195" s="29"/>
      <c r="BA195" s="29"/>
      <c r="BB195" s="29"/>
      <c r="BC195" s="29"/>
      <c r="BD195" s="29"/>
      <c r="BE195" s="29"/>
      <c r="BF195" s="29"/>
      <c r="BG195" s="29"/>
      <c r="BH195" s="29"/>
      <c r="BI195" s="29"/>
      <c r="BJ195" s="29"/>
      <c r="BK195" s="29"/>
      <c r="BL195" s="29"/>
      <c r="BM195" s="29"/>
      <c r="BN195" s="29"/>
      <c r="BO195" s="29"/>
      <c r="BP195" s="29"/>
      <c r="BQ195" s="29"/>
      <c r="BR195" s="29"/>
      <c r="BS195" s="29"/>
      <c r="BT195" s="29"/>
      <c r="BU195" s="29"/>
      <c r="BV195" s="29"/>
      <c r="BW195" s="29"/>
      <c r="BX195" s="29"/>
      <c r="BY195" s="29"/>
      <c r="BZ195" s="29"/>
    </row>
    <row r="196" ht="12.0" customHeight="1">
      <c r="A196" s="5"/>
      <c r="B196" s="5"/>
      <c r="C196" s="5"/>
      <c r="D196" s="5"/>
      <c r="E196" s="5"/>
      <c r="F196" s="5"/>
      <c r="G196" s="29"/>
      <c r="H196" s="29"/>
      <c r="I196" s="29"/>
      <c r="J196" s="29"/>
      <c r="K196" s="29"/>
      <c r="L196" s="29"/>
      <c r="M196" s="29"/>
      <c r="N196" s="29"/>
      <c r="O196" s="29"/>
      <c r="P196" s="29"/>
      <c r="Q196" s="29"/>
      <c r="R196" s="29"/>
      <c r="S196" s="29"/>
      <c r="T196" s="29"/>
      <c r="U196" s="29"/>
      <c r="V196" s="29"/>
      <c r="W196" s="29"/>
      <c r="X196" s="29"/>
      <c r="Y196" s="29"/>
      <c r="Z196" s="29"/>
      <c r="AA196" s="29"/>
      <c r="AB196" s="29"/>
      <c r="AC196" s="29"/>
      <c r="AD196" s="29"/>
      <c r="AE196" s="29"/>
      <c r="AF196" s="29"/>
      <c r="AG196" s="29"/>
      <c r="AH196" s="29"/>
      <c r="AI196" s="29"/>
      <c r="AJ196" s="29"/>
      <c r="AK196" s="29"/>
      <c r="AL196" s="29"/>
      <c r="AM196" s="29"/>
      <c r="AN196" s="29"/>
      <c r="AO196" s="29"/>
      <c r="AP196" s="29"/>
      <c r="AQ196" s="29"/>
      <c r="AR196" s="29"/>
      <c r="AS196" s="29"/>
      <c r="AT196" s="29"/>
      <c r="AU196" s="29"/>
      <c r="AV196" s="29"/>
      <c r="AW196" s="29"/>
      <c r="AX196" s="29"/>
      <c r="AY196" s="29"/>
      <c r="AZ196" s="29"/>
      <c r="BA196" s="29"/>
      <c r="BB196" s="29"/>
      <c r="BC196" s="29"/>
      <c r="BD196" s="29"/>
      <c r="BE196" s="29"/>
      <c r="BF196" s="29"/>
      <c r="BG196" s="29"/>
      <c r="BH196" s="29"/>
      <c r="BI196" s="29"/>
      <c r="BJ196" s="29"/>
      <c r="BK196" s="29"/>
      <c r="BL196" s="29"/>
      <c r="BM196" s="29"/>
      <c r="BN196" s="29"/>
      <c r="BO196" s="29"/>
      <c r="BP196" s="29"/>
      <c r="BQ196" s="29"/>
      <c r="BR196" s="29"/>
      <c r="BS196" s="29"/>
      <c r="BT196" s="29"/>
      <c r="BU196" s="29"/>
      <c r="BV196" s="29"/>
      <c r="BW196" s="29"/>
      <c r="BX196" s="29"/>
      <c r="BY196" s="29"/>
      <c r="BZ196" s="29"/>
    </row>
    <row r="197" ht="12.0" customHeight="1">
      <c r="A197" s="5"/>
      <c r="B197" s="5"/>
      <c r="C197" s="5"/>
      <c r="D197" s="5"/>
      <c r="E197" s="5"/>
      <c r="F197" s="5"/>
      <c r="G197" s="29"/>
      <c r="H197" s="29"/>
      <c r="I197" s="29"/>
      <c r="J197" s="29"/>
      <c r="K197" s="29"/>
      <c r="L197" s="29"/>
      <c r="M197" s="29"/>
      <c r="N197" s="29"/>
      <c r="O197" s="29"/>
      <c r="P197" s="29"/>
      <c r="Q197" s="29"/>
      <c r="R197" s="29"/>
      <c r="S197" s="29"/>
      <c r="T197" s="29"/>
      <c r="U197" s="29"/>
      <c r="V197" s="29"/>
      <c r="W197" s="29"/>
      <c r="X197" s="29"/>
      <c r="Y197" s="29"/>
      <c r="Z197" s="29"/>
      <c r="AA197" s="29"/>
      <c r="AB197" s="29"/>
      <c r="AC197" s="29"/>
      <c r="AD197" s="29"/>
      <c r="AE197" s="29"/>
      <c r="AF197" s="29"/>
      <c r="AG197" s="29"/>
      <c r="AH197" s="29"/>
      <c r="AI197" s="29"/>
      <c r="AJ197" s="29"/>
      <c r="AK197" s="29"/>
      <c r="AL197" s="29"/>
      <c r="AM197" s="29"/>
      <c r="AN197" s="29"/>
      <c r="AO197" s="29"/>
      <c r="AP197" s="29"/>
      <c r="AQ197" s="29"/>
      <c r="AR197" s="29"/>
      <c r="AS197" s="29"/>
      <c r="AT197" s="29"/>
      <c r="AU197" s="29"/>
      <c r="AV197" s="29"/>
      <c r="AW197" s="29"/>
      <c r="AX197" s="29"/>
      <c r="AY197" s="29"/>
      <c r="AZ197" s="29"/>
      <c r="BA197" s="29"/>
      <c r="BB197" s="29"/>
      <c r="BC197" s="29"/>
      <c r="BD197" s="29"/>
      <c r="BE197" s="29"/>
      <c r="BF197" s="29"/>
      <c r="BG197" s="29"/>
      <c r="BH197" s="29"/>
      <c r="BI197" s="29"/>
      <c r="BJ197" s="29"/>
      <c r="BK197" s="29"/>
      <c r="BL197" s="29"/>
      <c r="BM197" s="29"/>
      <c r="BN197" s="29"/>
      <c r="BO197" s="29"/>
      <c r="BP197" s="29"/>
      <c r="BQ197" s="29"/>
      <c r="BR197" s="29"/>
      <c r="BS197" s="29"/>
      <c r="BT197" s="29"/>
      <c r="BU197" s="29"/>
      <c r="BV197" s="29"/>
      <c r="BW197" s="29"/>
      <c r="BX197" s="29"/>
      <c r="BY197" s="29"/>
      <c r="BZ197" s="29"/>
    </row>
    <row r="198" ht="12.0" customHeight="1">
      <c r="A198" s="5"/>
      <c r="B198" s="5"/>
      <c r="C198" s="5"/>
      <c r="D198" s="5"/>
      <c r="E198" s="5"/>
      <c r="F198" s="5"/>
      <c r="G198" s="29"/>
      <c r="H198" s="29"/>
      <c r="I198" s="29"/>
      <c r="J198" s="29"/>
      <c r="K198" s="29"/>
      <c r="L198" s="29"/>
      <c r="M198" s="29"/>
      <c r="N198" s="29"/>
      <c r="O198" s="29"/>
      <c r="P198" s="29"/>
      <c r="Q198" s="29"/>
      <c r="R198" s="29"/>
      <c r="S198" s="29"/>
      <c r="T198" s="29"/>
      <c r="U198" s="29"/>
      <c r="V198" s="29"/>
      <c r="W198" s="29"/>
      <c r="X198" s="29"/>
      <c r="Y198" s="29"/>
      <c r="Z198" s="29"/>
      <c r="AA198" s="29"/>
      <c r="AB198" s="29"/>
      <c r="AC198" s="29"/>
      <c r="AD198" s="29"/>
      <c r="AE198" s="29"/>
      <c r="AF198" s="29"/>
      <c r="AG198" s="29"/>
      <c r="AH198" s="29"/>
      <c r="AI198" s="29"/>
      <c r="AJ198" s="29"/>
      <c r="AK198" s="29"/>
      <c r="AL198" s="29"/>
      <c r="AM198" s="29"/>
      <c r="AN198" s="29"/>
      <c r="AO198" s="29"/>
      <c r="AP198" s="29"/>
      <c r="AQ198" s="29"/>
      <c r="AR198" s="29"/>
      <c r="AS198" s="29"/>
      <c r="AT198" s="29"/>
      <c r="AU198" s="29"/>
      <c r="AV198" s="29"/>
      <c r="AW198" s="29"/>
      <c r="AX198" s="29"/>
      <c r="AY198" s="29"/>
      <c r="AZ198" s="29"/>
      <c r="BA198" s="29"/>
      <c r="BB198" s="29"/>
      <c r="BC198" s="29"/>
      <c r="BD198" s="29"/>
      <c r="BE198" s="29"/>
      <c r="BF198" s="29"/>
      <c r="BG198" s="29"/>
      <c r="BH198" s="29"/>
      <c r="BI198" s="29"/>
      <c r="BJ198" s="29"/>
      <c r="BK198" s="29"/>
      <c r="BL198" s="29"/>
      <c r="BM198" s="29"/>
      <c r="BN198" s="29"/>
      <c r="BO198" s="29"/>
      <c r="BP198" s="29"/>
      <c r="BQ198" s="29"/>
      <c r="BR198" s="29"/>
      <c r="BS198" s="29"/>
      <c r="BT198" s="29"/>
      <c r="BU198" s="29"/>
      <c r="BV198" s="29"/>
      <c r="BW198" s="29"/>
      <c r="BX198" s="29"/>
      <c r="BY198" s="29"/>
      <c r="BZ198" s="29"/>
    </row>
    <row r="199" ht="12.0" customHeight="1">
      <c r="A199" s="5"/>
      <c r="B199" s="5"/>
      <c r="C199" s="5"/>
      <c r="D199" s="5"/>
      <c r="E199" s="5"/>
      <c r="F199" s="5"/>
      <c r="G199" s="29"/>
      <c r="H199" s="29"/>
      <c r="I199" s="29"/>
      <c r="J199" s="29"/>
      <c r="K199" s="29"/>
      <c r="L199" s="29"/>
      <c r="M199" s="29"/>
      <c r="N199" s="29"/>
      <c r="O199" s="29"/>
      <c r="P199" s="29"/>
      <c r="Q199" s="29"/>
      <c r="R199" s="29"/>
      <c r="S199" s="29"/>
      <c r="T199" s="29"/>
      <c r="U199" s="29"/>
      <c r="V199" s="29"/>
      <c r="W199" s="29"/>
      <c r="X199" s="29"/>
      <c r="Y199" s="29"/>
      <c r="Z199" s="29"/>
      <c r="AA199" s="29"/>
      <c r="AB199" s="29"/>
      <c r="AC199" s="29"/>
      <c r="AD199" s="29"/>
      <c r="AE199" s="29"/>
      <c r="AF199" s="29"/>
      <c r="AG199" s="29"/>
      <c r="AH199" s="29"/>
      <c r="AI199" s="29"/>
      <c r="AJ199" s="29"/>
      <c r="AK199" s="29"/>
      <c r="AL199" s="29"/>
      <c r="AM199" s="29"/>
      <c r="AN199" s="29"/>
      <c r="AO199" s="29"/>
      <c r="AP199" s="29"/>
      <c r="AQ199" s="29"/>
      <c r="AR199" s="29"/>
      <c r="AS199" s="29"/>
      <c r="AT199" s="29"/>
      <c r="AU199" s="29"/>
      <c r="AV199" s="29"/>
      <c r="AW199" s="29"/>
      <c r="AX199" s="29"/>
      <c r="AY199" s="29"/>
      <c r="AZ199" s="29"/>
      <c r="BA199" s="29"/>
      <c r="BB199" s="29"/>
      <c r="BC199" s="29"/>
      <c r="BD199" s="29"/>
      <c r="BE199" s="29"/>
      <c r="BF199" s="29"/>
      <c r="BG199" s="29"/>
      <c r="BH199" s="29"/>
      <c r="BI199" s="29"/>
      <c r="BJ199" s="29"/>
      <c r="BK199" s="29"/>
      <c r="BL199" s="29"/>
      <c r="BM199" s="29"/>
      <c r="BN199" s="29"/>
      <c r="BO199" s="29"/>
      <c r="BP199" s="29"/>
      <c r="BQ199" s="29"/>
      <c r="BR199" s="29"/>
      <c r="BS199" s="29"/>
      <c r="BT199" s="29"/>
      <c r="BU199" s="29"/>
      <c r="BV199" s="29"/>
      <c r="BW199" s="29"/>
      <c r="BX199" s="29"/>
      <c r="BY199" s="29"/>
      <c r="BZ199" s="29"/>
    </row>
    <row r="200" ht="12.0" customHeight="1">
      <c r="A200" s="5"/>
      <c r="B200" s="5"/>
      <c r="C200" s="5"/>
      <c r="D200" s="5"/>
      <c r="E200" s="5"/>
      <c r="F200" s="5"/>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c r="AJ200" s="29"/>
      <c r="AK200" s="29"/>
      <c r="AL200" s="29"/>
      <c r="AM200" s="29"/>
      <c r="AN200" s="29"/>
      <c r="AO200" s="29"/>
      <c r="AP200" s="29"/>
      <c r="AQ200" s="29"/>
      <c r="AR200" s="29"/>
      <c r="AS200" s="29"/>
      <c r="AT200" s="29"/>
      <c r="AU200" s="29"/>
      <c r="AV200" s="29"/>
      <c r="AW200" s="29"/>
      <c r="AX200" s="29"/>
      <c r="AY200" s="29"/>
      <c r="AZ200" s="29"/>
      <c r="BA200" s="29"/>
      <c r="BB200" s="29"/>
      <c r="BC200" s="29"/>
      <c r="BD200" s="29"/>
      <c r="BE200" s="29"/>
      <c r="BF200" s="29"/>
      <c r="BG200" s="29"/>
      <c r="BH200" s="29"/>
      <c r="BI200" s="29"/>
      <c r="BJ200" s="29"/>
      <c r="BK200" s="29"/>
      <c r="BL200" s="29"/>
      <c r="BM200" s="29"/>
      <c r="BN200" s="29"/>
      <c r="BO200" s="29"/>
      <c r="BP200" s="29"/>
      <c r="BQ200" s="29"/>
      <c r="BR200" s="29"/>
      <c r="BS200" s="29"/>
      <c r="BT200" s="29"/>
      <c r="BU200" s="29"/>
      <c r="BV200" s="29"/>
      <c r="BW200" s="29"/>
      <c r="BX200" s="29"/>
      <c r="BY200" s="29"/>
      <c r="BZ200" s="29"/>
    </row>
    <row r="201" ht="12.0" customHeight="1">
      <c r="A201" s="5"/>
      <c r="B201" s="5"/>
      <c r="C201" s="5"/>
      <c r="D201" s="5"/>
      <c r="E201" s="5"/>
      <c r="F201" s="5"/>
      <c r="G201" s="29"/>
      <c r="H201" s="29"/>
      <c r="I201" s="29"/>
      <c r="J201" s="29"/>
      <c r="K201" s="29"/>
      <c r="L201" s="29"/>
      <c r="M201" s="29"/>
      <c r="N201" s="29"/>
      <c r="O201" s="29"/>
      <c r="P201" s="29"/>
      <c r="Q201" s="29"/>
      <c r="R201" s="29"/>
      <c r="S201" s="29"/>
      <c r="T201" s="29"/>
      <c r="U201" s="29"/>
      <c r="V201" s="29"/>
      <c r="W201" s="29"/>
      <c r="X201" s="29"/>
      <c r="Y201" s="29"/>
      <c r="Z201" s="29"/>
      <c r="AA201" s="29"/>
      <c r="AB201" s="29"/>
      <c r="AC201" s="29"/>
      <c r="AD201" s="29"/>
      <c r="AE201" s="29"/>
      <c r="AF201" s="29"/>
      <c r="AG201" s="29"/>
      <c r="AH201" s="29"/>
      <c r="AI201" s="29"/>
      <c r="AJ201" s="29"/>
      <c r="AK201" s="29"/>
      <c r="AL201" s="29"/>
      <c r="AM201" s="29"/>
      <c r="AN201" s="29"/>
      <c r="AO201" s="29"/>
      <c r="AP201" s="29"/>
      <c r="AQ201" s="29"/>
      <c r="AR201" s="29"/>
      <c r="AS201" s="29"/>
      <c r="AT201" s="29"/>
      <c r="AU201" s="29"/>
      <c r="AV201" s="29"/>
      <c r="AW201" s="29"/>
      <c r="AX201" s="29"/>
      <c r="AY201" s="29"/>
      <c r="AZ201" s="29"/>
      <c r="BA201" s="29"/>
      <c r="BB201" s="29"/>
      <c r="BC201" s="29"/>
      <c r="BD201" s="29"/>
      <c r="BE201" s="29"/>
      <c r="BF201" s="29"/>
      <c r="BG201" s="29"/>
      <c r="BH201" s="29"/>
      <c r="BI201" s="29"/>
      <c r="BJ201" s="29"/>
      <c r="BK201" s="29"/>
      <c r="BL201" s="29"/>
      <c r="BM201" s="29"/>
      <c r="BN201" s="29"/>
      <c r="BO201" s="29"/>
      <c r="BP201" s="29"/>
      <c r="BQ201" s="29"/>
      <c r="BR201" s="29"/>
      <c r="BS201" s="29"/>
      <c r="BT201" s="29"/>
      <c r="BU201" s="29"/>
      <c r="BV201" s="29"/>
      <c r="BW201" s="29"/>
      <c r="BX201" s="29"/>
      <c r="BY201" s="29"/>
      <c r="BZ201" s="29"/>
    </row>
    <row r="202" ht="12.0" customHeight="1">
      <c r="A202" s="5"/>
      <c r="B202" s="5"/>
      <c r="C202" s="5"/>
      <c r="D202" s="5"/>
      <c r="E202" s="5"/>
      <c r="F202" s="5"/>
      <c r="G202" s="29"/>
      <c r="H202" s="29"/>
      <c r="I202" s="29"/>
      <c r="J202" s="29"/>
      <c r="K202" s="29"/>
      <c r="L202" s="29"/>
      <c r="M202" s="29"/>
      <c r="N202" s="29"/>
      <c r="O202" s="29"/>
      <c r="P202" s="29"/>
      <c r="Q202" s="29"/>
      <c r="R202" s="29"/>
      <c r="S202" s="29"/>
      <c r="T202" s="29"/>
      <c r="U202" s="29"/>
      <c r="V202" s="29"/>
      <c r="W202" s="29"/>
      <c r="X202" s="29"/>
      <c r="Y202" s="29"/>
      <c r="Z202" s="29"/>
      <c r="AA202" s="29"/>
      <c r="AB202" s="29"/>
      <c r="AC202" s="29"/>
      <c r="AD202" s="29"/>
      <c r="AE202" s="29"/>
      <c r="AF202" s="29"/>
      <c r="AG202" s="29"/>
      <c r="AH202" s="29"/>
      <c r="AI202" s="29"/>
      <c r="AJ202" s="29"/>
      <c r="AK202" s="29"/>
      <c r="AL202" s="29"/>
      <c r="AM202" s="29"/>
      <c r="AN202" s="29"/>
      <c r="AO202" s="29"/>
      <c r="AP202" s="29"/>
      <c r="AQ202" s="29"/>
      <c r="AR202" s="29"/>
      <c r="AS202" s="29"/>
      <c r="AT202" s="29"/>
      <c r="AU202" s="29"/>
      <c r="AV202" s="29"/>
      <c r="AW202" s="29"/>
      <c r="AX202" s="29"/>
      <c r="AY202" s="29"/>
      <c r="AZ202" s="29"/>
      <c r="BA202" s="29"/>
      <c r="BB202" s="29"/>
      <c r="BC202" s="29"/>
      <c r="BD202" s="29"/>
      <c r="BE202" s="29"/>
      <c r="BF202" s="29"/>
      <c r="BG202" s="29"/>
      <c r="BH202" s="29"/>
      <c r="BI202" s="29"/>
      <c r="BJ202" s="29"/>
      <c r="BK202" s="29"/>
      <c r="BL202" s="29"/>
      <c r="BM202" s="29"/>
      <c r="BN202" s="29"/>
      <c r="BO202" s="29"/>
      <c r="BP202" s="29"/>
      <c r="BQ202" s="29"/>
      <c r="BR202" s="29"/>
      <c r="BS202" s="29"/>
      <c r="BT202" s="29"/>
      <c r="BU202" s="29"/>
      <c r="BV202" s="29"/>
      <c r="BW202" s="29"/>
      <c r="BX202" s="29"/>
      <c r="BY202" s="29"/>
      <c r="BZ202" s="29"/>
    </row>
    <row r="203" ht="12.0" customHeight="1">
      <c r="A203" s="5"/>
      <c r="B203" s="5"/>
      <c r="C203" s="5"/>
      <c r="D203" s="5"/>
      <c r="E203" s="5"/>
      <c r="F203" s="5"/>
      <c r="G203" s="29"/>
      <c r="H203" s="29"/>
      <c r="I203" s="29"/>
      <c r="J203" s="29"/>
      <c r="K203" s="29"/>
      <c r="L203" s="29"/>
      <c r="M203" s="29"/>
      <c r="N203" s="29"/>
      <c r="O203" s="29"/>
      <c r="P203" s="29"/>
      <c r="Q203" s="29"/>
      <c r="R203" s="29"/>
      <c r="S203" s="29"/>
      <c r="T203" s="29"/>
      <c r="U203" s="29"/>
      <c r="V203" s="29"/>
      <c r="W203" s="29"/>
      <c r="X203" s="29"/>
      <c r="Y203" s="29"/>
      <c r="Z203" s="29"/>
      <c r="AA203" s="29"/>
      <c r="AB203" s="29"/>
      <c r="AC203" s="29"/>
      <c r="AD203" s="29"/>
      <c r="AE203" s="29"/>
      <c r="AF203" s="29"/>
      <c r="AG203" s="29"/>
      <c r="AH203" s="29"/>
      <c r="AI203" s="29"/>
      <c r="AJ203" s="29"/>
      <c r="AK203" s="29"/>
      <c r="AL203" s="29"/>
      <c r="AM203" s="29"/>
      <c r="AN203" s="29"/>
      <c r="AO203" s="29"/>
      <c r="AP203" s="29"/>
      <c r="AQ203" s="29"/>
      <c r="AR203" s="29"/>
      <c r="AS203" s="29"/>
      <c r="AT203" s="29"/>
      <c r="AU203" s="29"/>
      <c r="AV203" s="29"/>
      <c r="AW203" s="29"/>
      <c r="AX203" s="29"/>
      <c r="AY203" s="29"/>
      <c r="AZ203" s="29"/>
      <c r="BA203" s="29"/>
      <c r="BB203" s="29"/>
      <c r="BC203" s="29"/>
      <c r="BD203" s="29"/>
      <c r="BE203" s="29"/>
      <c r="BF203" s="29"/>
      <c r="BG203" s="29"/>
      <c r="BH203" s="29"/>
      <c r="BI203" s="29"/>
      <c r="BJ203" s="29"/>
      <c r="BK203" s="29"/>
      <c r="BL203" s="29"/>
      <c r="BM203" s="29"/>
      <c r="BN203" s="29"/>
      <c r="BO203" s="29"/>
      <c r="BP203" s="29"/>
      <c r="BQ203" s="29"/>
      <c r="BR203" s="29"/>
      <c r="BS203" s="29"/>
      <c r="BT203" s="29"/>
      <c r="BU203" s="29"/>
      <c r="BV203" s="29"/>
      <c r="BW203" s="29"/>
      <c r="BX203" s="29"/>
      <c r="BY203" s="29"/>
      <c r="BZ203" s="29"/>
    </row>
    <row r="204" ht="12.0" customHeight="1">
      <c r="A204" s="5"/>
      <c r="B204" s="5"/>
      <c r="C204" s="5"/>
      <c r="D204" s="5"/>
      <c r="E204" s="5"/>
      <c r="F204" s="5"/>
      <c r="G204" s="29"/>
      <c r="H204" s="29"/>
      <c r="I204" s="29"/>
      <c r="J204" s="29"/>
      <c r="K204" s="29"/>
      <c r="L204" s="29"/>
      <c r="M204" s="29"/>
      <c r="N204" s="29"/>
      <c r="O204" s="29"/>
      <c r="P204" s="29"/>
      <c r="Q204" s="29"/>
      <c r="R204" s="29"/>
      <c r="S204" s="29"/>
      <c r="T204" s="29"/>
      <c r="U204" s="29"/>
      <c r="V204" s="29"/>
      <c r="W204" s="29"/>
      <c r="X204" s="29"/>
      <c r="Y204" s="29"/>
      <c r="Z204" s="29"/>
      <c r="AA204" s="29"/>
      <c r="AB204" s="29"/>
      <c r="AC204" s="29"/>
      <c r="AD204" s="29"/>
      <c r="AE204" s="29"/>
      <c r="AF204" s="29"/>
      <c r="AG204" s="29"/>
      <c r="AH204" s="29"/>
      <c r="AI204" s="29"/>
      <c r="AJ204" s="29"/>
      <c r="AK204" s="29"/>
      <c r="AL204" s="29"/>
      <c r="AM204" s="29"/>
      <c r="AN204" s="29"/>
      <c r="AO204" s="29"/>
      <c r="AP204" s="29"/>
      <c r="AQ204" s="29"/>
      <c r="AR204" s="29"/>
      <c r="AS204" s="29"/>
      <c r="AT204" s="29"/>
      <c r="AU204" s="29"/>
      <c r="AV204" s="29"/>
      <c r="AW204" s="29"/>
      <c r="AX204" s="29"/>
      <c r="AY204" s="29"/>
      <c r="AZ204" s="29"/>
      <c r="BA204" s="29"/>
      <c r="BB204" s="29"/>
      <c r="BC204" s="29"/>
      <c r="BD204" s="29"/>
      <c r="BE204" s="29"/>
      <c r="BF204" s="29"/>
      <c r="BG204" s="29"/>
      <c r="BH204" s="29"/>
      <c r="BI204" s="29"/>
      <c r="BJ204" s="29"/>
      <c r="BK204" s="29"/>
      <c r="BL204" s="29"/>
      <c r="BM204" s="29"/>
      <c r="BN204" s="29"/>
      <c r="BO204" s="29"/>
      <c r="BP204" s="29"/>
      <c r="BQ204" s="29"/>
      <c r="BR204" s="29"/>
      <c r="BS204" s="29"/>
      <c r="BT204" s="29"/>
      <c r="BU204" s="29"/>
      <c r="BV204" s="29"/>
      <c r="BW204" s="29"/>
      <c r="BX204" s="29"/>
      <c r="BY204" s="29"/>
      <c r="BZ204" s="29"/>
    </row>
    <row r="205" ht="12.0" customHeight="1">
      <c r="A205" s="5"/>
      <c r="B205" s="5"/>
      <c r="C205" s="5"/>
      <c r="D205" s="5"/>
      <c r="E205" s="5"/>
      <c r="F205" s="5"/>
      <c r="G205" s="29"/>
      <c r="H205" s="29"/>
      <c r="I205" s="29"/>
      <c r="J205" s="29"/>
      <c r="K205" s="29"/>
      <c r="L205" s="29"/>
      <c r="M205" s="29"/>
      <c r="N205" s="29"/>
      <c r="O205" s="29"/>
      <c r="P205" s="29"/>
      <c r="Q205" s="29"/>
      <c r="R205" s="29"/>
      <c r="S205" s="29"/>
      <c r="T205" s="29"/>
      <c r="U205" s="29"/>
      <c r="V205" s="29"/>
      <c r="W205" s="29"/>
      <c r="X205" s="29"/>
      <c r="Y205" s="29"/>
      <c r="Z205" s="29"/>
      <c r="AA205" s="29"/>
      <c r="AB205" s="29"/>
      <c r="AC205" s="29"/>
      <c r="AD205" s="29"/>
      <c r="AE205" s="29"/>
      <c r="AF205" s="29"/>
      <c r="AG205" s="29"/>
      <c r="AH205" s="29"/>
      <c r="AI205" s="29"/>
      <c r="AJ205" s="29"/>
      <c r="AK205" s="29"/>
      <c r="AL205" s="29"/>
      <c r="AM205" s="29"/>
      <c r="AN205" s="29"/>
      <c r="AO205" s="29"/>
      <c r="AP205" s="29"/>
      <c r="AQ205" s="29"/>
      <c r="AR205" s="29"/>
      <c r="AS205" s="29"/>
      <c r="AT205" s="29"/>
      <c r="AU205" s="29"/>
      <c r="AV205" s="29"/>
      <c r="AW205" s="29"/>
      <c r="AX205" s="29"/>
      <c r="AY205" s="29"/>
      <c r="AZ205" s="29"/>
      <c r="BA205" s="29"/>
      <c r="BB205" s="29"/>
      <c r="BC205" s="29"/>
      <c r="BD205" s="29"/>
      <c r="BE205" s="29"/>
      <c r="BF205" s="29"/>
      <c r="BG205" s="29"/>
      <c r="BH205" s="29"/>
      <c r="BI205" s="29"/>
      <c r="BJ205" s="29"/>
      <c r="BK205" s="29"/>
      <c r="BL205" s="29"/>
      <c r="BM205" s="29"/>
      <c r="BN205" s="29"/>
      <c r="BO205" s="29"/>
      <c r="BP205" s="29"/>
      <c r="BQ205" s="29"/>
      <c r="BR205" s="29"/>
      <c r="BS205" s="29"/>
      <c r="BT205" s="29"/>
      <c r="BU205" s="29"/>
      <c r="BV205" s="29"/>
      <c r="BW205" s="29"/>
      <c r="BX205" s="29"/>
      <c r="BY205" s="29"/>
      <c r="BZ205" s="29"/>
    </row>
    <row r="206" ht="12.0" customHeight="1">
      <c r="A206" s="5"/>
      <c r="B206" s="5"/>
      <c r="C206" s="5"/>
      <c r="D206" s="5"/>
      <c r="E206" s="5"/>
      <c r="F206" s="5"/>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s="29"/>
      <c r="AJ206" s="29"/>
      <c r="AK206" s="29"/>
      <c r="AL206" s="29"/>
      <c r="AM206" s="29"/>
      <c r="AN206" s="29"/>
      <c r="AO206" s="29"/>
      <c r="AP206" s="29"/>
      <c r="AQ206" s="29"/>
      <c r="AR206" s="29"/>
      <c r="AS206" s="29"/>
      <c r="AT206" s="29"/>
      <c r="AU206" s="29"/>
      <c r="AV206" s="29"/>
      <c r="AW206" s="29"/>
      <c r="AX206" s="29"/>
      <c r="AY206" s="29"/>
      <c r="AZ206" s="29"/>
      <c r="BA206" s="29"/>
      <c r="BB206" s="29"/>
      <c r="BC206" s="29"/>
      <c r="BD206" s="29"/>
      <c r="BE206" s="29"/>
      <c r="BF206" s="29"/>
      <c r="BG206" s="29"/>
      <c r="BH206" s="29"/>
      <c r="BI206" s="29"/>
      <c r="BJ206" s="29"/>
      <c r="BK206" s="29"/>
      <c r="BL206" s="29"/>
      <c r="BM206" s="29"/>
      <c r="BN206" s="29"/>
      <c r="BO206" s="29"/>
      <c r="BP206" s="29"/>
      <c r="BQ206" s="29"/>
      <c r="BR206" s="29"/>
      <c r="BS206" s="29"/>
      <c r="BT206" s="29"/>
      <c r="BU206" s="29"/>
      <c r="BV206" s="29"/>
      <c r="BW206" s="29"/>
      <c r="BX206" s="29"/>
      <c r="BY206" s="29"/>
      <c r="BZ206" s="29"/>
    </row>
    <row r="207" ht="12.0" customHeight="1">
      <c r="A207" s="5"/>
      <c r="B207" s="5"/>
      <c r="C207" s="5"/>
      <c r="D207" s="5"/>
      <c r="E207" s="5"/>
      <c r="F207" s="5"/>
      <c r="G207" s="29"/>
      <c r="H207" s="29"/>
      <c r="I207" s="29"/>
      <c r="J207" s="29"/>
      <c r="K207" s="29"/>
      <c r="L207" s="29"/>
      <c r="M207" s="29"/>
      <c r="N207" s="29"/>
      <c r="O207" s="29"/>
      <c r="P207" s="29"/>
      <c r="Q207" s="29"/>
      <c r="R207" s="29"/>
      <c r="S207" s="29"/>
      <c r="T207" s="29"/>
      <c r="U207" s="29"/>
      <c r="V207" s="29"/>
      <c r="W207" s="29"/>
      <c r="X207" s="29"/>
      <c r="Y207" s="29"/>
      <c r="Z207" s="29"/>
      <c r="AA207" s="29"/>
      <c r="AB207" s="29"/>
      <c r="AC207" s="29"/>
      <c r="AD207" s="29"/>
      <c r="AE207" s="29"/>
      <c r="AF207" s="29"/>
      <c r="AG207" s="29"/>
      <c r="AH207" s="29"/>
      <c r="AI207" s="29"/>
      <c r="AJ207" s="29"/>
      <c r="AK207" s="29"/>
      <c r="AL207" s="29"/>
      <c r="AM207" s="29"/>
      <c r="AN207" s="29"/>
      <c r="AO207" s="29"/>
      <c r="AP207" s="29"/>
      <c r="AQ207" s="29"/>
      <c r="AR207" s="29"/>
      <c r="AS207" s="29"/>
      <c r="AT207" s="29"/>
      <c r="AU207" s="29"/>
      <c r="AV207" s="29"/>
      <c r="AW207" s="29"/>
      <c r="AX207" s="29"/>
      <c r="AY207" s="29"/>
      <c r="AZ207" s="29"/>
      <c r="BA207" s="29"/>
      <c r="BB207" s="29"/>
      <c r="BC207" s="29"/>
      <c r="BD207" s="29"/>
      <c r="BE207" s="29"/>
      <c r="BF207" s="29"/>
      <c r="BG207" s="29"/>
      <c r="BH207" s="29"/>
      <c r="BI207" s="29"/>
      <c r="BJ207" s="29"/>
      <c r="BK207" s="29"/>
      <c r="BL207" s="29"/>
      <c r="BM207" s="29"/>
      <c r="BN207" s="29"/>
      <c r="BO207" s="29"/>
      <c r="BP207" s="29"/>
      <c r="BQ207" s="29"/>
      <c r="BR207" s="29"/>
      <c r="BS207" s="29"/>
      <c r="BT207" s="29"/>
      <c r="BU207" s="29"/>
      <c r="BV207" s="29"/>
      <c r="BW207" s="29"/>
      <c r="BX207" s="29"/>
      <c r="BY207" s="29"/>
      <c r="BZ207" s="29"/>
    </row>
    <row r="208" ht="12.0" customHeight="1">
      <c r="A208" s="5"/>
      <c r="B208" s="5"/>
      <c r="C208" s="5"/>
      <c r="D208" s="5"/>
      <c r="E208" s="5"/>
      <c r="F208" s="5"/>
      <c r="G208" s="29"/>
      <c r="H208" s="29"/>
      <c r="I208" s="29"/>
      <c r="J208" s="29"/>
      <c r="K208" s="29"/>
      <c r="L208" s="29"/>
      <c r="M208" s="29"/>
      <c r="N208" s="29"/>
      <c r="O208" s="29"/>
      <c r="P208" s="29"/>
      <c r="Q208" s="29"/>
      <c r="R208" s="29"/>
      <c r="S208" s="29"/>
      <c r="T208" s="29"/>
      <c r="U208" s="29"/>
      <c r="V208" s="29"/>
      <c r="W208" s="29"/>
      <c r="X208" s="29"/>
      <c r="Y208" s="29"/>
      <c r="Z208" s="29"/>
      <c r="AA208" s="29"/>
      <c r="AB208" s="29"/>
      <c r="AC208" s="29"/>
      <c r="AD208" s="29"/>
      <c r="AE208" s="29"/>
      <c r="AF208" s="29"/>
      <c r="AG208" s="29"/>
      <c r="AH208" s="29"/>
      <c r="AI208" s="29"/>
      <c r="AJ208" s="29"/>
      <c r="AK208" s="29"/>
      <c r="AL208" s="29"/>
      <c r="AM208" s="29"/>
      <c r="AN208" s="29"/>
      <c r="AO208" s="29"/>
      <c r="AP208" s="29"/>
      <c r="AQ208" s="29"/>
      <c r="AR208" s="29"/>
      <c r="AS208" s="29"/>
      <c r="AT208" s="29"/>
      <c r="AU208" s="29"/>
      <c r="AV208" s="29"/>
      <c r="AW208" s="29"/>
      <c r="AX208" s="29"/>
      <c r="AY208" s="29"/>
      <c r="AZ208" s="29"/>
      <c r="BA208" s="29"/>
      <c r="BB208" s="29"/>
      <c r="BC208" s="29"/>
      <c r="BD208" s="29"/>
      <c r="BE208" s="29"/>
      <c r="BF208" s="29"/>
      <c r="BG208" s="29"/>
      <c r="BH208" s="29"/>
      <c r="BI208" s="29"/>
      <c r="BJ208" s="29"/>
      <c r="BK208" s="29"/>
      <c r="BL208" s="29"/>
      <c r="BM208" s="29"/>
      <c r="BN208" s="29"/>
      <c r="BO208" s="29"/>
      <c r="BP208" s="29"/>
      <c r="BQ208" s="29"/>
      <c r="BR208" s="29"/>
      <c r="BS208" s="29"/>
      <c r="BT208" s="29"/>
      <c r="BU208" s="29"/>
      <c r="BV208" s="29"/>
      <c r="BW208" s="29"/>
      <c r="BX208" s="29"/>
      <c r="BY208" s="29"/>
      <c r="BZ208" s="29"/>
    </row>
    <row r="209" ht="12.0" customHeight="1">
      <c r="A209" s="5"/>
      <c r="B209" s="5"/>
      <c r="C209" s="5"/>
      <c r="D209" s="5"/>
      <c r="E209" s="5"/>
      <c r="F209" s="5"/>
      <c r="G209" s="29"/>
      <c r="H209" s="29"/>
      <c r="I209" s="29"/>
      <c r="J209" s="29"/>
      <c r="K209" s="29"/>
      <c r="L209" s="29"/>
      <c r="M209" s="29"/>
      <c r="N209" s="29"/>
      <c r="O209" s="29"/>
      <c r="P209" s="29"/>
      <c r="Q209" s="29"/>
      <c r="R209" s="29"/>
      <c r="S209" s="29"/>
      <c r="T209" s="29"/>
      <c r="U209" s="29"/>
      <c r="V209" s="29"/>
      <c r="W209" s="29"/>
      <c r="X209" s="29"/>
      <c r="Y209" s="29"/>
      <c r="Z209" s="29"/>
      <c r="AA209" s="29"/>
      <c r="AB209" s="29"/>
      <c r="AC209" s="29"/>
      <c r="AD209" s="29"/>
      <c r="AE209" s="29"/>
      <c r="AF209" s="29"/>
      <c r="AG209" s="29"/>
      <c r="AH209" s="29"/>
      <c r="AI209" s="29"/>
      <c r="AJ209" s="29"/>
      <c r="AK209" s="29"/>
      <c r="AL209" s="29"/>
      <c r="AM209" s="29"/>
      <c r="AN209" s="29"/>
      <c r="AO209" s="29"/>
      <c r="AP209" s="29"/>
      <c r="AQ209" s="29"/>
      <c r="AR209" s="29"/>
      <c r="AS209" s="29"/>
      <c r="AT209" s="29"/>
      <c r="AU209" s="29"/>
      <c r="AV209" s="29"/>
      <c r="AW209" s="29"/>
      <c r="AX209" s="29"/>
      <c r="AY209" s="29"/>
      <c r="AZ209" s="29"/>
      <c r="BA209" s="29"/>
      <c r="BB209" s="29"/>
      <c r="BC209" s="29"/>
      <c r="BD209" s="29"/>
      <c r="BE209" s="29"/>
      <c r="BF209" s="29"/>
      <c r="BG209" s="29"/>
      <c r="BH209" s="29"/>
      <c r="BI209" s="29"/>
      <c r="BJ209" s="29"/>
      <c r="BK209" s="29"/>
      <c r="BL209" s="29"/>
      <c r="BM209" s="29"/>
      <c r="BN209" s="29"/>
      <c r="BO209" s="29"/>
      <c r="BP209" s="29"/>
      <c r="BQ209" s="29"/>
      <c r="BR209" s="29"/>
      <c r="BS209" s="29"/>
      <c r="BT209" s="29"/>
      <c r="BU209" s="29"/>
      <c r="BV209" s="29"/>
      <c r="BW209" s="29"/>
      <c r="BX209" s="29"/>
      <c r="BY209" s="29"/>
      <c r="BZ209" s="29"/>
    </row>
    <row r="210" ht="12.0" customHeight="1">
      <c r="A210" s="5"/>
      <c r="B210" s="5"/>
      <c r="C210" s="5"/>
      <c r="D210" s="5"/>
      <c r="E210" s="5"/>
      <c r="F210" s="5"/>
      <c r="G210" s="29"/>
      <c r="H210" s="29"/>
      <c r="I210" s="29"/>
      <c r="J210" s="29"/>
      <c r="K210" s="29"/>
      <c r="L210" s="29"/>
      <c r="M210" s="29"/>
      <c r="N210" s="29"/>
      <c r="O210" s="29"/>
      <c r="P210" s="29"/>
      <c r="Q210" s="29"/>
      <c r="R210" s="29"/>
      <c r="S210" s="29"/>
      <c r="T210" s="29"/>
      <c r="U210" s="29"/>
      <c r="V210" s="29"/>
      <c r="W210" s="29"/>
      <c r="X210" s="29"/>
      <c r="Y210" s="29"/>
      <c r="Z210" s="29"/>
      <c r="AA210" s="29"/>
      <c r="AB210" s="29"/>
      <c r="AC210" s="29"/>
      <c r="AD210" s="29"/>
      <c r="AE210" s="29"/>
      <c r="AF210" s="29"/>
      <c r="AG210" s="29"/>
      <c r="AH210" s="29"/>
      <c r="AI210" s="29"/>
      <c r="AJ210" s="29"/>
      <c r="AK210" s="29"/>
      <c r="AL210" s="29"/>
      <c r="AM210" s="29"/>
      <c r="AN210" s="29"/>
      <c r="AO210" s="29"/>
      <c r="AP210" s="29"/>
      <c r="AQ210" s="29"/>
      <c r="AR210" s="29"/>
      <c r="AS210" s="29"/>
      <c r="AT210" s="29"/>
      <c r="AU210" s="29"/>
      <c r="AV210" s="29"/>
      <c r="AW210" s="29"/>
      <c r="AX210" s="29"/>
      <c r="AY210" s="29"/>
      <c r="AZ210" s="29"/>
      <c r="BA210" s="29"/>
      <c r="BB210" s="29"/>
      <c r="BC210" s="29"/>
      <c r="BD210" s="29"/>
      <c r="BE210" s="29"/>
      <c r="BF210" s="29"/>
      <c r="BG210" s="29"/>
      <c r="BH210" s="29"/>
      <c r="BI210" s="29"/>
      <c r="BJ210" s="29"/>
      <c r="BK210" s="29"/>
      <c r="BL210" s="29"/>
      <c r="BM210" s="29"/>
      <c r="BN210" s="29"/>
      <c r="BO210" s="29"/>
      <c r="BP210" s="29"/>
      <c r="BQ210" s="29"/>
      <c r="BR210" s="29"/>
      <c r="BS210" s="29"/>
      <c r="BT210" s="29"/>
      <c r="BU210" s="29"/>
      <c r="BV210" s="29"/>
      <c r="BW210" s="29"/>
      <c r="BX210" s="29"/>
      <c r="BY210" s="29"/>
      <c r="BZ210" s="29"/>
    </row>
    <row r="211" ht="12.0" customHeight="1">
      <c r="A211" s="5"/>
      <c r="B211" s="5"/>
      <c r="C211" s="5"/>
      <c r="D211" s="5"/>
      <c r="E211" s="5"/>
      <c r="F211" s="5"/>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c r="AE211" s="29"/>
      <c r="AF211" s="29"/>
      <c r="AG211" s="29"/>
      <c r="AH211" s="29"/>
      <c r="AI211" s="29"/>
      <c r="AJ211" s="29"/>
      <c r="AK211" s="29"/>
      <c r="AL211" s="29"/>
      <c r="AM211" s="29"/>
      <c r="AN211" s="29"/>
      <c r="AO211" s="29"/>
      <c r="AP211" s="29"/>
      <c r="AQ211" s="29"/>
      <c r="AR211" s="29"/>
      <c r="AS211" s="29"/>
      <c r="AT211" s="29"/>
      <c r="AU211" s="29"/>
      <c r="AV211" s="29"/>
      <c r="AW211" s="29"/>
      <c r="AX211" s="29"/>
      <c r="AY211" s="29"/>
      <c r="AZ211" s="29"/>
      <c r="BA211" s="29"/>
      <c r="BB211" s="29"/>
      <c r="BC211" s="29"/>
      <c r="BD211" s="29"/>
      <c r="BE211" s="29"/>
      <c r="BF211" s="29"/>
      <c r="BG211" s="29"/>
      <c r="BH211" s="29"/>
      <c r="BI211" s="29"/>
      <c r="BJ211" s="29"/>
      <c r="BK211" s="29"/>
      <c r="BL211" s="29"/>
      <c r="BM211" s="29"/>
      <c r="BN211" s="29"/>
      <c r="BO211" s="29"/>
      <c r="BP211" s="29"/>
      <c r="BQ211" s="29"/>
      <c r="BR211" s="29"/>
      <c r="BS211" s="29"/>
      <c r="BT211" s="29"/>
      <c r="BU211" s="29"/>
      <c r="BV211" s="29"/>
      <c r="BW211" s="29"/>
      <c r="BX211" s="29"/>
      <c r="BY211" s="29"/>
      <c r="BZ211" s="29"/>
    </row>
    <row r="212" ht="12.0" customHeight="1">
      <c r="A212" s="5"/>
      <c r="B212" s="5"/>
      <c r="C212" s="5"/>
      <c r="D212" s="5"/>
      <c r="E212" s="5"/>
      <c r="F212" s="5"/>
      <c r="G212" s="29"/>
      <c r="H212" s="29"/>
      <c r="I212" s="29"/>
      <c r="J212" s="29"/>
      <c r="K212" s="29"/>
      <c r="L212" s="29"/>
      <c r="M212" s="29"/>
      <c r="N212" s="29"/>
      <c r="O212" s="29"/>
      <c r="P212" s="29"/>
      <c r="Q212" s="29"/>
      <c r="R212" s="29"/>
      <c r="S212" s="29"/>
      <c r="T212" s="29"/>
      <c r="U212" s="29"/>
      <c r="V212" s="29"/>
      <c r="W212" s="29"/>
      <c r="X212" s="29"/>
      <c r="Y212" s="29"/>
      <c r="Z212" s="29"/>
      <c r="AA212" s="29"/>
      <c r="AB212" s="29"/>
      <c r="AC212" s="29"/>
      <c r="AD212" s="29"/>
      <c r="AE212" s="29"/>
      <c r="AF212" s="29"/>
      <c r="AG212" s="29"/>
      <c r="AH212" s="29"/>
      <c r="AI212" s="29"/>
      <c r="AJ212" s="29"/>
      <c r="AK212" s="29"/>
      <c r="AL212" s="29"/>
      <c r="AM212" s="29"/>
      <c r="AN212" s="29"/>
      <c r="AO212" s="29"/>
      <c r="AP212" s="29"/>
      <c r="AQ212" s="29"/>
      <c r="AR212" s="29"/>
      <c r="AS212" s="29"/>
      <c r="AT212" s="29"/>
      <c r="AU212" s="29"/>
      <c r="AV212" s="29"/>
      <c r="AW212" s="29"/>
      <c r="AX212" s="29"/>
      <c r="AY212" s="29"/>
      <c r="AZ212" s="29"/>
      <c r="BA212" s="29"/>
      <c r="BB212" s="29"/>
      <c r="BC212" s="29"/>
      <c r="BD212" s="29"/>
      <c r="BE212" s="29"/>
      <c r="BF212" s="29"/>
      <c r="BG212" s="29"/>
      <c r="BH212" s="29"/>
      <c r="BI212" s="29"/>
      <c r="BJ212" s="29"/>
      <c r="BK212" s="29"/>
      <c r="BL212" s="29"/>
      <c r="BM212" s="29"/>
      <c r="BN212" s="29"/>
      <c r="BO212" s="29"/>
      <c r="BP212" s="29"/>
      <c r="BQ212" s="29"/>
      <c r="BR212" s="29"/>
      <c r="BS212" s="29"/>
      <c r="BT212" s="29"/>
      <c r="BU212" s="29"/>
      <c r="BV212" s="29"/>
      <c r="BW212" s="29"/>
      <c r="BX212" s="29"/>
      <c r="BY212" s="29"/>
      <c r="BZ212" s="29"/>
    </row>
    <row r="213" ht="12.0" customHeight="1">
      <c r="A213" s="5"/>
      <c r="B213" s="5"/>
      <c r="C213" s="5"/>
      <c r="D213" s="5"/>
      <c r="E213" s="5"/>
      <c r="F213" s="5"/>
      <c r="G213" s="29"/>
      <c r="H213" s="29"/>
      <c r="I213" s="29"/>
      <c r="J213" s="29"/>
      <c r="K213" s="29"/>
      <c r="L213" s="29"/>
      <c r="M213" s="29"/>
      <c r="N213" s="29"/>
      <c r="O213" s="29"/>
      <c r="P213" s="29"/>
      <c r="Q213" s="29"/>
      <c r="R213" s="29"/>
      <c r="S213" s="29"/>
      <c r="T213" s="29"/>
      <c r="U213" s="29"/>
      <c r="V213" s="29"/>
      <c r="W213" s="29"/>
      <c r="X213" s="29"/>
      <c r="Y213" s="29"/>
      <c r="Z213" s="29"/>
      <c r="AA213" s="29"/>
      <c r="AB213" s="29"/>
      <c r="AC213" s="29"/>
      <c r="AD213" s="29"/>
      <c r="AE213" s="29"/>
      <c r="AF213" s="29"/>
      <c r="AG213" s="29"/>
      <c r="AH213" s="29"/>
      <c r="AI213" s="29"/>
      <c r="AJ213" s="29"/>
      <c r="AK213" s="29"/>
      <c r="AL213" s="29"/>
      <c r="AM213" s="29"/>
      <c r="AN213" s="29"/>
      <c r="AO213" s="29"/>
      <c r="AP213" s="29"/>
      <c r="AQ213" s="29"/>
      <c r="AR213" s="29"/>
      <c r="AS213" s="29"/>
      <c r="AT213" s="29"/>
      <c r="AU213" s="29"/>
      <c r="AV213" s="29"/>
      <c r="AW213" s="29"/>
      <c r="AX213" s="29"/>
      <c r="AY213" s="29"/>
      <c r="AZ213" s="29"/>
      <c r="BA213" s="29"/>
      <c r="BB213" s="29"/>
      <c r="BC213" s="29"/>
      <c r="BD213" s="29"/>
      <c r="BE213" s="29"/>
      <c r="BF213" s="29"/>
      <c r="BG213" s="29"/>
      <c r="BH213" s="29"/>
      <c r="BI213" s="29"/>
      <c r="BJ213" s="29"/>
      <c r="BK213" s="29"/>
      <c r="BL213" s="29"/>
      <c r="BM213" s="29"/>
      <c r="BN213" s="29"/>
      <c r="BO213" s="29"/>
      <c r="BP213" s="29"/>
      <c r="BQ213" s="29"/>
      <c r="BR213" s="29"/>
      <c r="BS213" s="29"/>
      <c r="BT213" s="29"/>
      <c r="BU213" s="29"/>
      <c r="BV213" s="29"/>
      <c r="BW213" s="29"/>
      <c r="BX213" s="29"/>
      <c r="BY213" s="29"/>
      <c r="BZ213" s="29"/>
    </row>
    <row r="214" ht="12.0"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c r="BH214" s="5"/>
      <c r="BI214" s="5"/>
      <c r="BJ214" s="5"/>
      <c r="BK214" s="5"/>
      <c r="BL214" s="5"/>
      <c r="BM214" s="5"/>
      <c r="BN214" s="5"/>
      <c r="BO214" s="5"/>
      <c r="BP214" s="5"/>
      <c r="BQ214" s="5"/>
      <c r="BR214" s="5"/>
      <c r="BS214" s="5"/>
      <c r="BT214" s="5"/>
      <c r="BU214" s="5"/>
      <c r="BV214" s="5"/>
      <c r="BW214" s="5"/>
      <c r="BX214" s="5"/>
      <c r="BY214" s="5"/>
      <c r="BZ214" s="5"/>
    </row>
    <row r="215" ht="12.0"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c r="BH215" s="5"/>
      <c r="BI215" s="5"/>
      <c r="BJ215" s="5"/>
      <c r="BK215" s="5"/>
      <c r="BL215" s="5"/>
      <c r="BM215" s="5"/>
      <c r="BN215" s="5"/>
      <c r="BO215" s="5"/>
      <c r="BP215" s="5"/>
      <c r="BQ215" s="5"/>
      <c r="BR215" s="5"/>
      <c r="BS215" s="5"/>
      <c r="BT215" s="5"/>
      <c r="BU215" s="5"/>
      <c r="BV215" s="5"/>
      <c r="BW215" s="5"/>
      <c r="BX215" s="5"/>
      <c r="BY215" s="5"/>
      <c r="BZ215" s="5"/>
    </row>
    <row r="216" ht="12.0"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c r="BH216" s="5"/>
      <c r="BI216" s="5"/>
      <c r="BJ216" s="5"/>
      <c r="BK216" s="5"/>
      <c r="BL216" s="5"/>
      <c r="BM216" s="5"/>
      <c r="BN216" s="5"/>
      <c r="BO216" s="5"/>
      <c r="BP216" s="5"/>
      <c r="BQ216" s="5"/>
      <c r="BR216" s="5"/>
      <c r="BS216" s="5"/>
      <c r="BT216" s="5"/>
      <c r="BU216" s="5"/>
      <c r="BV216" s="5"/>
      <c r="BW216" s="5"/>
      <c r="BX216" s="5"/>
      <c r="BY216" s="5"/>
      <c r="BZ216" s="5"/>
    </row>
    <row r="217" ht="12.0"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c r="BH217" s="5"/>
      <c r="BI217" s="5"/>
      <c r="BJ217" s="5"/>
      <c r="BK217" s="5"/>
      <c r="BL217" s="5"/>
      <c r="BM217" s="5"/>
      <c r="BN217" s="5"/>
      <c r="BO217" s="5"/>
      <c r="BP217" s="5"/>
      <c r="BQ217" s="5"/>
      <c r="BR217" s="5"/>
      <c r="BS217" s="5"/>
      <c r="BT217" s="5"/>
      <c r="BU217" s="5"/>
      <c r="BV217" s="5"/>
      <c r="BW217" s="5"/>
      <c r="BX217" s="5"/>
      <c r="BY217" s="5"/>
      <c r="BZ217" s="5"/>
    </row>
    <row r="218" ht="12.0"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c r="BH218" s="5"/>
      <c r="BI218" s="5"/>
      <c r="BJ218" s="5"/>
      <c r="BK218" s="5"/>
      <c r="BL218" s="5"/>
      <c r="BM218" s="5"/>
      <c r="BN218" s="5"/>
      <c r="BO218" s="5"/>
      <c r="BP218" s="5"/>
      <c r="BQ218" s="5"/>
      <c r="BR218" s="5"/>
      <c r="BS218" s="5"/>
      <c r="BT218" s="5"/>
      <c r="BU218" s="5"/>
      <c r="BV218" s="5"/>
      <c r="BW218" s="5"/>
      <c r="BX218" s="5"/>
      <c r="BY218" s="5"/>
      <c r="BZ218" s="5"/>
    </row>
    <row r="219" ht="12.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c r="BH219" s="5"/>
      <c r="BI219" s="5"/>
      <c r="BJ219" s="5"/>
      <c r="BK219" s="5"/>
      <c r="BL219" s="5"/>
      <c r="BM219" s="5"/>
      <c r="BN219" s="5"/>
      <c r="BO219" s="5"/>
      <c r="BP219" s="5"/>
      <c r="BQ219" s="5"/>
      <c r="BR219" s="5"/>
      <c r="BS219" s="5"/>
      <c r="BT219" s="5"/>
      <c r="BU219" s="5"/>
      <c r="BV219" s="5"/>
      <c r="BW219" s="5"/>
      <c r="BX219" s="5"/>
      <c r="BY219" s="5"/>
      <c r="BZ219" s="5"/>
    </row>
    <row r="220" ht="12.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c r="BH220" s="5"/>
      <c r="BI220" s="5"/>
      <c r="BJ220" s="5"/>
      <c r="BK220" s="5"/>
      <c r="BL220" s="5"/>
      <c r="BM220" s="5"/>
      <c r="BN220" s="5"/>
      <c r="BO220" s="5"/>
      <c r="BP220" s="5"/>
      <c r="BQ220" s="5"/>
      <c r="BR220" s="5"/>
      <c r="BS220" s="5"/>
      <c r="BT220" s="5"/>
      <c r="BU220" s="5"/>
      <c r="BV220" s="5"/>
      <c r="BW220" s="5"/>
      <c r="BX220" s="5"/>
      <c r="BY220" s="5"/>
      <c r="BZ220" s="5"/>
    </row>
    <row r="221" ht="12.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c r="BH221" s="5"/>
      <c r="BI221" s="5"/>
      <c r="BJ221" s="5"/>
      <c r="BK221" s="5"/>
      <c r="BL221" s="5"/>
      <c r="BM221" s="5"/>
      <c r="BN221" s="5"/>
      <c r="BO221" s="5"/>
      <c r="BP221" s="5"/>
      <c r="BQ221" s="5"/>
      <c r="BR221" s="5"/>
      <c r="BS221" s="5"/>
      <c r="BT221" s="5"/>
      <c r="BU221" s="5"/>
      <c r="BV221" s="5"/>
      <c r="BW221" s="5"/>
      <c r="BX221" s="5"/>
      <c r="BY221" s="5"/>
      <c r="BZ221" s="5"/>
    </row>
    <row r="222" ht="12.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c r="BH222" s="5"/>
      <c r="BI222" s="5"/>
      <c r="BJ222" s="5"/>
      <c r="BK222" s="5"/>
      <c r="BL222" s="5"/>
      <c r="BM222" s="5"/>
      <c r="BN222" s="5"/>
      <c r="BO222" s="5"/>
      <c r="BP222" s="5"/>
      <c r="BQ222" s="5"/>
      <c r="BR222" s="5"/>
      <c r="BS222" s="5"/>
      <c r="BT222" s="5"/>
      <c r="BU222" s="5"/>
      <c r="BV222" s="5"/>
      <c r="BW222" s="5"/>
      <c r="BX222" s="5"/>
      <c r="BY222" s="5"/>
      <c r="BZ222" s="5"/>
    </row>
    <row r="223" ht="12.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c r="BH223" s="5"/>
      <c r="BI223" s="5"/>
      <c r="BJ223" s="5"/>
      <c r="BK223" s="5"/>
      <c r="BL223" s="5"/>
      <c r="BM223" s="5"/>
      <c r="BN223" s="5"/>
      <c r="BO223" s="5"/>
      <c r="BP223" s="5"/>
      <c r="BQ223" s="5"/>
      <c r="BR223" s="5"/>
      <c r="BS223" s="5"/>
      <c r="BT223" s="5"/>
      <c r="BU223" s="5"/>
      <c r="BV223" s="5"/>
      <c r="BW223" s="5"/>
      <c r="BX223" s="5"/>
      <c r="BY223" s="5"/>
      <c r="BZ223" s="5"/>
    </row>
    <row r="224" ht="12.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c r="BH224" s="5"/>
      <c r="BI224" s="5"/>
      <c r="BJ224" s="5"/>
      <c r="BK224" s="5"/>
      <c r="BL224" s="5"/>
      <c r="BM224" s="5"/>
      <c r="BN224" s="5"/>
      <c r="BO224" s="5"/>
      <c r="BP224" s="5"/>
      <c r="BQ224" s="5"/>
      <c r="BR224" s="5"/>
      <c r="BS224" s="5"/>
      <c r="BT224" s="5"/>
      <c r="BU224" s="5"/>
      <c r="BV224" s="5"/>
      <c r="BW224" s="5"/>
      <c r="BX224" s="5"/>
      <c r="BY224" s="5"/>
      <c r="BZ224" s="5"/>
    </row>
    <row r="225" ht="12.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c r="BH225" s="5"/>
      <c r="BI225" s="5"/>
      <c r="BJ225" s="5"/>
      <c r="BK225" s="5"/>
      <c r="BL225" s="5"/>
      <c r="BM225" s="5"/>
      <c r="BN225" s="5"/>
      <c r="BO225" s="5"/>
      <c r="BP225" s="5"/>
      <c r="BQ225" s="5"/>
      <c r="BR225" s="5"/>
      <c r="BS225" s="5"/>
      <c r="BT225" s="5"/>
      <c r="BU225" s="5"/>
      <c r="BV225" s="5"/>
      <c r="BW225" s="5"/>
      <c r="BX225" s="5"/>
      <c r="BY225" s="5"/>
      <c r="BZ225" s="5"/>
    </row>
    <row r="226" ht="12.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c r="BH226" s="5"/>
      <c r="BI226" s="5"/>
      <c r="BJ226" s="5"/>
      <c r="BK226" s="5"/>
      <c r="BL226" s="5"/>
      <c r="BM226" s="5"/>
      <c r="BN226" s="5"/>
      <c r="BO226" s="5"/>
      <c r="BP226" s="5"/>
      <c r="BQ226" s="5"/>
      <c r="BR226" s="5"/>
      <c r="BS226" s="5"/>
      <c r="BT226" s="5"/>
      <c r="BU226" s="5"/>
      <c r="BV226" s="5"/>
      <c r="BW226" s="5"/>
      <c r="BX226" s="5"/>
      <c r="BY226" s="5"/>
      <c r="BZ226" s="5"/>
    </row>
    <row r="227" ht="12.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c r="BH227" s="5"/>
      <c r="BI227" s="5"/>
      <c r="BJ227" s="5"/>
      <c r="BK227" s="5"/>
      <c r="BL227" s="5"/>
      <c r="BM227" s="5"/>
      <c r="BN227" s="5"/>
      <c r="BO227" s="5"/>
      <c r="BP227" s="5"/>
      <c r="BQ227" s="5"/>
      <c r="BR227" s="5"/>
      <c r="BS227" s="5"/>
      <c r="BT227" s="5"/>
      <c r="BU227" s="5"/>
      <c r="BV227" s="5"/>
      <c r="BW227" s="5"/>
      <c r="BX227" s="5"/>
      <c r="BY227" s="5"/>
      <c r="BZ227" s="5"/>
    </row>
    <row r="228" ht="12.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c r="BH228" s="5"/>
      <c r="BI228" s="5"/>
      <c r="BJ228" s="5"/>
      <c r="BK228" s="5"/>
      <c r="BL228" s="5"/>
      <c r="BM228" s="5"/>
      <c r="BN228" s="5"/>
      <c r="BO228" s="5"/>
      <c r="BP228" s="5"/>
      <c r="BQ228" s="5"/>
      <c r="BR228" s="5"/>
      <c r="BS228" s="5"/>
      <c r="BT228" s="5"/>
      <c r="BU228" s="5"/>
      <c r="BV228" s="5"/>
      <c r="BW228" s="5"/>
      <c r="BX228" s="5"/>
      <c r="BY228" s="5"/>
      <c r="BZ228" s="5"/>
    </row>
    <row r="229" ht="12.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c r="BH229" s="5"/>
      <c r="BI229" s="5"/>
      <c r="BJ229" s="5"/>
      <c r="BK229" s="5"/>
      <c r="BL229" s="5"/>
      <c r="BM229" s="5"/>
      <c r="BN229" s="5"/>
      <c r="BO229" s="5"/>
      <c r="BP229" s="5"/>
      <c r="BQ229" s="5"/>
      <c r="BR229" s="5"/>
      <c r="BS229" s="5"/>
      <c r="BT229" s="5"/>
      <c r="BU229" s="5"/>
      <c r="BV229" s="5"/>
      <c r="BW229" s="5"/>
      <c r="BX229" s="5"/>
      <c r="BY229" s="5"/>
      <c r="BZ229" s="5"/>
    </row>
    <row r="230" ht="12.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c r="BH230" s="5"/>
      <c r="BI230" s="5"/>
      <c r="BJ230" s="5"/>
      <c r="BK230" s="5"/>
      <c r="BL230" s="5"/>
      <c r="BM230" s="5"/>
      <c r="BN230" s="5"/>
      <c r="BO230" s="5"/>
      <c r="BP230" s="5"/>
      <c r="BQ230" s="5"/>
      <c r="BR230" s="5"/>
      <c r="BS230" s="5"/>
      <c r="BT230" s="5"/>
      <c r="BU230" s="5"/>
      <c r="BV230" s="5"/>
      <c r="BW230" s="5"/>
      <c r="BX230" s="5"/>
      <c r="BY230" s="5"/>
      <c r="BZ230" s="5"/>
    </row>
    <row r="231" ht="12.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c r="BH231" s="5"/>
      <c r="BI231" s="5"/>
      <c r="BJ231" s="5"/>
      <c r="BK231" s="5"/>
      <c r="BL231" s="5"/>
      <c r="BM231" s="5"/>
      <c r="BN231" s="5"/>
      <c r="BO231" s="5"/>
      <c r="BP231" s="5"/>
      <c r="BQ231" s="5"/>
      <c r="BR231" s="5"/>
      <c r="BS231" s="5"/>
      <c r="BT231" s="5"/>
      <c r="BU231" s="5"/>
      <c r="BV231" s="5"/>
      <c r="BW231" s="5"/>
      <c r="BX231" s="5"/>
      <c r="BY231" s="5"/>
      <c r="BZ231" s="5"/>
    </row>
    <row r="232" ht="12.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c r="BH232" s="5"/>
      <c r="BI232" s="5"/>
      <c r="BJ232" s="5"/>
      <c r="BK232" s="5"/>
      <c r="BL232" s="5"/>
      <c r="BM232" s="5"/>
      <c r="BN232" s="5"/>
      <c r="BO232" s="5"/>
      <c r="BP232" s="5"/>
      <c r="BQ232" s="5"/>
      <c r="BR232" s="5"/>
      <c r="BS232" s="5"/>
      <c r="BT232" s="5"/>
      <c r="BU232" s="5"/>
      <c r="BV232" s="5"/>
      <c r="BW232" s="5"/>
      <c r="BX232" s="5"/>
      <c r="BY232" s="5"/>
      <c r="BZ232" s="5"/>
    </row>
    <row r="233" ht="12.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c r="BH233" s="5"/>
      <c r="BI233" s="5"/>
      <c r="BJ233" s="5"/>
      <c r="BK233" s="5"/>
      <c r="BL233" s="5"/>
      <c r="BM233" s="5"/>
      <c r="BN233" s="5"/>
      <c r="BO233" s="5"/>
      <c r="BP233" s="5"/>
      <c r="BQ233" s="5"/>
      <c r="BR233" s="5"/>
      <c r="BS233" s="5"/>
      <c r="BT233" s="5"/>
      <c r="BU233" s="5"/>
      <c r="BV233" s="5"/>
      <c r="BW233" s="5"/>
      <c r="BX233" s="5"/>
      <c r="BY233" s="5"/>
      <c r="BZ233" s="5"/>
    </row>
    <row r="234" ht="12.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c r="BH234" s="5"/>
      <c r="BI234" s="5"/>
      <c r="BJ234" s="5"/>
      <c r="BK234" s="5"/>
      <c r="BL234" s="5"/>
      <c r="BM234" s="5"/>
      <c r="BN234" s="5"/>
      <c r="BO234" s="5"/>
      <c r="BP234" s="5"/>
      <c r="BQ234" s="5"/>
      <c r="BR234" s="5"/>
      <c r="BS234" s="5"/>
      <c r="BT234" s="5"/>
      <c r="BU234" s="5"/>
      <c r="BV234" s="5"/>
      <c r="BW234" s="5"/>
      <c r="BX234" s="5"/>
      <c r="BY234" s="5"/>
      <c r="BZ234" s="5"/>
    </row>
    <row r="235" ht="12.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c r="BH235" s="5"/>
      <c r="BI235" s="5"/>
      <c r="BJ235" s="5"/>
      <c r="BK235" s="5"/>
      <c r="BL235" s="5"/>
      <c r="BM235" s="5"/>
      <c r="BN235" s="5"/>
      <c r="BO235" s="5"/>
      <c r="BP235" s="5"/>
      <c r="BQ235" s="5"/>
      <c r="BR235" s="5"/>
      <c r="BS235" s="5"/>
      <c r="BT235" s="5"/>
      <c r="BU235" s="5"/>
      <c r="BV235" s="5"/>
      <c r="BW235" s="5"/>
      <c r="BX235" s="5"/>
      <c r="BY235" s="5"/>
      <c r="BZ235" s="5"/>
    </row>
    <row r="236" ht="12.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c r="BH236" s="5"/>
      <c r="BI236" s="5"/>
      <c r="BJ236" s="5"/>
      <c r="BK236" s="5"/>
      <c r="BL236" s="5"/>
      <c r="BM236" s="5"/>
      <c r="BN236" s="5"/>
      <c r="BO236" s="5"/>
      <c r="BP236" s="5"/>
      <c r="BQ236" s="5"/>
      <c r="BR236" s="5"/>
      <c r="BS236" s="5"/>
      <c r="BT236" s="5"/>
      <c r="BU236" s="5"/>
      <c r="BV236" s="5"/>
      <c r="BW236" s="5"/>
      <c r="BX236" s="5"/>
      <c r="BY236" s="5"/>
      <c r="BZ236" s="5"/>
    </row>
    <row r="237" ht="12.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c r="BH237" s="5"/>
      <c r="BI237" s="5"/>
      <c r="BJ237" s="5"/>
      <c r="BK237" s="5"/>
      <c r="BL237" s="5"/>
      <c r="BM237" s="5"/>
      <c r="BN237" s="5"/>
      <c r="BO237" s="5"/>
      <c r="BP237" s="5"/>
      <c r="BQ237" s="5"/>
      <c r="BR237" s="5"/>
      <c r="BS237" s="5"/>
      <c r="BT237" s="5"/>
      <c r="BU237" s="5"/>
      <c r="BV237" s="5"/>
      <c r="BW237" s="5"/>
      <c r="BX237" s="5"/>
      <c r="BY237" s="5"/>
      <c r="BZ237" s="5"/>
    </row>
    <row r="238" ht="12.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c r="BH238" s="5"/>
      <c r="BI238" s="5"/>
      <c r="BJ238" s="5"/>
      <c r="BK238" s="5"/>
      <c r="BL238" s="5"/>
      <c r="BM238" s="5"/>
      <c r="BN238" s="5"/>
      <c r="BO238" s="5"/>
      <c r="BP238" s="5"/>
      <c r="BQ238" s="5"/>
      <c r="BR238" s="5"/>
      <c r="BS238" s="5"/>
      <c r="BT238" s="5"/>
      <c r="BU238" s="5"/>
      <c r="BV238" s="5"/>
      <c r="BW238" s="5"/>
      <c r="BX238" s="5"/>
      <c r="BY238" s="5"/>
      <c r="BZ238" s="5"/>
    </row>
    <row r="239" ht="12.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c r="BH239" s="5"/>
      <c r="BI239" s="5"/>
      <c r="BJ239" s="5"/>
      <c r="BK239" s="5"/>
      <c r="BL239" s="5"/>
      <c r="BM239" s="5"/>
      <c r="BN239" s="5"/>
      <c r="BO239" s="5"/>
      <c r="BP239" s="5"/>
      <c r="BQ239" s="5"/>
      <c r="BR239" s="5"/>
      <c r="BS239" s="5"/>
      <c r="BT239" s="5"/>
      <c r="BU239" s="5"/>
      <c r="BV239" s="5"/>
      <c r="BW239" s="5"/>
      <c r="BX239" s="5"/>
      <c r="BY239" s="5"/>
      <c r="BZ239" s="5"/>
    </row>
    <row r="240" ht="12.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c r="BH240" s="5"/>
      <c r="BI240" s="5"/>
      <c r="BJ240" s="5"/>
      <c r="BK240" s="5"/>
      <c r="BL240" s="5"/>
      <c r="BM240" s="5"/>
      <c r="BN240" s="5"/>
      <c r="BO240" s="5"/>
      <c r="BP240" s="5"/>
      <c r="BQ240" s="5"/>
      <c r="BR240" s="5"/>
      <c r="BS240" s="5"/>
      <c r="BT240" s="5"/>
      <c r="BU240" s="5"/>
      <c r="BV240" s="5"/>
      <c r="BW240" s="5"/>
      <c r="BX240" s="5"/>
      <c r="BY240" s="5"/>
      <c r="BZ240" s="5"/>
    </row>
    <row r="241" ht="12.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c r="BH241" s="5"/>
      <c r="BI241" s="5"/>
      <c r="BJ241" s="5"/>
      <c r="BK241" s="5"/>
      <c r="BL241" s="5"/>
      <c r="BM241" s="5"/>
      <c r="BN241" s="5"/>
      <c r="BO241" s="5"/>
      <c r="BP241" s="5"/>
      <c r="BQ241" s="5"/>
      <c r="BR241" s="5"/>
      <c r="BS241" s="5"/>
      <c r="BT241" s="5"/>
      <c r="BU241" s="5"/>
      <c r="BV241" s="5"/>
      <c r="BW241" s="5"/>
      <c r="BX241" s="5"/>
      <c r="BY241" s="5"/>
      <c r="BZ241" s="5"/>
    </row>
    <row r="242" ht="12.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c r="BH242" s="5"/>
      <c r="BI242" s="5"/>
      <c r="BJ242" s="5"/>
      <c r="BK242" s="5"/>
      <c r="BL242" s="5"/>
      <c r="BM242" s="5"/>
      <c r="BN242" s="5"/>
      <c r="BO242" s="5"/>
      <c r="BP242" s="5"/>
      <c r="BQ242" s="5"/>
      <c r="BR242" s="5"/>
      <c r="BS242" s="5"/>
      <c r="BT242" s="5"/>
      <c r="BU242" s="5"/>
      <c r="BV242" s="5"/>
      <c r="BW242" s="5"/>
      <c r="BX242" s="5"/>
      <c r="BY242" s="5"/>
      <c r="BZ242" s="5"/>
    </row>
    <row r="243" ht="12.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c r="BH243" s="5"/>
      <c r="BI243" s="5"/>
      <c r="BJ243" s="5"/>
      <c r="BK243" s="5"/>
      <c r="BL243" s="5"/>
      <c r="BM243" s="5"/>
      <c r="BN243" s="5"/>
      <c r="BO243" s="5"/>
      <c r="BP243" s="5"/>
      <c r="BQ243" s="5"/>
      <c r="BR243" s="5"/>
      <c r="BS243" s="5"/>
      <c r="BT243" s="5"/>
      <c r="BU243" s="5"/>
      <c r="BV243" s="5"/>
      <c r="BW243" s="5"/>
      <c r="BX243" s="5"/>
      <c r="BY243" s="5"/>
      <c r="BZ243" s="5"/>
    </row>
    <row r="244" ht="12.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c r="BH244" s="5"/>
      <c r="BI244" s="5"/>
      <c r="BJ244" s="5"/>
      <c r="BK244" s="5"/>
      <c r="BL244" s="5"/>
      <c r="BM244" s="5"/>
      <c r="BN244" s="5"/>
      <c r="BO244" s="5"/>
      <c r="BP244" s="5"/>
      <c r="BQ244" s="5"/>
      <c r="BR244" s="5"/>
      <c r="BS244" s="5"/>
      <c r="BT244" s="5"/>
      <c r="BU244" s="5"/>
      <c r="BV244" s="5"/>
      <c r="BW244" s="5"/>
      <c r="BX244" s="5"/>
      <c r="BY244" s="5"/>
      <c r="BZ244" s="5"/>
    </row>
    <row r="245" ht="12.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c r="BH245" s="5"/>
      <c r="BI245" s="5"/>
      <c r="BJ245" s="5"/>
      <c r="BK245" s="5"/>
      <c r="BL245" s="5"/>
      <c r="BM245" s="5"/>
      <c r="BN245" s="5"/>
      <c r="BO245" s="5"/>
      <c r="BP245" s="5"/>
      <c r="BQ245" s="5"/>
      <c r="BR245" s="5"/>
      <c r="BS245" s="5"/>
      <c r="BT245" s="5"/>
      <c r="BU245" s="5"/>
      <c r="BV245" s="5"/>
      <c r="BW245" s="5"/>
      <c r="BX245" s="5"/>
      <c r="BY245" s="5"/>
      <c r="BZ245" s="5"/>
    </row>
    <row r="246" ht="12.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c r="BH246" s="5"/>
      <c r="BI246" s="5"/>
      <c r="BJ246" s="5"/>
      <c r="BK246" s="5"/>
      <c r="BL246" s="5"/>
      <c r="BM246" s="5"/>
      <c r="BN246" s="5"/>
      <c r="BO246" s="5"/>
      <c r="BP246" s="5"/>
      <c r="BQ246" s="5"/>
      <c r="BR246" s="5"/>
      <c r="BS246" s="5"/>
      <c r="BT246" s="5"/>
      <c r="BU246" s="5"/>
      <c r="BV246" s="5"/>
      <c r="BW246" s="5"/>
      <c r="BX246" s="5"/>
      <c r="BY246" s="5"/>
      <c r="BZ246" s="5"/>
    </row>
    <row r="247" ht="12.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c r="BH247" s="5"/>
      <c r="BI247" s="5"/>
      <c r="BJ247" s="5"/>
      <c r="BK247" s="5"/>
      <c r="BL247" s="5"/>
      <c r="BM247" s="5"/>
      <c r="BN247" s="5"/>
      <c r="BO247" s="5"/>
      <c r="BP247" s="5"/>
      <c r="BQ247" s="5"/>
      <c r="BR247" s="5"/>
      <c r="BS247" s="5"/>
      <c r="BT247" s="5"/>
      <c r="BU247" s="5"/>
      <c r="BV247" s="5"/>
      <c r="BW247" s="5"/>
      <c r="BX247" s="5"/>
      <c r="BY247" s="5"/>
      <c r="BZ247" s="5"/>
    </row>
    <row r="248" ht="12.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c r="BH248" s="5"/>
      <c r="BI248" s="5"/>
      <c r="BJ248" s="5"/>
      <c r="BK248" s="5"/>
      <c r="BL248" s="5"/>
      <c r="BM248" s="5"/>
      <c r="BN248" s="5"/>
      <c r="BO248" s="5"/>
      <c r="BP248" s="5"/>
      <c r="BQ248" s="5"/>
      <c r="BR248" s="5"/>
      <c r="BS248" s="5"/>
      <c r="BT248" s="5"/>
      <c r="BU248" s="5"/>
      <c r="BV248" s="5"/>
      <c r="BW248" s="5"/>
      <c r="BX248" s="5"/>
      <c r="BY248" s="5"/>
      <c r="BZ248" s="5"/>
    </row>
    <row r="249" ht="12.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c r="BH249" s="5"/>
      <c r="BI249" s="5"/>
      <c r="BJ249" s="5"/>
      <c r="BK249" s="5"/>
      <c r="BL249" s="5"/>
      <c r="BM249" s="5"/>
      <c r="BN249" s="5"/>
      <c r="BO249" s="5"/>
      <c r="BP249" s="5"/>
      <c r="BQ249" s="5"/>
      <c r="BR249" s="5"/>
      <c r="BS249" s="5"/>
      <c r="BT249" s="5"/>
      <c r="BU249" s="5"/>
      <c r="BV249" s="5"/>
      <c r="BW249" s="5"/>
      <c r="BX249" s="5"/>
      <c r="BY249" s="5"/>
      <c r="BZ249" s="5"/>
    </row>
    <row r="250" ht="12.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c r="BH250" s="5"/>
      <c r="BI250" s="5"/>
      <c r="BJ250" s="5"/>
      <c r="BK250" s="5"/>
      <c r="BL250" s="5"/>
      <c r="BM250" s="5"/>
      <c r="BN250" s="5"/>
      <c r="BO250" s="5"/>
      <c r="BP250" s="5"/>
      <c r="BQ250" s="5"/>
      <c r="BR250" s="5"/>
      <c r="BS250" s="5"/>
      <c r="BT250" s="5"/>
      <c r="BU250" s="5"/>
      <c r="BV250" s="5"/>
      <c r="BW250" s="5"/>
      <c r="BX250" s="5"/>
      <c r="BY250" s="5"/>
      <c r="BZ250" s="5"/>
    </row>
    <row r="251" ht="12.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c r="BH251" s="5"/>
      <c r="BI251" s="5"/>
      <c r="BJ251" s="5"/>
      <c r="BK251" s="5"/>
      <c r="BL251" s="5"/>
      <c r="BM251" s="5"/>
      <c r="BN251" s="5"/>
      <c r="BO251" s="5"/>
      <c r="BP251" s="5"/>
      <c r="BQ251" s="5"/>
      <c r="BR251" s="5"/>
      <c r="BS251" s="5"/>
      <c r="BT251" s="5"/>
      <c r="BU251" s="5"/>
      <c r="BV251" s="5"/>
      <c r="BW251" s="5"/>
      <c r="BX251" s="5"/>
      <c r="BY251" s="5"/>
      <c r="BZ251" s="5"/>
    </row>
    <row r="252" ht="12.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c r="BH252" s="5"/>
      <c r="BI252" s="5"/>
      <c r="BJ252" s="5"/>
      <c r="BK252" s="5"/>
      <c r="BL252" s="5"/>
      <c r="BM252" s="5"/>
      <c r="BN252" s="5"/>
      <c r="BO252" s="5"/>
      <c r="BP252" s="5"/>
      <c r="BQ252" s="5"/>
      <c r="BR252" s="5"/>
      <c r="BS252" s="5"/>
      <c r="BT252" s="5"/>
      <c r="BU252" s="5"/>
      <c r="BV252" s="5"/>
      <c r="BW252" s="5"/>
      <c r="BX252" s="5"/>
      <c r="BY252" s="5"/>
      <c r="BZ252" s="5"/>
    </row>
    <row r="253" ht="12.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c r="BH253" s="5"/>
      <c r="BI253" s="5"/>
      <c r="BJ253" s="5"/>
      <c r="BK253" s="5"/>
      <c r="BL253" s="5"/>
      <c r="BM253" s="5"/>
      <c r="BN253" s="5"/>
      <c r="BO253" s="5"/>
      <c r="BP253" s="5"/>
      <c r="BQ253" s="5"/>
      <c r="BR253" s="5"/>
      <c r="BS253" s="5"/>
      <c r="BT253" s="5"/>
      <c r="BU253" s="5"/>
      <c r="BV253" s="5"/>
      <c r="BW253" s="5"/>
      <c r="BX253" s="5"/>
      <c r="BY253" s="5"/>
      <c r="BZ253" s="5"/>
    </row>
    <row r="254" ht="12.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c r="BH254" s="5"/>
      <c r="BI254" s="5"/>
      <c r="BJ254" s="5"/>
      <c r="BK254" s="5"/>
      <c r="BL254" s="5"/>
      <c r="BM254" s="5"/>
      <c r="BN254" s="5"/>
      <c r="BO254" s="5"/>
      <c r="BP254" s="5"/>
      <c r="BQ254" s="5"/>
      <c r="BR254" s="5"/>
      <c r="BS254" s="5"/>
      <c r="BT254" s="5"/>
      <c r="BU254" s="5"/>
      <c r="BV254" s="5"/>
      <c r="BW254" s="5"/>
      <c r="BX254" s="5"/>
      <c r="BY254" s="5"/>
      <c r="BZ254" s="5"/>
    </row>
    <row r="255" ht="12.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c r="BH255" s="5"/>
      <c r="BI255" s="5"/>
      <c r="BJ255" s="5"/>
      <c r="BK255" s="5"/>
      <c r="BL255" s="5"/>
      <c r="BM255" s="5"/>
      <c r="BN255" s="5"/>
      <c r="BO255" s="5"/>
      <c r="BP255" s="5"/>
      <c r="BQ255" s="5"/>
      <c r="BR255" s="5"/>
      <c r="BS255" s="5"/>
      <c r="BT255" s="5"/>
      <c r="BU255" s="5"/>
      <c r="BV255" s="5"/>
      <c r="BW255" s="5"/>
      <c r="BX255" s="5"/>
      <c r="BY255" s="5"/>
      <c r="BZ255" s="5"/>
    </row>
    <row r="256" ht="12.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c r="BH256" s="5"/>
      <c r="BI256" s="5"/>
      <c r="BJ256" s="5"/>
      <c r="BK256" s="5"/>
      <c r="BL256" s="5"/>
      <c r="BM256" s="5"/>
      <c r="BN256" s="5"/>
      <c r="BO256" s="5"/>
      <c r="BP256" s="5"/>
      <c r="BQ256" s="5"/>
      <c r="BR256" s="5"/>
      <c r="BS256" s="5"/>
      <c r="BT256" s="5"/>
      <c r="BU256" s="5"/>
      <c r="BV256" s="5"/>
      <c r="BW256" s="5"/>
      <c r="BX256" s="5"/>
      <c r="BY256" s="5"/>
      <c r="BZ256" s="5"/>
    </row>
    <row r="257" ht="12.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c r="BH257" s="5"/>
      <c r="BI257" s="5"/>
      <c r="BJ257" s="5"/>
      <c r="BK257" s="5"/>
      <c r="BL257" s="5"/>
      <c r="BM257" s="5"/>
      <c r="BN257" s="5"/>
      <c r="BO257" s="5"/>
      <c r="BP257" s="5"/>
      <c r="BQ257" s="5"/>
      <c r="BR257" s="5"/>
      <c r="BS257" s="5"/>
      <c r="BT257" s="5"/>
      <c r="BU257" s="5"/>
      <c r="BV257" s="5"/>
      <c r="BW257" s="5"/>
      <c r="BX257" s="5"/>
      <c r="BY257" s="5"/>
      <c r="BZ257" s="5"/>
    </row>
    <row r="258" ht="12.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c r="BH258" s="5"/>
      <c r="BI258" s="5"/>
      <c r="BJ258" s="5"/>
      <c r="BK258" s="5"/>
      <c r="BL258" s="5"/>
      <c r="BM258" s="5"/>
      <c r="BN258" s="5"/>
      <c r="BO258" s="5"/>
      <c r="BP258" s="5"/>
      <c r="BQ258" s="5"/>
      <c r="BR258" s="5"/>
      <c r="BS258" s="5"/>
      <c r="BT258" s="5"/>
      <c r="BU258" s="5"/>
      <c r="BV258" s="5"/>
      <c r="BW258" s="5"/>
      <c r="BX258" s="5"/>
      <c r="BY258" s="5"/>
      <c r="BZ258" s="5"/>
    </row>
    <row r="259" ht="12.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c r="BH259" s="5"/>
      <c r="BI259" s="5"/>
      <c r="BJ259" s="5"/>
      <c r="BK259" s="5"/>
      <c r="BL259" s="5"/>
      <c r="BM259" s="5"/>
      <c r="BN259" s="5"/>
      <c r="BO259" s="5"/>
      <c r="BP259" s="5"/>
      <c r="BQ259" s="5"/>
      <c r="BR259" s="5"/>
      <c r="BS259" s="5"/>
      <c r="BT259" s="5"/>
      <c r="BU259" s="5"/>
      <c r="BV259" s="5"/>
      <c r="BW259" s="5"/>
      <c r="BX259" s="5"/>
      <c r="BY259" s="5"/>
      <c r="BZ259" s="5"/>
    </row>
    <row r="260" ht="12.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c r="BH260" s="5"/>
      <c r="BI260" s="5"/>
      <c r="BJ260" s="5"/>
      <c r="BK260" s="5"/>
      <c r="BL260" s="5"/>
      <c r="BM260" s="5"/>
      <c r="BN260" s="5"/>
      <c r="BO260" s="5"/>
      <c r="BP260" s="5"/>
      <c r="BQ260" s="5"/>
      <c r="BR260" s="5"/>
      <c r="BS260" s="5"/>
      <c r="BT260" s="5"/>
      <c r="BU260" s="5"/>
      <c r="BV260" s="5"/>
      <c r="BW260" s="5"/>
      <c r="BX260" s="5"/>
      <c r="BY260" s="5"/>
      <c r="BZ260" s="5"/>
    </row>
    <row r="261" ht="12.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c r="BH261" s="5"/>
      <c r="BI261" s="5"/>
      <c r="BJ261" s="5"/>
      <c r="BK261" s="5"/>
      <c r="BL261" s="5"/>
      <c r="BM261" s="5"/>
      <c r="BN261" s="5"/>
      <c r="BO261" s="5"/>
      <c r="BP261" s="5"/>
      <c r="BQ261" s="5"/>
      <c r="BR261" s="5"/>
      <c r="BS261" s="5"/>
      <c r="BT261" s="5"/>
      <c r="BU261" s="5"/>
      <c r="BV261" s="5"/>
      <c r="BW261" s="5"/>
      <c r="BX261" s="5"/>
      <c r="BY261" s="5"/>
      <c r="BZ261" s="5"/>
    </row>
    <row r="262" ht="12.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c r="BH262" s="5"/>
      <c r="BI262" s="5"/>
      <c r="BJ262" s="5"/>
      <c r="BK262" s="5"/>
      <c r="BL262" s="5"/>
      <c r="BM262" s="5"/>
      <c r="BN262" s="5"/>
      <c r="BO262" s="5"/>
      <c r="BP262" s="5"/>
      <c r="BQ262" s="5"/>
      <c r="BR262" s="5"/>
      <c r="BS262" s="5"/>
      <c r="BT262" s="5"/>
      <c r="BU262" s="5"/>
      <c r="BV262" s="5"/>
      <c r="BW262" s="5"/>
      <c r="BX262" s="5"/>
      <c r="BY262" s="5"/>
      <c r="BZ262" s="5"/>
    </row>
    <row r="263" ht="12.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c r="BH263" s="5"/>
      <c r="BI263" s="5"/>
      <c r="BJ263" s="5"/>
      <c r="BK263" s="5"/>
      <c r="BL263" s="5"/>
      <c r="BM263" s="5"/>
      <c r="BN263" s="5"/>
      <c r="BO263" s="5"/>
      <c r="BP263" s="5"/>
      <c r="BQ263" s="5"/>
      <c r="BR263" s="5"/>
      <c r="BS263" s="5"/>
      <c r="BT263" s="5"/>
      <c r="BU263" s="5"/>
      <c r="BV263" s="5"/>
      <c r="BW263" s="5"/>
      <c r="BX263" s="5"/>
      <c r="BY263" s="5"/>
      <c r="BZ263" s="5"/>
    </row>
    <row r="264" ht="12.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c r="BH264" s="5"/>
      <c r="BI264" s="5"/>
      <c r="BJ264" s="5"/>
      <c r="BK264" s="5"/>
      <c r="BL264" s="5"/>
      <c r="BM264" s="5"/>
      <c r="BN264" s="5"/>
      <c r="BO264" s="5"/>
      <c r="BP264" s="5"/>
      <c r="BQ264" s="5"/>
      <c r="BR264" s="5"/>
      <c r="BS264" s="5"/>
      <c r="BT264" s="5"/>
      <c r="BU264" s="5"/>
      <c r="BV264" s="5"/>
      <c r="BW264" s="5"/>
      <c r="BX264" s="5"/>
      <c r="BY264" s="5"/>
      <c r="BZ264" s="5"/>
    </row>
    <row r="265" ht="12.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c r="BH265" s="5"/>
      <c r="BI265" s="5"/>
      <c r="BJ265" s="5"/>
      <c r="BK265" s="5"/>
      <c r="BL265" s="5"/>
      <c r="BM265" s="5"/>
      <c r="BN265" s="5"/>
      <c r="BO265" s="5"/>
      <c r="BP265" s="5"/>
      <c r="BQ265" s="5"/>
      <c r="BR265" s="5"/>
      <c r="BS265" s="5"/>
      <c r="BT265" s="5"/>
      <c r="BU265" s="5"/>
      <c r="BV265" s="5"/>
      <c r="BW265" s="5"/>
      <c r="BX265" s="5"/>
      <c r="BY265" s="5"/>
      <c r="BZ265" s="5"/>
    </row>
    <row r="266" ht="12.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c r="BH266" s="5"/>
      <c r="BI266" s="5"/>
      <c r="BJ266" s="5"/>
      <c r="BK266" s="5"/>
      <c r="BL266" s="5"/>
      <c r="BM266" s="5"/>
      <c r="BN266" s="5"/>
      <c r="BO266" s="5"/>
      <c r="BP266" s="5"/>
      <c r="BQ266" s="5"/>
      <c r="BR266" s="5"/>
      <c r="BS266" s="5"/>
      <c r="BT266" s="5"/>
      <c r="BU266" s="5"/>
      <c r="BV266" s="5"/>
      <c r="BW266" s="5"/>
      <c r="BX266" s="5"/>
      <c r="BY266" s="5"/>
      <c r="BZ266" s="5"/>
    </row>
    <row r="267" ht="12.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c r="BH267" s="5"/>
      <c r="BI267" s="5"/>
      <c r="BJ267" s="5"/>
      <c r="BK267" s="5"/>
      <c r="BL267" s="5"/>
      <c r="BM267" s="5"/>
      <c r="BN267" s="5"/>
      <c r="BO267" s="5"/>
      <c r="BP267" s="5"/>
      <c r="BQ267" s="5"/>
      <c r="BR267" s="5"/>
      <c r="BS267" s="5"/>
      <c r="BT267" s="5"/>
      <c r="BU267" s="5"/>
      <c r="BV267" s="5"/>
      <c r="BW267" s="5"/>
      <c r="BX267" s="5"/>
      <c r="BY267" s="5"/>
      <c r="BZ267" s="5"/>
    </row>
    <row r="268" ht="12.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c r="BH268" s="5"/>
      <c r="BI268" s="5"/>
      <c r="BJ268" s="5"/>
      <c r="BK268" s="5"/>
      <c r="BL268" s="5"/>
      <c r="BM268" s="5"/>
      <c r="BN268" s="5"/>
      <c r="BO268" s="5"/>
      <c r="BP268" s="5"/>
      <c r="BQ268" s="5"/>
      <c r="BR268" s="5"/>
      <c r="BS268" s="5"/>
      <c r="BT268" s="5"/>
      <c r="BU268" s="5"/>
      <c r="BV268" s="5"/>
      <c r="BW268" s="5"/>
      <c r="BX268" s="5"/>
      <c r="BY268" s="5"/>
      <c r="BZ268" s="5"/>
    </row>
    <row r="269" ht="12.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c r="BH269" s="5"/>
      <c r="BI269" s="5"/>
      <c r="BJ269" s="5"/>
      <c r="BK269" s="5"/>
      <c r="BL269" s="5"/>
      <c r="BM269" s="5"/>
      <c r="BN269" s="5"/>
      <c r="BO269" s="5"/>
      <c r="BP269" s="5"/>
      <c r="BQ269" s="5"/>
      <c r="BR269" s="5"/>
      <c r="BS269" s="5"/>
      <c r="BT269" s="5"/>
      <c r="BU269" s="5"/>
      <c r="BV269" s="5"/>
      <c r="BW269" s="5"/>
      <c r="BX269" s="5"/>
      <c r="BY269" s="5"/>
      <c r="BZ269" s="5"/>
    </row>
    <row r="270" ht="12.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c r="BH270" s="5"/>
      <c r="BI270" s="5"/>
      <c r="BJ270" s="5"/>
      <c r="BK270" s="5"/>
      <c r="BL270" s="5"/>
      <c r="BM270" s="5"/>
      <c r="BN270" s="5"/>
      <c r="BO270" s="5"/>
      <c r="BP270" s="5"/>
      <c r="BQ270" s="5"/>
      <c r="BR270" s="5"/>
      <c r="BS270" s="5"/>
      <c r="BT270" s="5"/>
      <c r="BU270" s="5"/>
      <c r="BV270" s="5"/>
      <c r="BW270" s="5"/>
      <c r="BX270" s="5"/>
      <c r="BY270" s="5"/>
      <c r="BZ270" s="5"/>
    </row>
    <row r="271" ht="12.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c r="BH271" s="5"/>
      <c r="BI271" s="5"/>
      <c r="BJ271" s="5"/>
      <c r="BK271" s="5"/>
      <c r="BL271" s="5"/>
      <c r="BM271" s="5"/>
      <c r="BN271" s="5"/>
      <c r="BO271" s="5"/>
      <c r="BP271" s="5"/>
      <c r="BQ271" s="5"/>
      <c r="BR271" s="5"/>
      <c r="BS271" s="5"/>
      <c r="BT271" s="5"/>
      <c r="BU271" s="5"/>
      <c r="BV271" s="5"/>
      <c r="BW271" s="5"/>
      <c r="BX271" s="5"/>
      <c r="BY271" s="5"/>
      <c r="BZ271" s="5"/>
    </row>
    <row r="272" ht="12.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c r="BH272" s="5"/>
      <c r="BI272" s="5"/>
      <c r="BJ272" s="5"/>
      <c r="BK272" s="5"/>
      <c r="BL272" s="5"/>
      <c r="BM272" s="5"/>
      <c r="BN272" s="5"/>
      <c r="BO272" s="5"/>
      <c r="BP272" s="5"/>
      <c r="BQ272" s="5"/>
      <c r="BR272" s="5"/>
      <c r="BS272" s="5"/>
      <c r="BT272" s="5"/>
      <c r="BU272" s="5"/>
      <c r="BV272" s="5"/>
      <c r="BW272" s="5"/>
      <c r="BX272" s="5"/>
      <c r="BY272" s="5"/>
      <c r="BZ272" s="5"/>
    </row>
    <row r="273" ht="12.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c r="BH273" s="5"/>
      <c r="BI273" s="5"/>
      <c r="BJ273" s="5"/>
      <c r="BK273" s="5"/>
      <c r="BL273" s="5"/>
      <c r="BM273" s="5"/>
      <c r="BN273" s="5"/>
      <c r="BO273" s="5"/>
      <c r="BP273" s="5"/>
      <c r="BQ273" s="5"/>
      <c r="BR273" s="5"/>
      <c r="BS273" s="5"/>
      <c r="BT273" s="5"/>
      <c r="BU273" s="5"/>
      <c r="BV273" s="5"/>
      <c r="BW273" s="5"/>
      <c r="BX273" s="5"/>
      <c r="BY273" s="5"/>
      <c r="BZ273" s="5"/>
    </row>
    <row r="274" ht="12.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c r="BH274" s="5"/>
      <c r="BI274" s="5"/>
      <c r="BJ274" s="5"/>
      <c r="BK274" s="5"/>
      <c r="BL274" s="5"/>
      <c r="BM274" s="5"/>
      <c r="BN274" s="5"/>
      <c r="BO274" s="5"/>
      <c r="BP274" s="5"/>
      <c r="BQ274" s="5"/>
      <c r="BR274" s="5"/>
      <c r="BS274" s="5"/>
      <c r="BT274" s="5"/>
      <c r="BU274" s="5"/>
      <c r="BV274" s="5"/>
      <c r="BW274" s="5"/>
      <c r="BX274" s="5"/>
      <c r="BY274" s="5"/>
      <c r="BZ274" s="5"/>
    </row>
    <row r="275" ht="12.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c r="BH275" s="5"/>
      <c r="BI275" s="5"/>
      <c r="BJ275" s="5"/>
      <c r="BK275" s="5"/>
      <c r="BL275" s="5"/>
      <c r="BM275" s="5"/>
      <c r="BN275" s="5"/>
      <c r="BO275" s="5"/>
      <c r="BP275" s="5"/>
      <c r="BQ275" s="5"/>
      <c r="BR275" s="5"/>
      <c r="BS275" s="5"/>
      <c r="BT275" s="5"/>
      <c r="BU275" s="5"/>
      <c r="BV275" s="5"/>
      <c r="BW275" s="5"/>
      <c r="BX275" s="5"/>
      <c r="BY275" s="5"/>
      <c r="BZ275" s="5"/>
    </row>
    <row r="276" ht="12.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c r="BH276" s="5"/>
      <c r="BI276" s="5"/>
      <c r="BJ276" s="5"/>
      <c r="BK276" s="5"/>
      <c r="BL276" s="5"/>
      <c r="BM276" s="5"/>
      <c r="BN276" s="5"/>
      <c r="BO276" s="5"/>
      <c r="BP276" s="5"/>
      <c r="BQ276" s="5"/>
      <c r="BR276" s="5"/>
      <c r="BS276" s="5"/>
      <c r="BT276" s="5"/>
      <c r="BU276" s="5"/>
      <c r="BV276" s="5"/>
      <c r="BW276" s="5"/>
      <c r="BX276" s="5"/>
      <c r="BY276" s="5"/>
      <c r="BZ276" s="5"/>
    </row>
    <row r="277" ht="12.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c r="BH277" s="5"/>
      <c r="BI277" s="5"/>
      <c r="BJ277" s="5"/>
      <c r="BK277" s="5"/>
      <c r="BL277" s="5"/>
      <c r="BM277" s="5"/>
      <c r="BN277" s="5"/>
      <c r="BO277" s="5"/>
      <c r="BP277" s="5"/>
      <c r="BQ277" s="5"/>
      <c r="BR277" s="5"/>
      <c r="BS277" s="5"/>
      <c r="BT277" s="5"/>
      <c r="BU277" s="5"/>
      <c r="BV277" s="5"/>
      <c r="BW277" s="5"/>
      <c r="BX277" s="5"/>
      <c r="BY277" s="5"/>
      <c r="BZ277" s="5"/>
    </row>
    <row r="278" ht="12.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c r="BH278" s="5"/>
      <c r="BI278" s="5"/>
      <c r="BJ278" s="5"/>
      <c r="BK278" s="5"/>
      <c r="BL278" s="5"/>
      <c r="BM278" s="5"/>
      <c r="BN278" s="5"/>
      <c r="BO278" s="5"/>
      <c r="BP278" s="5"/>
      <c r="BQ278" s="5"/>
      <c r="BR278" s="5"/>
      <c r="BS278" s="5"/>
      <c r="BT278" s="5"/>
      <c r="BU278" s="5"/>
      <c r="BV278" s="5"/>
      <c r="BW278" s="5"/>
      <c r="BX278" s="5"/>
      <c r="BY278" s="5"/>
      <c r="BZ278" s="5"/>
    </row>
    <row r="279" ht="12.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c r="BH279" s="5"/>
      <c r="BI279" s="5"/>
      <c r="BJ279" s="5"/>
      <c r="BK279" s="5"/>
      <c r="BL279" s="5"/>
      <c r="BM279" s="5"/>
      <c r="BN279" s="5"/>
      <c r="BO279" s="5"/>
      <c r="BP279" s="5"/>
      <c r="BQ279" s="5"/>
      <c r="BR279" s="5"/>
      <c r="BS279" s="5"/>
      <c r="BT279" s="5"/>
      <c r="BU279" s="5"/>
      <c r="BV279" s="5"/>
      <c r="BW279" s="5"/>
      <c r="BX279" s="5"/>
      <c r="BY279" s="5"/>
      <c r="BZ279" s="5"/>
    </row>
    <row r="280" ht="12.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c r="BH280" s="5"/>
      <c r="BI280" s="5"/>
      <c r="BJ280" s="5"/>
      <c r="BK280" s="5"/>
      <c r="BL280" s="5"/>
      <c r="BM280" s="5"/>
      <c r="BN280" s="5"/>
      <c r="BO280" s="5"/>
      <c r="BP280" s="5"/>
      <c r="BQ280" s="5"/>
      <c r="BR280" s="5"/>
      <c r="BS280" s="5"/>
      <c r="BT280" s="5"/>
      <c r="BU280" s="5"/>
      <c r="BV280" s="5"/>
      <c r="BW280" s="5"/>
      <c r="BX280" s="5"/>
      <c r="BY280" s="5"/>
      <c r="BZ280" s="5"/>
    </row>
    <row r="281" ht="12.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c r="BH281" s="5"/>
      <c r="BI281" s="5"/>
      <c r="BJ281" s="5"/>
      <c r="BK281" s="5"/>
      <c r="BL281" s="5"/>
      <c r="BM281" s="5"/>
      <c r="BN281" s="5"/>
      <c r="BO281" s="5"/>
      <c r="BP281" s="5"/>
      <c r="BQ281" s="5"/>
      <c r="BR281" s="5"/>
      <c r="BS281" s="5"/>
      <c r="BT281" s="5"/>
      <c r="BU281" s="5"/>
      <c r="BV281" s="5"/>
      <c r="BW281" s="5"/>
      <c r="BX281" s="5"/>
      <c r="BY281" s="5"/>
      <c r="BZ281" s="5"/>
    </row>
    <row r="282" ht="12.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c r="BH282" s="5"/>
      <c r="BI282" s="5"/>
      <c r="BJ282" s="5"/>
      <c r="BK282" s="5"/>
      <c r="BL282" s="5"/>
      <c r="BM282" s="5"/>
      <c r="BN282" s="5"/>
      <c r="BO282" s="5"/>
      <c r="BP282" s="5"/>
      <c r="BQ282" s="5"/>
      <c r="BR282" s="5"/>
      <c r="BS282" s="5"/>
      <c r="BT282" s="5"/>
      <c r="BU282" s="5"/>
      <c r="BV282" s="5"/>
      <c r="BW282" s="5"/>
      <c r="BX282" s="5"/>
      <c r="BY282" s="5"/>
      <c r="BZ282" s="5"/>
    </row>
    <row r="283" ht="12.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c r="BH283" s="5"/>
      <c r="BI283" s="5"/>
      <c r="BJ283" s="5"/>
      <c r="BK283" s="5"/>
      <c r="BL283" s="5"/>
      <c r="BM283" s="5"/>
      <c r="BN283" s="5"/>
      <c r="BO283" s="5"/>
      <c r="BP283" s="5"/>
      <c r="BQ283" s="5"/>
      <c r="BR283" s="5"/>
      <c r="BS283" s="5"/>
      <c r="BT283" s="5"/>
      <c r="BU283" s="5"/>
      <c r="BV283" s="5"/>
      <c r="BW283" s="5"/>
      <c r="BX283" s="5"/>
      <c r="BY283" s="5"/>
      <c r="BZ283" s="5"/>
    </row>
    <row r="284" ht="12.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c r="BH284" s="5"/>
      <c r="BI284" s="5"/>
      <c r="BJ284" s="5"/>
      <c r="BK284" s="5"/>
      <c r="BL284" s="5"/>
      <c r="BM284" s="5"/>
      <c r="BN284" s="5"/>
      <c r="BO284" s="5"/>
      <c r="BP284" s="5"/>
      <c r="BQ284" s="5"/>
      <c r="BR284" s="5"/>
      <c r="BS284" s="5"/>
      <c r="BT284" s="5"/>
      <c r="BU284" s="5"/>
      <c r="BV284" s="5"/>
      <c r="BW284" s="5"/>
      <c r="BX284" s="5"/>
      <c r="BY284" s="5"/>
      <c r="BZ284" s="5"/>
    </row>
    <row r="285" ht="12.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c r="BH285" s="5"/>
      <c r="BI285" s="5"/>
      <c r="BJ285" s="5"/>
      <c r="BK285" s="5"/>
      <c r="BL285" s="5"/>
      <c r="BM285" s="5"/>
      <c r="BN285" s="5"/>
      <c r="BO285" s="5"/>
      <c r="BP285" s="5"/>
      <c r="BQ285" s="5"/>
      <c r="BR285" s="5"/>
      <c r="BS285" s="5"/>
      <c r="BT285" s="5"/>
      <c r="BU285" s="5"/>
      <c r="BV285" s="5"/>
      <c r="BW285" s="5"/>
      <c r="BX285" s="5"/>
      <c r="BY285" s="5"/>
      <c r="BZ285" s="5"/>
    </row>
    <row r="286" ht="12.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c r="BH286" s="5"/>
      <c r="BI286" s="5"/>
      <c r="BJ286" s="5"/>
      <c r="BK286" s="5"/>
      <c r="BL286" s="5"/>
      <c r="BM286" s="5"/>
      <c r="BN286" s="5"/>
      <c r="BO286" s="5"/>
      <c r="BP286" s="5"/>
      <c r="BQ286" s="5"/>
      <c r="BR286" s="5"/>
      <c r="BS286" s="5"/>
      <c r="BT286" s="5"/>
      <c r="BU286" s="5"/>
      <c r="BV286" s="5"/>
      <c r="BW286" s="5"/>
      <c r="BX286" s="5"/>
      <c r="BY286" s="5"/>
      <c r="BZ286" s="5"/>
    </row>
    <row r="287" ht="12.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c r="BH287" s="5"/>
      <c r="BI287" s="5"/>
      <c r="BJ287" s="5"/>
      <c r="BK287" s="5"/>
      <c r="BL287" s="5"/>
      <c r="BM287" s="5"/>
      <c r="BN287" s="5"/>
      <c r="BO287" s="5"/>
      <c r="BP287" s="5"/>
      <c r="BQ287" s="5"/>
      <c r="BR287" s="5"/>
      <c r="BS287" s="5"/>
      <c r="BT287" s="5"/>
      <c r="BU287" s="5"/>
      <c r="BV287" s="5"/>
      <c r="BW287" s="5"/>
      <c r="BX287" s="5"/>
      <c r="BY287" s="5"/>
      <c r="BZ287" s="5"/>
    </row>
    <row r="288" ht="12.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c r="BH288" s="5"/>
      <c r="BI288" s="5"/>
      <c r="BJ288" s="5"/>
      <c r="BK288" s="5"/>
      <c r="BL288" s="5"/>
      <c r="BM288" s="5"/>
      <c r="BN288" s="5"/>
      <c r="BO288" s="5"/>
      <c r="BP288" s="5"/>
      <c r="BQ288" s="5"/>
      <c r="BR288" s="5"/>
      <c r="BS288" s="5"/>
      <c r="BT288" s="5"/>
      <c r="BU288" s="5"/>
      <c r="BV288" s="5"/>
      <c r="BW288" s="5"/>
      <c r="BX288" s="5"/>
      <c r="BY288" s="5"/>
      <c r="BZ288" s="5"/>
    </row>
    <row r="289" ht="12.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c r="BH289" s="5"/>
      <c r="BI289" s="5"/>
      <c r="BJ289" s="5"/>
      <c r="BK289" s="5"/>
      <c r="BL289" s="5"/>
      <c r="BM289" s="5"/>
      <c r="BN289" s="5"/>
      <c r="BO289" s="5"/>
      <c r="BP289" s="5"/>
      <c r="BQ289" s="5"/>
      <c r="BR289" s="5"/>
      <c r="BS289" s="5"/>
      <c r="BT289" s="5"/>
      <c r="BU289" s="5"/>
      <c r="BV289" s="5"/>
      <c r="BW289" s="5"/>
      <c r="BX289" s="5"/>
      <c r="BY289" s="5"/>
      <c r="BZ289" s="5"/>
    </row>
    <row r="290" ht="12.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c r="BH290" s="5"/>
      <c r="BI290" s="5"/>
      <c r="BJ290" s="5"/>
      <c r="BK290" s="5"/>
      <c r="BL290" s="5"/>
      <c r="BM290" s="5"/>
      <c r="BN290" s="5"/>
      <c r="BO290" s="5"/>
      <c r="BP290" s="5"/>
      <c r="BQ290" s="5"/>
      <c r="BR290" s="5"/>
      <c r="BS290" s="5"/>
      <c r="BT290" s="5"/>
      <c r="BU290" s="5"/>
      <c r="BV290" s="5"/>
      <c r="BW290" s="5"/>
      <c r="BX290" s="5"/>
      <c r="BY290" s="5"/>
      <c r="BZ290" s="5"/>
    </row>
    <row r="291" ht="12.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c r="BH291" s="5"/>
      <c r="BI291" s="5"/>
      <c r="BJ291" s="5"/>
      <c r="BK291" s="5"/>
      <c r="BL291" s="5"/>
      <c r="BM291" s="5"/>
      <c r="BN291" s="5"/>
      <c r="BO291" s="5"/>
      <c r="BP291" s="5"/>
      <c r="BQ291" s="5"/>
      <c r="BR291" s="5"/>
      <c r="BS291" s="5"/>
      <c r="BT291" s="5"/>
      <c r="BU291" s="5"/>
      <c r="BV291" s="5"/>
      <c r="BW291" s="5"/>
      <c r="BX291" s="5"/>
      <c r="BY291" s="5"/>
      <c r="BZ291" s="5"/>
    </row>
    <row r="292" ht="12.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c r="BH292" s="5"/>
      <c r="BI292" s="5"/>
      <c r="BJ292" s="5"/>
      <c r="BK292" s="5"/>
      <c r="BL292" s="5"/>
      <c r="BM292" s="5"/>
      <c r="BN292" s="5"/>
      <c r="BO292" s="5"/>
      <c r="BP292" s="5"/>
      <c r="BQ292" s="5"/>
      <c r="BR292" s="5"/>
      <c r="BS292" s="5"/>
      <c r="BT292" s="5"/>
      <c r="BU292" s="5"/>
      <c r="BV292" s="5"/>
      <c r="BW292" s="5"/>
      <c r="BX292" s="5"/>
      <c r="BY292" s="5"/>
      <c r="BZ292" s="5"/>
    </row>
    <row r="293" ht="12.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c r="BH293" s="5"/>
      <c r="BI293" s="5"/>
      <c r="BJ293" s="5"/>
      <c r="BK293" s="5"/>
      <c r="BL293" s="5"/>
      <c r="BM293" s="5"/>
      <c r="BN293" s="5"/>
      <c r="BO293" s="5"/>
      <c r="BP293" s="5"/>
      <c r="BQ293" s="5"/>
      <c r="BR293" s="5"/>
      <c r="BS293" s="5"/>
      <c r="BT293" s="5"/>
      <c r="BU293" s="5"/>
      <c r="BV293" s="5"/>
      <c r="BW293" s="5"/>
      <c r="BX293" s="5"/>
      <c r="BY293" s="5"/>
      <c r="BZ293" s="5"/>
    </row>
    <row r="294" ht="12.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c r="BH294" s="5"/>
      <c r="BI294" s="5"/>
      <c r="BJ294" s="5"/>
      <c r="BK294" s="5"/>
      <c r="BL294" s="5"/>
      <c r="BM294" s="5"/>
      <c r="BN294" s="5"/>
      <c r="BO294" s="5"/>
      <c r="BP294" s="5"/>
      <c r="BQ294" s="5"/>
      <c r="BR294" s="5"/>
      <c r="BS294" s="5"/>
      <c r="BT294" s="5"/>
      <c r="BU294" s="5"/>
      <c r="BV294" s="5"/>
      <c r="BW294" s="5"/>
      <c r="BX294" s="5"/>
      <c r="BY294" s="5"/>
      <c r="BZ294" s="5"/>
    </row>
    <row r="295" ht="12.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c r="BH295" s="5"/>
      <c r="BI295" s="5"/>
      <c r="BJ295" s="5"/>
      <c r="BK295" s="5"/>
      <c r="BL295" s="5"/>
      <c r="BM295" s="5"/>
      <c r="BN295" s="5"/>
      <c r="BO295" s="5"/>
      <c r="BP295" s="5"/>
      <c r="BQ295" s="5"/>
      <c r="BR295" s="5"/>
      <c r="BS295" s="5"/>
      <c r="BT295" s="5"/>
      <c r="BU295" s="5"/>
      <c r="BV295" s="5"/>
      <c r="BW295" s="5"/>
      <c r="BX295" s="5"/>
      <c r="BY295" s="5"/>
      <c r="BZ295" s="5"/>
    </row>
    <row r="296" ht="12.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c r="BH296" s="5"/>
      <c r="BI296" s="5"/>
      <c r="BJ296" s="5"/>
      <c r="BK296" s="5"/>
      <c r="BL296" s="5"/>
      <c r="BM296" s="5"/>
      <c r="BN296" s="5"/>
      <c r="BO296" s="5"/>
      <c r="BP296" s="5"/>
      <c r="BQ296" s="5"/>
      <c r="BR296" s="5"/>
      <c r="BS296" s="5"/>
      <c r="BT296" s="5"/>
      <c r="BU296" s="5"/>
      <c r="BV296" s="5"/>
      <c r="BW296" s="5"/>
      <c r="BX296" s="5"/>
      <c r="BY296" s="5"/>
      <c r="BZ296" s="5"/>
    </row>
    <row r="297" ht="12.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c r="BH297" s="5"/>
      <c r="BI297" s="5"/>
      <c r="BJ297" s="5"/>
      <c r="BK297" s="5"/>
      <c r="BL297" s="5"/>
      <c r="BM297" s="5"/>
      <c r="BN297" s="5"/>
      <c r="BO297" s="5"/>
      <c r="BP297" s="5"/>
      <c r="BQ297" s="5"/>
      <c r="BR297" s="5"/>
      <c r="BS297" s="5"/>
      <c r="BT297" s="5"/>
      <c r="BU297" s="5"/>
      <c r="BV297" s="5"/>
      <c r="BW297" s="5"/>
      <c r="BX297" s="5"/>
      <c r="BY297" s="5"/>
      <c r="BZ297" s="5"/>
    </row>
    <row r="298" ht="12.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c r="BH298" s="5"/>
      <c r="BI298" s="5"/>
      <c r="BJ298" s="5"/>
      <c r="BK298" s="5"/>
      <c r="BL298" s="5"/>
      <c r="BM298" s="5"/>
      <c r="BN298" s="5"/>
      <c r="BO298" s="5"/>
      <c r="BP298" s="5"/>
      <c r="BQ298" s="5"/>
      <c r="BR298" s="5"/>
      <c r="BS298" s="5"/>
      <c r="BT298" s="5"/>
      <c r="BU298" s="5"/>
      <c r="BV298" s="5"/>
      <c r="BW298" s="5"/>
      <c r="BX298" s="5"/>
      <c r="BY298" s="5"/>
      <c r="BZ298" s="5"/>
    </row>
    <row r="299" ht="12.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c r="BH299" s="5"/>
      <c r="BI299" s="5"/>
      <c r="BJ299" s="5"/>
      <c r="BK299" s="5"/>
      <c r="BL299" s="5"/>
      <c r="BM299" s="5"/>
      <c r="BN299" s="5"/>
      <c r="BO299" s="5"/>
      <c r="BP299" s="5"/>
      <c r="BQ299" s="5"/>
      <c r="BR299" s="5"/>
      <c r="BS299" s="5"/>
      <c r="BT299" s="5"/>
      <c r="BU299" s="5"/>
      <c r="BV299" s="5"/>
      <c r="BW299" s="5"/>
      <c r="BX299" s="5"/>
      <c r="BY299" s="5"/>
      <c r="BZ299" s="5"/>
    </row>
    <row r="300" ht="12.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c r="BH300" s="5"/>
      <c r="BI300" s="5"/>
      <c r="BJ300" s="5"/>
      <c r="BK300" s="5"/>
      <c r="BL300" s="5"/>
      <c r="BM300" s="5"/>
      <c r="BN300" s="5"/>
      <c r="BO300" s="5"/>
      <c r="BP300" s="5"/>
      <c r="BQ300" s="5"/>
      <c r="BR300" s="5"/>
      <c r="BS300" s="5"/>
      <c r="BT300" s="5"/>
      <c r="BU300" s="5"/>
      <c r="BV300" s="5"/>
      <c r="BW300" s="5"/>
      <c r="BX300" s="5"/>
      <c r="BY300" s="5"/>
      <c r="BZ300" s="5"/>
    </row>
    <row r="301" ht="12.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c r="BH301" s="5"/>
      <c r="BI301" s="5"/>
      <c r="BJ301" s="5"/>
      <c r="BK301" s="5"/>
      <c r="BL301" s="5"/>
      <c r="BM301" s="5"/>
      <c r="BN301" s="5"/>
      <c r="BO301" s="5"/>
      <c r="BP301" s="5"/>
      <c r="BQ301" s="5"/>
      <c r="BR301" s="5"/>
      <c r="BS301" s="5"/>
      <c r="BT301" s="5"/>
      <c r="BU301" s="5"/>
      <c r="BV301" s="5"/>
      <c r="BW301" s="5"/>
      <c r="BX301" s="5"/>
      <c r="BY301" s="5"/>
      <c r="BZ301" s="5"/>
    </row>
    <row r="302" ht="12.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c r="BH302" s="5"/>
      <c r="BI302" s="5"/>
      <c r="BJ302" s="5"/>
      <c r="BK302" s="5"/>
      <c r="BL302" s="5"/>
      <c r="BM302" s="5"/>
      <c r="BN302" s="5"/>
      <c r="BO302" s="5"/>
      <c r="BP302" s="5"/>
      <c r="BQ302" s="5"/>
      <c r="BR302" s="5"/>
      <c r="BS302" s="5"/>
      <c r="BT302" s="5"/>
      <c r="BU302" s="5"/>
      <c r="BV302" s="5"/>
      <c r="BW302" s="5"/>
      <c r="BX302" s="5"/>
      <c r="BY302" s="5"/>
      <c r="BZ302" s="5"/>
    </row>
    <row r="303" ht="12.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c r="BH303" s="5"/>
      <c r="BI303" s="5"/>
      <c r="BJ303" s="5"/>
      <c r="BK303" s="5"/>
      <c r="BL303" s="5"/>
      <c r="BM303" s="5"/>
      <c r="BN303" s="5"/>
      <c r="BO303" s="5"/>
      <c r="BP303" s="5"/>
      <c r="BQ303" s="5"/>
      <c r="BR303" s="5"/>
      <c r="BS303" s="5"/>
      <c r="BT303" s="5"/>
      <c r="BU303" s="5"/>
      <c r="BV303" s="5"/>
      <c r="BW303" s="5"/>
      <c r="BX303" s="5"/>
      <c r="BY303" s="5"/>
      <c r="BZ303" s="5"/>
    </row>
    <row r="304" ht="12.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c r="BH304" s="5"/>
      <c r="BI304" s="5"/>
      <c r="BJ304" s="5"/>
      <c r="BK304" s="5"/>
      <c r="BL304" s="5"/>
      <c r="BM304" s="5"/>
      <c r="BN304" s="5"/>
      <c r="BO304" s="5"/>
      <c r="BP304" s="5"/>
      <c r="BQ304" s="5"/>
      <c r="BR304" s="5"/>
      <c r="BS304" s="5"/>
      <c r="BT304" s="5"/>
      <c r="BU304" s="5"/>
      <c r="BV304" s="5"/>
      <c r="BW304" s="5"/>
      <c r="BX304" s="5"/>
      <c r="BY304" s="5"/>
      <c r="BZ304" s="5"/>
    </row>
    <row r="305" ht="12.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c r="BH305" s="5"/>
      <c r="BI305" s="5"/>
      <c r="BJ305" s="5"/>
      <c r="BK305" s="5"/>
      <c r="BL305" s="5"/>
      <c r="BM305" s="5"/>
      <c r="BN305" s="5"/>
      <c r="BO305" s="5"/>
      <c r="BP305" s="5"/>
      <c r="BQ305" s="5"/>
      <c r="BR305" s="5"/>
      <c r="BS305" s="5"/>
      <c r="BT305" s="5"/>
      <c r="BU305" s="5"/>
      <c r="BV305" s="5"/>
      <c r="BW305" s="5"/>
      <c r="BX305" s="5"/>
      <c r="BY305" s="5"/>
      <c r="BZ305" s="5"/>
    </row>
    <row r="306" ht="12.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c r="BH306" s="5"/>
      <c r="BI306" s="5"/>
      <c r="BJ306" s="5"/>
      <c r="BK306" s="5"/>
      <c r="BL306" s="5"/>
      <c r="BM306" s="5"/>
      <c r="BN306" s="5"/>
      <c r="BO306" s="5"/>
      <c r="BP306" s="5"/>
      <c r="BQ306" s="5"/>
      <c r="BR306" s="5"/>
      <c r="BS306" s="5"/>
      <c r="BT306" s="5"/>
      <c r="BU306" s="5"/>
      <c r="BV306" s="5"/>
      <c r="BW306" s="5"/>
      <c r="BX306" s="5"/>
      <c r="BY306" s="5"/>
      <c r="BZ306" s="5"/>
    </row>
    <row r="307" ht="12.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c r="BH307" s="5"/>
      <c r="BI307" s="5"/>
      <c r="BJ307" s="5"/>
      <c r="BK307" s="5"/>
      <c r="BL307" s="5"/>
      <c r="BM307" s="5"/>
      <c r="BN307" s="5"/>
      <c r="BO307" s="5"/>
      <c r="BP307" s="5"/>
      <c r="BQ307" s="5"/>
      <c r="BR307" s="5"/>
      <c r="BS307" s="5"/>
      <c r="BT307" s="5"/>
      <c r="BU307" s="5"/>
      <c r="BV307" s="5"/>
      <c r="BW307" s="5"/>
      <c r="BX307" s="5"/>
      <c r="BY307" s="5"/>
      <c r="BZ307" s="5"/>
    </row>
    <row r="308" ht="12.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c r="BH308" s="5"/>
      <c r="BI308" s="5"/>
      <c r="BJ308" s="5"/>
      <c r="BK308" s="5"/>
      <c r="BL308" s="5"/>
      <c r="BM308" s="5"/>
      <c r="BN308" s="5"/>
      <c r="BO308" s="5"/>
      <c r="BP308" s="5"/>
      <c r="BQ308" s="5"/>
      <c r="BR308" s="5"/>
      <c r="BS308" s="5"/>
      <c r="BT308" s="5"/>
      <c r="BU308" s="5"/>
      <c r="BV308" s="5"/>
      <c r="BW308" s="5"/>
      <c r="BX308" s="5"/>
      <c r="BY308" s="5"/>
      <c r="BZ308" s="5"/>
    </row>
    <row r="309" ht="12.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c r="BH309" s="5"/>
      <c r="BI309" s="5"/>
      <c r="BJ309" s="5"/>
      <c r="BK309" s="5"/>
      <c r="BL309" s="5"/>
      <c r="BM309" s="5"/>
      <c r="BN309" s="5"/>
      <c r="BO309" s="5"/>
      <c r="BP309" s="5"/>
      <c r="BQ309" s="5"/>
      <c r="BR309" s="5"/>
      <c r="BS309" s="5"/>
      <c r="BT309" s="5"/>
      <c r="BU309" s="5"/>
      <c r="BV309" s="5"/>
      <c r="BW309" s="5"/>
      <c r="BX309" s="5"/>
      <c r="BY309" s="5"/>
      <c r="BZ309" s="5"/>
    </row>
    <row r="310" ht="12.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c r="BH310" s="5"/>
      <c r="BI310" s="5"/>
      <c r="BJ310" s="5"/>
      <c r="BK310" s="5"/>
      <c r="BL310" s="5"/>
      <c r="BM310" s="5"/>
      <c r="BN310" s="5"/>
      <c r="BO310" s="5"/>
      <c r="BP310" s="5"/>
      <c r="BQ310" s="5"/>
      <c r="BR310" s="5"/>
      <c r="BS310" s="5"/>
      <c r="BT310" s="5"/>
      <c r="BU310" s="5"/>
      <c r="BV310" s="5"/>
      <c r="BW310" s="5"/>
      <c r="BX310" s="5"/>
      <c r="BY310" s="5"/>
      <c r="BZ310" s="5"/>
    </row>
    <row r="311" ht="12.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c r="BH311" s="5"/>
      <c r="BI311" s="5"/>
      <c r="BJ311" s="5"/>
      <c r="BK311" s="5"/>
      <c r="BL311" s="5"/>
      <c r="BM311" s="5"/>
      <c r="BN311" s="5"/>
      <c r="BO311" s="5"/>
      <c r="BP311" s="5"/>
      <c r="BQ311" s="5"/>
      <c r="BR311" s="5"/>
      <c r="BS311" s="5"/>
      <c r="BT311" s="5"/>
      <c r="BU311" s="5"/>
      <c r="BV311" s="5"/>
      <c r="BW311" s="5"/>
      <c r="BX311" s="5"/>
      <c r="BY311" s="5"/>
      <c r="BZ311" s="5"/>
    </row>
    <row r="312" ht="12.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c r="BH312" s="5"/>
      <c r="BI312" s="5"/>
      <c r="BJ312" s="5"/>
      <c r="BK312" s="5"/>
      <c r="BL312" s="5"/>
      <c r="BM312" s="5"/>
      <c r="BN312" s="5"/>
      <c r="BO312" s="5"/>
      <c r="BP312" s="5"/>
      <c r="BQ312" s="5"/>
      <c r="BR312" s="5"/>
      <c r="BS312" s="5"/>
      <c r="BT312" s="5"/>
      <c r="BU312" s="5"/>
      <c r="BV312" s="5"/>
      <c r="BW312" s="5"/>
      <c r="BX312" s="5"/>
      <c r="BY312" s="5"/>
      <c r="BZ312" s="5"/>
    </row>
    <row r="313" ht="12.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c r="BH313" s="5"/>
      <c r="BI313" s="5"/>
      <c r="BJ313" s="5"/>
      <c r="BK313" s="5"/>
      <c r="BL313" s="5"/>
      <c r="BM313" s="5"/>
      <c r="BN313" s="5"/>
      <c r="BO313" s="5"/>
      <c r="BP313" s="5"/>
      <c r="BQ313" s="5"/>
      <c r="BR313" s="5"/>
      <c r="BS313" s="5"/>
      <c r="BT313" s="5"/>
      <c r="BU313" s="5"/>
      <c r="BV313" s="5"/>
      <c r="BW313" s="5"/>
      <c r="BX313" s="5"/>
      <c r="BY313" s="5"/>
      <c r="BZ313" s="5"/>
    </row>
    <row r="314" ht="12.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c r="BH314" s="5"/>
      <c r="BI314" s="5"/>
      <c r="BJ314" s="5"/>
      <c r="BK314" s="5"/>
      <c r="BL314" s="5"/>
      <c r="BM314" s="5"/>
      <c r="BN314" s="5"/>
      <c r="BO314" s="5"/>
      <c r="BP314" s="5"/>
      <c r="BQ314" s="5"/>
      <c r="BR314" s="5"/>
      <c r="BS314" s="5"/>
      <c r="BT314" s="5"/>
      <c r="BU314" s="5"/>
      <c r="BV314" s="5"/>
      <c r="BW314" s="5"/>
      <c r="BX314" s="5"/>
      <c r="BY314" s="5"/>
      <c r="BZ314" s="5"/>
    </row>
    <row r="315" ht="12.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c r="BH315" s="5"/>
      <c r="BI315" s="5"/>
      <c r="BJ315" s="5"/>
      <c r="BK315" s="5"/>
      <c r="BL315" s="5"/>
      <c r="BM315" s="5"/>
      <c r="BN315" s="5"/>
      <c r="BO315" s="5"/>
      <c r="BP315" s="5"/>
      <c r="BQ315" s="5"/>
      <c r="BR315" s="5"/>
      <c r="BS315" s="5"/>
      <c r="BT315" s="5"/>
      <c r="BU315" s="5"/>
      <c r="BV315" s="5"/>
      <c r="BW315" s="5"/>
      <c r="BX315" s="5"/>
      <c r="BY315" s="5"/>
      <c r="BZ315" s="5"/>
    </row>
    <row r="316" ht="12.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c r="BH316" s="5"/>
      <c r="BI316" s="5"/>
      <c r="BJ316" s="5"/>
      <c r="BK316" s="5"/>
      <c r="BL316" s="5"/>
      <c r="BM316" s="5"/>
      <c r="BN316" s="5"/>
      <c r="BO316" s="5"/>
      <c r="BP316" s="5"/>
      <c r="BQ316" s="5"/>
      <c r="BR316" s="5"/>
      <c r="BS316" s="5"/>
      <c r="BT316" s="5"/>
      <c r="BU316" s="5"/>
      <c r="BV316" s="5"/>
      <c r="BW316" s="5"/>
      <c r="BX316" s="5"/>
      <c r="BY316" s="5"/>
      <c r="BZ316" s="5"/>
    </row>
    <row r="317" ht="12.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c r="BH317" s="5"/>
      <c r="BI317" s="5"/>
      <c r="BJ317" s="5"/>
      <c r="BK317" s="5"/>
      <c r="BL317" s="5"/>
      <c r="BM317" s="5"/>
      <c r="BN317" s="5"/>
      <c r="BO317" s="5"/>
      <c r="BP317" s="5"/>
      <c r="BQ317" s="5"/>
      <c r="BR317" s="5"/>
      <c r="BS317" s="5"/>
      <c r="BT317" s="5"/>
      <c r="BU317" s="5"/>
      <c r="BV317" s="5"/>
      <c r="BW317" s="5"/>
      <c r="BX317" s="5"/>
      <c r="BY317" s="5"/>
      <c r="BZ317" s="5"/>
    </row>
    <row r="318" ht="12.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c r="BH318" s="5"/>
      <c r="BI318" s="5"/>
      <c r="BJ318" s="5"/>
      <c r="BK318" s="5"/>
      <c r="BL318" s="5"/>
      <c r="BM318" s="5"/>
      <c r="BN318" s="5"/>
      <c r="BO318" s="5"/>
      <c r="BP318" s="5"/>
      <c r="BQ318" s="5"/>
      <c r="BR318" s="5"/>
      <c r="BS318" s="5"/>
      <c r="BT318" s="5"/>
      <c r="BU318" s="5"/>
      <c r="BV318" s="5"/>
      <c r="BW318" s="5"/>
      <c r="BX318" s="5"/>
      <c r="BY318" s="5"/>
      <c r="BZ318" s="5"/>
    </row>
    <row r="319" ht="12.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c r="BH319" s="5"/>
      <c r="BI319" s="5"/>
      <c r="BJ319" s="5"/>
      <c r="BK319" s="5"/>
      <c r="BL319" s="5"/>
      <c r="BM319" s="5"/>
      <c r="BN319" s="5"/>
      <c r="BO319" s="5"/>
      <c r="BP319" s="5"/>
      <c r="BQ319" s="5"/>
      <c r="BR319" s="5"/>
      <c r="BS319" s="5"/>
      <c r="BT319" s="5"/>
      <c r="BU319" s="5"/>
      <c r="BV319" s="5"/>
      <c r="BW319" s="5"/>
      <c r="BX319" s="5"/>
      <c r="BY319" s="5"/>
      <c r="BZ319" s="5"/>
    </row>
    <row r="320" ht="12.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c r="BH320" s="5"/>
      <c r="BI320" s="5"/>
      <c r="BJ320" s="5"/>
      <c r="BK320" s="5"/>
      <c r="BL320" s="5"/>
      <c r="BM320" s="5"/>
      <c r="BN320" s="5"/>
      <c r="BO320" s="5"/>
      <c r="BP320" s="5"/>
      <c r="BQ320" s="5"/>
      <c r="BR320" s="5"/>
      <c r="BS320" s="5"/>
      <c r="BT320" s="5"/>
      <c r="BU320" s="5"/>
      <c r="BV320" s="5"/>
      <c r="BW320" s="5"/>
      <c r="BX320" s="5"/>
      <c r="BY320" s="5"/>
      <c r="BZ320" s="5"/>
    </row>
    <row r="321" ht="12.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c r="BH321" s="5"/>
      <c r="BI321" s="5"/>
      <c r="BJ321" s="5"/>
      <c r="BK321" s="5"/>
      <c r="BL321" s="5"/>
      <c r="BM321" s="5"/>
      <c r="BN321" s="5"/>
      <c r="BO321" s="5"/>
      <c r="BP321" s="5"/>
      <c r="BQ321" s="5"/>
      <c r="BR321" s="5"/>
      <c r="BS321" s="5"/>
      <c r="BT321" s="5"/>
      <c r="BU321" s="5"/>
      <c r="BV321" s="5"/>
      <c r="BW321" s="5"/>
      <c r="BX321" s="5"/>
      <c r="BY321" s="5"/>
      <c r="BZ321" s="5"/>
    </row>
    <row r="322" ht="12.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c r="BH322" s="5"/>
      <c r="BI322" s="5"/>
      <c r="BJ322" s="5"/>
      <c r="BK322" s="5"/>
      <c r="BL322" s="5"/>
      <c r="BM322" s="5"/>
      <c r="BN322" s="5"/>
      <c r="BO322" s="5"/>
      <c r="BP322" s="5"/>
      <c r="BQ322" s="5"/>
      <c r="BR322" s="5"/>
      <c r="BS322" s="5"/>
      <c r="BT322" s="5"/>
      <c r="BU322" s="5"/>
      <c r="BV322" s="5"/>
      <c r="BW322" s="5"/>
      <c r="BX322" s="5"/>
      <c r="BY322" s="5"/>
      <c r="BZ322" s="5"/>
    </row>
    <row r="323" ht="12.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c r="BH323" s="5"/>
      <c r="BI323" s="5"/>
      <c r="BJ323" s="5"/>
      <c r="BK323" s="5"/>
      <c r="BL323" s="5"/>
      <c r="BM323" s="5"/>
      <c r="BN323" s="5"/>
      <c r="BO323" s="5"/>
      <c r="BP323" s="5"/>
      <c r="BQ323" s="5"/>
      <c r="BR323" s="5"/>
      <c r="BS323" s="5"/>
      <c r="BT323" s="5"/>
      <c r="BU323" s="5"/>
      <c r="BV323" s="5"/>
      <c r="BW323" s="5"/>
      <c r="BX323" s="5"/>
      <c r="BY323" s="5"/>
      <c r="BZ323" s="5"/>
    </row>
    <row r="324" ht="12.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c r="BH324" s="5"/>
      <c r="BI324" s="5"/>
      <c r="BJ324" s="5"/>
      <c r="BK324" s="5"/>
      <c r="BL324" s="5"/>
      <c r="BM324" s="5"/>
      <c r="BN324" s="5"/>
      <c r="BO324" s="5"/>
      <c r="BP324" s="5"/>
      <c r="BQ324" s="5"/>
      <c r="BR324" s="5"/>
      <c r="BS324" s="5"/>
      <c r="BT324" s="5"/>
      <c r="BU324" s="5"/>
      <c r="BV324" s="5"/>
      <c r="BW324" s="5"/>
      <c r="BX324" s="5"/>
      <c r="BY324" s="5"/>
      <c r="BZ324" s="5"/>
    </row>
    <row r="325" ht="12.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c r="BH325" s="5"/>
      <c r="BI325" s="5"/>
      <c r="BJ325" s="5"/>
      <c r="BK325" s="5"/>
      <c r="BL325" s="5"/>
      <c r="BM325" s="5"/>
      <c r="BN325" s="5"/>
      <c r="BO325" s="5"/>
      <c r="BP325" s="5"/>
      <c r="BQ325" s="5"/>
      <c r="BR325" s="5"/>
      <c r="BS325" s="5"/>
      <c r="BT325" s="5"/>
      <c r="BU325" s="5"/>
      <c r="BV325" s="5"/>
      <c r="BW325" s="5"/>
      <c r="BX325" s="5"/>
      <c r="BY325" s="5"/>
      <c r="BZ325" s="5"/>
    </row>
    <row r="326" ht="12.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c r="BH326" s="5"/>
      <c r="BI326" s="5"/>
      <c r="BJ326" s="5"/>
      <c r="BK326" s="5"/>
      <c r="BL326" s="5"/>
      <c r="BM326" s="5"/>
      <c r="BN326" s="5"/>
      <c r="BO326" s="5"/>
      <c r="BP326" s="5"/>
      <c r="BQ326" s="5"/>
      <c r="BR326" s="5"/>
      <c r="BS326" s="5"/>
      <c r="BT326" s="5"/>
      <c r="BU326" s="5"/>
      <c r="BV326" s="5"/>
      <c r="BW326" s="5"/>
      <c r="BX326" s="5"/>
      <c r="BY326" s="5"/>
      <c r="BZ326" s="5"/>
    </row>
    <row r="327" ht="12.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c r="BH327" s="5"/>
      <c r="BI327" s="5"/>
      <c r="BJ327" s="5"/>
      <c r="BK327" s="5"/>
      <c r="BL327" s="5"/>
      <c r="BM327" s="5"/>
      <c r="BN327" s="5"/>
      <c r="BO327" s="5"/>
      <c r="BP327" s="5"/>
      <c r="BQ327" s="5"/>
      <c r="BR327" s="5"/>
      <c r="BS327" s="5"/>
      <c r="BT327" s="5"/>
      <c r="BU327" s="5"/>
      <c r="BV327" s="5"/>
      <c r="BW327" s="5"/>
      <c r="BX327" s="5"/>
      <c r="BY327" s="5"/>
      <c r="BZ327" s="5"/>
    </row>
    <row r="328" ht="12.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c r="BH328" s="5"/>
      <c r="BI328" s="5"/>
      <c r="BJ328" s="5"/>
      <c r="BK328" s="5"/>
      <c r="BL328" s="5"/>
      <c r="BM328" s="5"/>
      <c r="BN328" s="5"/>
      <c r="BO328" s="5"/>
      <c r="BP328" s="5"/>
      <c r="BQ328" s="5"/>
      <c r="BR328" s="5"/>
      <c r="BS328" s="5"/>
      <c r="BT328" s="5"/>
      <c r="BU328" s="5"/>
      <c r="BV328" s="5"/>
      <c r="BW328" s="5"/>
      <c r="BX328" s="5"/>
      <c r="BY328" s="5"/>
      <c r="BZ328" s="5"/>
    </row>
    <row r="329" ht="12.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c r="BH329" s="5"/>
      <c r="BI329" s="5"/>
      <c r="BJ329" s="5"/>
      <c r="BK329" s="5"/>
      <c r="BL329" s="5"/>
      <c r="BM329" s="5"/>
      <c r="BN329" s="5"/>
      <c r="BO329" s="5"/>
      <c r="BP329" s="5"/>
      <c r="BQ329" s="5"/>
      <c r="BR329" s="5"/>
      <c r="BS329" s="5"/>
      <c r="BT329" s="5"/>
      <c r="BU329" s="5"/>
      <c r="BV329" s="5"/>
      <c r="BW329" s="5"/>
      <c r="BX329" s="5"/>
      <c r="BY329" s="5"/>
      <c r="BZ329" s="5"/>
    </row>
    <row r="330" ht="12.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c r="BH330" s="5"/>
      <c r="BI330" s="5"/>
      <c r="BJ330" s="5"/>
      <c r="BK330" s="5"/>
      <c r="BL330" s="5"/>
      <c r="BM330" s="5"/>
      <c r="BN330" s="5"/>
      <c r="BO330" s="5"/>
      <c r="BP330" s="5"/>
      <c r="BQ330" s="5"/>
      <c r="BR330" s="5"/>
      <c r="BS330" s="5"/>
      <c r="BT330" s="5"/>
      <c r="BU330" s="5"/>
      <c r="BV330" s="5"/>
      <c r="BW330" s="5"/>
      <c r="BX330" s="5"/>
      <c r="BY330" s="5"/>
      <c r="BZ330" s="5"/>
    </row>
    <row r="331" ht="12.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c r="BH331" s="5"/>
      <c r="BI331" s="5"/>
      <c r="BJ331" s="5"/>
      <c r="BK331" s="5"/>
      <c r="BL331" s="5"/>
      <c r="BM331" s="5"/>
      <c r="BN331" s="5"/>
      <c r="BO331" s="5"/>
      <c r="BP331" s="5"/>
      <c r="BQ331" s="5"/>
      <c r="BR331" s="5"/>
      <c r="BS331" s="5"/>
      <c r="BT331" s="5"/>
      <c r="BU331" s="5"/>
      <c r="BV331" s="5"/>
      <c r="BW331" s="5"/>
      <c r="BX331" s="5"/>
      <c r="BY331" s="5"/>
      <c r="BZ331" s="5"/>
    </row>
    <row r="332" ht="12.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c r="BH332" s="5"/>
      <c r="BI332" s="5"/>
      <c r="BJ332" s="5"/>
      <c r="BK332" s="5"/>
      <c r="BL332" s="5"/>
      <c r="BM332" s="5"/>
      <c r="BN332" s="5"/>
      <c r="BO332" s="5"/>
      <c r="BP332" s="5"/>
      <c r="BQ332" s="5"/>
      <c r="BR332" s="5"/>
      <c r="BS332" s="5"/>
      <c r="BT332" s="5"/>
      <c r="BU332" s="5"/>
      <c r="BV332" s="5"/>
      <c r="BW332" s="5"/>
      <c r="BX332" s="5"/>
      <c r="BY332" s="5"/>
      <c r="BZ332" s="5"/>
    </row>
    <row r="333" ht="12.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c r="BH333" s="5"/>
      <c r="BI333" s="5"/>
      <c r="BJ333" s="5"/>
      <c r="BK333" s="5"/>
      <c r="BL333" s="5"/>
      <c r="BM333" s="5"/>
      <c r="BN333" s="5"/>
      <c r="BO333" s="5"/>
      <c r="BP333" s="5"/>
      <c r="BQ333" s="5"/>
      <c r="BR333" s="5"/>
      <c r="BS333" s="5"/>
      <c r="BT333" s="5"/>
      <c r="BU333" s="5"/>
      <c r="BV333" s="5"/>
      <c r="BW333" s="5"/>
      <c r="BX333" s="5"/>
      <c r="BY333" s="5"/>
      <c r="BZ333" s="5"/>
    </row>
    <row r="334" ht="12.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c r="BH334" s="5"/>
      <c r="BI334" s="5"/>
      <c r="BJ334" s="5"/>
      <c r="BK334" s="5"/>
      <c r="BL334" s="5"/>
      <c r="BM334" s="5"/>
      <c r="BN334" s="5"/>
      <c r="BO334" s="5"/>
      <c r="BP334" s="5"/>
      <c r="BQ334" s="5"/>
      <c r="BR334" s="5"/>
      <c r="BS334" s="5"/>
      <c r="BT334" s="5"/>
      <c r="BU334" s="5"/>
      <c r="BV334" s="5"/>
      <c r="BW334" s="5"/>
      <c r="BX334" s="5"/>
      <c r="BY334" s="5"/>
      <c r="BZ334" s="5"/>
    </row>
    <row r="335" ht="12.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c r="BH335" s="5"/>
      <c r="BI335" s="5"/>
      <c r="BJ335" s="5"/>
      <c r="BK335" s="5"/>
      <c r="BL335" s="5"/>
      <c r="BM335" s="5"/>
      <c r="BN335" s="5"/>
      <c r="BO335" s="5"/>
      <c r="BP335" s="5"/>
      <c r="BQ335" s="5"/>
      <c r="BR335" s="5"/>
      <c r="BS335" s="5"/>
      <c r="BT335" s="5"/>
      <c r="BU335" s="5"/>
      <c r="BV335" s="5"/>
      <c r="BW335" s="5"/>
      <c r="BX335" s="5"/>
      <c r="BY335" s="5"/>
      <c r="BZ335" s="5"/>
    </row>
    <row r="336" ht="12.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c r="BH336" s="5"/>
      <c r="BI336" s="5"/>
      <c r="BJ336" s="5"/>
      <c r="BK336" s="5"/>
      <c r="BL336" s="5"/>
      <c r="BM336" s="5"/>
      <c r="BN336" s="5"/>
      <c r="BO336" s="5"/>
      <c r="BP336" s="5"/>
      <c r="BQ336" s="5"/>
      <c r="BR336" s="5"/>
      <c r="BS336" s="5"/>
      <c r="BT336" s="5"/>
      <c r="BU336" s="5"/>
      <c r="BV336" s="5"/>
      <c r="BW336" s="5"/>
      <c r="BX336" s="5"/>
      <c r="BY336" s="5"/>
      <c r="BZ336" s="5"/>
    </row>
    <row r="337" ht="12.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c r="BH337" s="5"/>
      <c r="BI337" s="5"/>
      <c r="BJ337" s="5"/>
      <c r="BK337" s="5"/>
      <c r="BL337" s="5"/>
      <c r="BM337" s="5"/>
      <c r="BN337" s="5"/>
      <c r="BO337" s="5"/>
      <c r="BP337" s="5"/>
      <c r="BQ337" s="5"/>
      <c r="BR337" s="5"/>
      <c r="BS337" s="5"/>
      <c r="BT337" s="5"/>
      <c r="BU337" s="5"/>
      <c r="BV337" s="5"/>
      <c r="BW337" s="5"/>
      <c r="BX337" s="5"/>
      <c r="BY337" s="5"/>
      <c r="BZ337" s="5"/>
    </row>
    <row r="338" ht="12.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c r="BH338" s="5"/>
      <c r="BI338" s="5"/>
      <c r="BJ338" s="5"/>
      <c r="BK338" s="5"/>
      <c r="BL338" s="5"/>
      <c r="BM338" s="5"/>
      <c r="BN338" s="5"/>
      <c r="BO338" s="5"/>
      <c r="BP338" s="5"/>
      <c r="BQ338" s="5"/>
      <c r="BR338" s="5"/>
      <c r="BS338" s="5"/>
      <c r="BT338" s="5"/>
      <c r="BU338" s="5"/>
      <c r="BV338" s="5"/>
      <c r="BW338" s="5"/>
      <c r="BX338" s="5"/>
      <c r="BY338" s="5"/>
      <c r="BZ338" s="5"/>
    </row>
    <row r="339" ht="12.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c r="BH339" s="5"/>
      <c r="BI339" s="5"/>
      <c r="BJ339" s="5"/>
      <c r="BK339" s="5"/>
      <c r="BL339" s="5"/>
      <c r="BM339" s="5"/>
      <c r="BN339" s="5"/>
      <c r="BO339" s="5"/>
      <c r="BP339" s="5"/>
      <c r="BQ339" s="5"/>
      <c r="BR339" s="5"/>
      <c r="BS339" s="5"/>
      <c r="BT339" s="5"/>
      <c r="BU339" s="5"/>
      <c r="BV339" s="5"/>
      <c r="BW339" s="5"/>
      <c r="BX339" s="5"/>
      <c r="BY339" s="5"/>
      <c r="BZ339" s="5"/>
    </row>
    <row r="340" ht="12.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c r="BH340" s="5"/>
      <c r="BI340" s="5"/>
      <c r="BJ340" s="5"/>
      <c r="BK340" s="5"/>
      <c r="BL340" s="5"/>
      <c r="BM340" s="5"/>
      <c r="BN340" s="5"/>
      <c r="BO340" s="5"/>
      <c r="BP340" s="5"/>
      <c r="BQ340" s="5"/>
      <c r="BR340" s="5"/>
      <c r="BS340" s="5"/>
      <c r="BT340" s="5"/>
      <c r="BU340" s="5"/>
      <c r="BV340" s="5"/>
      <c r="BW340" s="5"/>
      <c r="BX340" s="5"/>
      <c r="BY340" s="5"/>
      <c r="BZ340" s="5"/>
    </row>
    <row r="341" ht="12.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c r="BH341" s="5"/>
      <c r="BI341" s="5"/>
      <c r="BJ341" s="5"/>
      <c r="BK341" s="5"/>
      <c r="BL341" s="5"/>
      <c r="BM341" s="5"/>
      <c r="BN341" s="5"/>
      <c r="BO341" s="5"/>
      <c r="BP341" s="5"/>
      <c r="BQ341" s="5"/>
      <c r="BR341" s="5"/>
      <c r="BS341" s="5"/>
      <c r="BT341" s="5"/>
      <c r="BU341" s="5"/>
      <c r="BV341" s="5"/>
      <c r="BW341" s="5"/>
      <c r="BX341" s="5"/>
      <c r="BY341" s="5"/>
      <c r="BZ341" s="5"/>
    </row>
    <row r="342" ht="12.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c r="BH342" s="5"/>
      <c r="BI342" s="5"/>
      <c r="BJ342" s="5"/>
      <c r="BK342" s="5"/>
      <c r="BL342" s="5"/>
      <c r="BM342" s="5"/>
      <c r="BN342" s="5"/>
      <c r="BO342" s="5"/>
      <c r="BP342" s="5"/>
      <c r="BQ342" s="5"/>
      <c r="BR342" s="5"/>
      <c r="BS342" s="5"/>
      <c r="BT342" s="5"/>
      <c r="BU342" s="5"/>
      <c r="BV342" s="5"/>
      <c r="BW342" s="5"/>
      <c r="BX342" s="5"/>
      <c r="BY342" s="5"/>
      <c r="BZ342" s="5"/>
    </row>
    <row r="343" ht="12.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c r="BH343" s="5"/>
      <c r="BI343" s="5"/>
      <c r="BJ343" s="5"/>
      <c r="BK343" s="5"/>
      <c r="BL343" s="5"/>
      <c r="BM343" s="5"/>
      <c r="BN343" s="5"/>
      <c r="BO343" s="5"/>
      <c r="BP343" s="5"/>
      <c r="BQ343" s="5"/>
      <c r="BR343" s="5"/>
      <c r="BS343" s="5"/>
      <c r="BT343" s="5"/>
      <c r="BU343" s="5"/>
      <c r="BV343" s="5"/>
      <c r="BW343" s="5"/>
      <c r="BX343" s="5"/>
      <c r="BY343" s="5"/>
      <c r="BZ343" s="5"/>
    </row>
    <row r="344" ht="12.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c r="BH344" s="5"/>
      <c r="BI344" s="5"/>
      <c r="BJ344" s="5"/>
      <c r="BK344" s="5"/>
      <c r="BL344" s="5"/>
      <c r="BM344" s="5"/>
      <c r="BN344" s="5"/>
      <c r="BO344" s="5"/>
      <c r="BP344" s="5"/>
      <c r="BQ344" s="5"/>
      <c r="BR344" s="5"/>
      <c r="BS344" s="5"/>
      <c r="BT344" s="5"/>
      <c r="BU344" s="5"/>
      <c r="BV344" s="5"/>
      <c r="BW344" s="5"/>
      <c r="BX344" s="5"/>
      <c r="BY344" s="5"/>
      <c r="BZ344" s="5"/>
    </row>
    <row r="345" ht="12.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c r="BH345" s="5"/>
      <c r="BI345" s="5"/>
      <c r="BJ345" s="5"/>
      <c r="BK345" s="5"/>
      <c r="BL345" s="5"/>
      <c r="BM345" s="5"/>
      <c r="BN345" s="5"/>
      <c r="BO345" s="5"/>
      <c r="BP345" s="5"/>
      <c r="BQ345" s="5"/>
      <c r="BR345" s="5"/>
      <c r="BS345" s="5"/>
      <c r="BT345" s="5"/>
      <c r="BU345" s="5"/>
      <c r="BV345" s="5"/>
      <c r="BW345" s="5"/>
      <c r="BX345" s="5"/>
      <c r="BY345" s="5"/>
      <c r="BZ345" s="5"/>
    </row>
    <row r="346" ht="12.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c r="BH346" s="5"/>
      <c r="BI346" s="5"/>
      <c r="BJ346" s="5"/>
      <c r="BK346" s="5"/>
      <c r="BL346" s="5"/>
      <c r="BM346" s="5"/>
      <c r="BN346" s="5"/>
      <c r="BO346" s="5"/>
      <c r="BP346" s="5"/>
      <c r="BQ346" s="5"/>
      <c r="BR346" s="5"/>
      <c r="BS346" s="5"/>
      <c r="BT346" s="5"/>
      <c r="BU346" s="5"/>
      <c r="BV346" s="5"/>
      <c r="BW346" s="5"/>
      <c r="BX346" s="5"/>
      <c r="BY346" s="5"/>
      <c r="BZ346" s="5"/>
    </row>
    <row r="347" ht="12.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c r="BH347" s="5"/>
      <c r="BI347" s="5"/>
      <c r="BJ347" s="5"/>
      <c r="BK347" s="5"/>
      <c r="BL347" s="5"/>
      <c r="BM347" s="5"/>
      <c r="BN347" s="5"/>
      <c r="BO347" s="5"/>
      <c r="BP347" s="5"/>
      <c r="BQ347" s="5"/>
      <c r="BR347" s="5"/>
      <c r="BS347" s="5"/>
      <c r="BT347" s="5"/>
      <c r="BU347" s="5"/>
      <c r="BV347" s="5"/>
      <c r="BW347" s="5"/>
      <c r="BX347" s="5"/>
      <c r="BY347" s="5"/>
      <c r="BZ347" s="5"/>
    </row>
    <row r="348" ht="12.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c r="BH348" s="5"/>
      <c r="BI348" s="5"/>
      <c r="BJ348" s="5"/>
      <c r="BK348" s="5"/>
      <c r="BL348" s="5"/>
      <c r="BM348" s="5"/>
      <c r="BN348" s="5"/>
      <c r="BO348" s="5"/>
      <c r="BP348" s="5"/>
      <c r="BQ348" s="5"/>
      <c r="BR348" s="5"/>
      <c r="BS348" s="5"/>
      <c r="BT348" s="5"/>
      <c r="BU348" s="5"/>
      <c r="BV348" s="5"/>
      <c r="BW348" s="5"/>
      <c r="BX348" s="5"/>
      <c r="BY348" s="5"/>
      <c r="BZ348" s="5"/>
    </row>
    <row r="349" ht="12.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c r="BH349" s="5"/>
      <c r="BI349" s="5"/>
      <c r="BJ349" s="5"/>
      <c r="BK349" s="5"/>
      <c r="BL349" s="5"/>
      <c r="BM349" s="5"/>
      <c r="BN349" s="5"/>
      <c r="BO349" s="5"/>
      <c r="BP349" s="5"/>
      <c r="BQ349" s="5"/>
      <c r="BR349" s="5"/>
      <c r="BS349" s="5"/>
      <c r="BT349" s="5"/>
      <c r="BU349" s="5"/>
      <c r="BV349" s="5"/>
      <c r="BW349" s="5"/>
      <c r="BX349" s="5"/>
      <c r="BY349" s="5"/>
      <c r="BZ349" s="5"/>
    </row>
    <row r="350" ht="12.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c r="BH350" s="5"/>
      <c r="BI350" s="5"/>
      <c r="BJ350" s="5"/>
      <c r="BK350" s="5"/>
      <c r="BL350" s="5"/>
      <c r="BM350" s="5"/>
      <c r="BN350" s="5"/>
      <c r="BO350" s="5"/>
      <c r="BP350" s="5"/>
      <c r="BQ350" s="5"/>
      <c r="BR350" s="5"/>
      <c r="BS350" s="5"/>
      <c r="BT350" s="5"/>
      <c r="BU350" s="5"/>
      <c r="BV350" s="5"/>
      <c r="BW350" s="5"/>
      <c r="BX350" s="5"/>
      <c r="BY350" s="5"/>
      <c r="BZ350" s="5"/>
    </row>
    <row r="351" ht="12.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c r="BH351" s="5"/>
      <c r="BI351" s="5"/>
      <c r="BJ351" s="5"/>
      <c r="BK351" s="5"/>
      <c r="BL351" s="5"/>
      <c r="BM351" s="5"/>
      <c r="BN351" s="5"/>
      <c r="BO351" s="5"/>
      <c r="BP351" s="5"/>
      <c r="BQ351" s="5"/>
      <c r="BR351" s="5"/>
      <c r="BS351" s="5"/>
      <c r="BT351" s="5"/>
      <c r="BU351" s="5"/>
      <c r="BV351" s="5"/>
      <c r="BW351" s="5"/>
      <c r="BX351" s="5"/>
      <c r="BY351" s="5"/>
      <c r="BZ351" s="5"/>
    </row>
    <row r="352" ht="12.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c r="BH352" s="5"/>
      <c r="BI352" s="5"/>
      <c r="BJ352" s="5"/>
      <c r="BK352" s="5"/>
      <c r="BL352" s="5"/>
      <c r="BM352" s="5"/>
      <c r="BN352" s="5"/>
      <c r="BO352" s="5"/>
      <c r="BP352" s="5"/>
      <c r="BQ352" s="5"/>
      <c r="BR352" s="5"/>
      <c r="BS352" s="5"/>
      <c r="BT352" s="5"/>
      <c r="BU352" s="5"/>
      <c r="BV352" s="5"/>
      <c r="BW352" s="5"/>
      <c r="BX352" s="5"/>
      <c r="BY352" s="5"/>
      <c r="BZ352" s="5"/>
    </row>
    <row r="353" ht="12.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c r="BH353" s="5"/>
      <c r="BI353" s="5"/>
      <c r="BJ353" s="5"/>
      <c r="BK353" s="5"/>
      <c r="BL353" s="5"/>
      <c r="BM353" s="5"/>
      <c r="BN353" s="5"/>
      <c r="BO353" s="5"/>
      <c r="BP353" s="5"/>
      <c r="BQ353" s="5"/>
      <c r="BR353" s="5"/>
      <c r="BS353" s="5"/>
      <c r="BT353" s="5"/>
      <c r="BU353" s="5"/>
      <c r="BV353" s="5"/>
      <c r="BW353" s="5"/>
      <c r="BX353" s="5"/>
      <c r="BY353" s="5"/>
      <c r="BZ353" s="5"/>
    </row>
    <row r="354" ht="12.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c r="BH354" s="5"/>
      <c r="BI354" s="5"/>
      <c r="BJ354" s="5"/>
      <c r="BK354" s="5"/>
      <c r="BL354" s="5"/>
      <c r="BM354" s="5"/>
      <c r="BN354" s="5"/>
      <c r="BO354" s="5"/>
      <c r="BP354" s="5"/>
      <c r="BQ354" s="5"/>
      <c r="BR354" s="5"/>
      <c r="BS354" s="5"/>
      <c r="BT354" s="5"/>
      <c r="BU354" s="5"/>
      <c r="BV354" s="5"/>
      <c r="BW354" s="5"/>
      <c r="BX354" s="5"/>
      <c r="BY354" s="5"/>
      <c r="BZ354" s="5"/>
    </row>
    <row r="355" ht="12.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c r="BH355" s="5"/>
      <c r="BI355" s="5"/>
      <c r="BJ355" s="5"/>
      <c r="BK355" s="5"/>
      <c r="BL355" s="5"/>
      <c r="BM355" s="5"/>
      <c r="BN355" s="5"/>
      <c r="BO355" s="5"/>
      <c r="BP355" s="5"/>
      <c r="BQ355" s="5"/>
      <c r="BR355" s="5"/>
      <c r="BS355" s="5"/>
      <c r="BT355" s="5"/>
      <c r="BU355" s="5"/>
      <c r="BV355" s="5"/>
      <c r="BW355" s="5"/>
      <c r="BX355" s="5"/>
      <c r="BY355" s="5"/>
      <c r="BZ355" s="5"/>
    </row>
    <row r="356" ht="12.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c r="BH356" s="5"/>
      <c r="BI356" s="5"/>
      <c r="BJ356" s="5"/>
      <c r="BK356" s="5"/>
      <c r="BL356" s="5"/>
      <c r="BM356" s="5"/>
      <c r="BN356" s="5"/>
      <c r="BO356" s="5"/>
      <c r="BP356" s="5"/>
      <c r="BQ356" s="5"/>
      <c r="BR356" s="5"/>
      <c r="BS356" s="5"/>
      <c r="BT356" s="5"/>
      <c r="BU356" s="5"/>
      <c r="BV356" s="5"/>
      <c r="BW356" s="5"/>
      <c r="BX356" s="5"/>
      <c r="BY356" s="5"/>
      <c r="BZ356" s="5"/>
    </row>
    <row r="357" ht="12.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c r="BH357" s="5"/>
      <c r="BI357" s="5"/>
      <c r="BJ357" s="5"/>
      <c r="BK357" s="5"/>
      <c r="BL357" s="5"/>
      <c r="BM357" s="5"/>
      <c r="BN357" s="5"/>
      <c r="BO357" s="5"/>
      <c r="BP357" s="5"/>
      <c r="BQ357" s="5"/>
      <c r="BR357" s="5"/>
      <c r="BS357" s="5"/>
      <c r="BT357" s="5"/>
      <c r="BU357" s="5"/>
      <c r="BV357" s="5"/>
      <c r="BW357" s="5"/>
      <c r="BX357" s="5"/>
      <c r="BY357" s="5"/>
      <c r="BZ357" s="5"/>
    </row>
    <row r="358" ht="12.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c r="BH358" s="5"/>
      <c r="BI358" s="5"/>
      <c r="BJ358" s="5"/>
      <c r="BK358" s="5"/>
      <c r="BL358" s="5"/>
      <c r="BM358" s="5"/>
      <c r="BN358" s="5"/>
      <c r="BO358" s="5"/>
      <c r="BP358" s="5"/>
      <c r="BQ358" s="5"/>
      <c r="BR358" s="5"/>
      <c r="BS358" s="5"/>
      <c r="BT358" s="5"/>
      <c r="BU358" s="5"/>
      <c r="BV358" s="5"/>
      <c r="BW358" s="5"/>
      <c r="BX358" s="5"/>
      <c r="BY358" s="5"/>
      <c r="BZ358" s="5"/>
    </row>
    <row r="359" ht="12.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c r="BH359" s="5"/>
      <c r="BI359" s="5"/>
      <c r="BJ359" s="5"/>
      <c r="BK359" s="5"/>
      <c r="BL359" s="5"/>
      <c r="BM359" s="5"/>
      <c r="BN359" s="5"/>
      <c r="BO359" s="5"/>
      <c r="BP359" s="5"/>
      <c r="BQ359" s="5"/>
      <c r="BR359" s="5"/>
      <c r="BS359" s="5"/>
      <c r="BT359" s="5"/>
      <c r="BU359" s="5"/>
      <c r="BV359" s="5"/>
      <c r="BW359" s="5"/>
      <c r="BX359" s="5"/>
      <c r="BY359" s="5"/>
      <c r="BZ359" s="5"/>
    </row>
    <row r="360" ht="12.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c r="BH360" s="5"/>
      <c r="BI360" s="5"/>
      <c r="BJ360" s="5"/>
      <c r="BK360" s="5"/>
      <c r="BL360" s="5"/>
      <c r="BM360" s="5"/>
      <c r="BN360" s="5"/>
      <c r="BO360" s="5"/>
      <c r="BP360" s="5"/>
      <c r="BQ360" s="5"/>
      <c r="BR360" s="5"/>
      <c r="BS360" s="5"/>
      <c r="BT360" s="5"/>
      <c r="BU360" s="5"/>
      <c r="BV360" s="5"/>
      <c r="BW360" s="5"/>
      <c r="BX360" s="5"/>
      <c r="BY360" s="5"/>
      <c r="BZ360" s="5"/>
    </row>
    <row r="361" ht="12.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c r="BH361" s="5"/>
      <c r="BI361" s="5"/>
      <c r="BJ361" s="5"/>
      <c r="BK361" s="5"/>
      <c r="BL361" s="5"/>
      <c r="BM361" s="5"/>
      <c r="BN361" s="5"/>
      <c r="BO361" s="5"/>
      <c r="BP361" s="5"/>
      <c r="BQ361" s="5"/>
      <c r="BR361" s="5"/>
      <c r="BS361" s="5"/>
      <c r="BT361" s="5"/>
      <c r="BU361" s="5"/>
      <c r="BV361" s="5"/>
      <c r="BW361" s="5"/>
      <c r="BX361" s="5"/>
      <c r="BY361" s="5"/>
      <c r="BZ361" s="5"/>
    </row>
    <row r="362" ht="12.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c r="BH362" s="5"/>
      <c r="BI362" s="5"/>
      <c r="BJ362" s="5"/>
      <c r="BK362" s="5"/>
      <c r="BL362" s="5"/>
      <c r="BM362" s="5"/>
      <c r="BN362" s="5"/>
      <c r="BO362" s="5"/>
      <c r="BP362" s="5"/>
      <c r="BQ362" s="5"/>
      <c r="BR362" s="5"/>
      <c r="BS362" s="5"/>
      <c r="BT362" s="5"/>
      <c r="BU362" s="5"/>
      <c r="BV362" s="5"/>
      <c r="BW362" s="5"/>
      <c r="BX362" s="5"/>
      <c r="BY362" s="5"/>
      <c r="BZ362" s="5"/>
    </row>
    <row r="363" ht="12.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c r="BH363" s="5"/>
      <c r="BI363" s="5"/>
      <c r="BJ363" s="5"/>
      <c r="BK363" s="5"/>
      <c r="BL363" s="5"/>
      <c r="BM363" s="5"/>
      <c r="BN363" s="5"/>
      <c r="BO363" s="5"/>
      <c r="BP363" s="5"/>
      <c r="BQ363" s="5"/>
      <c r="BR363" s="5"/>
      <c r="BS363" s="5"/>
      <c r="BT363" s="5"/>
      <c r="BU363" s="5"/>
      <c r="BV363" s="5"/>
      <c r="BW363" s="5"/>
      <c r="BX363" s="5"/>
      <c r="BY363" s="5"/>
      <c r="BZ363" s="5"/>
    </row>
    <row r="364" ht="12.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c r="BH364" s="5"/>
      <c r="BI364" s="5"/>
      <c r="BJ364" s="5"/>
      <c r="BK364" s="5"/>
      <c r="BL364" s="5"/>
      <c r="BM364" s="5"/>
      <c r="BN364" s="5"/>
      <c r="BO364" s="5"/>
      <c r="BP364" s="5"/>
      <c r="BQ364" s="5"/>
      <c r="BR364" s="5"/>
      <c r="BS364" s="5"/>
      <c r="BT364" s="5"/>
      <c r="BU364" s="5"/>
      <c r="BV364" s="5"/>
      <c r="BW364" s="5"/>
      <c r="BX364" s="5"/>
      <c r="BY364" s="5"/>
      <c r="BZ364" s="5"/>
    </row>
    <row r="365" ht="12.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c r="BH365" s="5"/>
      <c r="BI365" s="5"/>
      <c r="BJ365" s="5"/>
      <c r="BK365" s="5"/>
      <c r="BL365" s="5"/>
      <c r="BM365" s="5"/>
      <c r="BN365" s="5"/>
      <c r="BO365" s="5"/>
      <c r="BP365" s="5"/>
      <c r="BQ365" s="5"/>
      <c r="BR365" s="5"/>
      <c r="BS365" s="5"/>
      <c r="BT365" s="5"/>
      <c r="BU365" s="5"/>
      <c r="BV365" s="5"/>
      <c r="BW365" s="5"/>
      <c r="BX365" s="5"/>
      <c r="BY365" s="5"/>
      <c r="BZ365" s="5"/>
    </row>
    <row r="366" ht="12.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c r="BH366" s="5"/>
      <c r="BI366" s="5"/>
      <c r="BJ366" s="5"/>
      <c r="BK366" s="5"/>
      <c r="BL366" s="5"/>
      <c r="BM366" s="5"/>
      <c r="BN366" s="5"/>
      <c r="BO366" s="5"/>
      <c r="BP366" s="5"/>
      <c r="BQ366" s="5"/>
      <c r="BR366" s="5"/>
      <c r="BS366" s="5"/>
      <c r="BT366" s="5"/>
      <c r="BU366" s="5"/>
      <c r="BV366" s="5"/>
      <c r="BW366" s="5"/>
      <c r="BX366" s="5"/>
      <c r="BY366" s="5"/>
      <c r="BZ366" s="5"/>
    </row>
    <row r="367" ht="12.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c r="BH367" s="5"/>
      <c r="BI367" s="5"/>
      <c r="BJ367" s="5"/>
      <c r="BK367" s="5"/>
      <c r="BL367" s="5"/>
      <c r="BM367" s="5"/>
      <c r="BN367" s="5"/>
      <c r="BO367" s="5"/>
      <c r="BP367" s="5"/>
      <c r="BQ367" s="5"/>
      <c r="BR367" s="5"/>
      <c r="BS367" s="5"/>
      <c r="BT367" s="5"/>
      <c r="BU367" s="5"/>
      <c r="BV367" s="5"/>
      <c r="BW367" s="5"/>
      <c r="BX367" s="5"/>
      <c r="BY367" s="5"/>
      <c r="BZ367" s="5"/>
    </row>
    <row r="368" ht="12.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c r="BH368" s="5"/>
      <c r="BI368" s="5"/>
      <c r="BJ368" s="5"/>
      <c r="BK368" s="5"/>
      <c r="BL368" s="5"/>
      <c r="BM368" s="5"/>
      <c r="BN368" s="5"/>
      <c r="BO368" s="5"/>
      <c r="BP368" s="5"/>
      <c r="BQ368" s="5"/>
      <c r="BR368" s="5"/>
      <c r="BS368" s="5"/>
      <c r="BT368" s="5"/>
      <c r="BU368" s="5"/>
      <c r="BV368" s="5"/>
      <c r="BW368" s="5"/>
      <c r="BX368" s="5"/>
      <c r="BY368" s="5"/>
      <c r="BZ368" s="5"/>
    </row>
    <row r="369" ht="12.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c r="BH369" s="5"/>
      <c r="BI369" s="5"/>
      <c r="BJ369" s="5"/>
      <c r="BK369" s="5"/>
      <c r="BL369" s="5"/>
      <c r="BM369" s="5"/>
      <c r="BN369" s="5"/>
      <c r="BO369" s="5"/>
      <c r="BP369" s="5"/>
      <c r="BQ369" s="5"/>
      <c r="BR369" s="5"/>
      <c r="BS369" s="5"/>
      <c r="BT369" s="5"/>
      <c r="BU369" s="5"/>
      <c r="BV369" s="5"/>
      <c r="BW369" s="5"/>
      <c r="BX369" s="5"/>
      <c r="BY369" s="5"/>
      <c r="BZ369" s="5"/>
    </row>
    <row r="370" ht="12.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c r="BH370" s="5"/>
      <c r="BI370" s="5"/>
      <c r="BJ370" s="5"/>
      <c r="BK370" s="5"/>
      <c r="BL370" s="5"/>
      <c r="BM370" s="5"/>
      <c r="BN370" s="5"/>
      <c r="BO370" s="5"/>
      <c r="BP370" s="5"/>
      <c r="BQ370" s="5"/>
      <c r="BR370" s="5"/>
      <c r="BS370" s="5"/>
      <c r="BT370" s="5"/>
      <c r="BU370" s="5"/>
      <c r="BV370" s="5"/>
      <c r="BW370" s="5"/>
      <c r="BX370" s="5"/>
      <c r="BY370" s="5"/>
      <c r="BZ370" s="5"/>
    </row>
    <row r="371" ht="12.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c r="BH371" s="5"/>
      <c r="BI371" s="5"/>
      <c r="BJ371" s="5"/>
      <c r="BK371" s="5"/>
      <c r="BL371" s="5"/>
      <c r="BM371" s="5"/>
      <c r="BN371" s="5"/>
      <c r="BO371" s="5"/>
      <c r="BP371" s="5"/>
      <c r="BQ371" s="5"/>
      <c r="BR371" s="5"/>
      <c r="BS371" s="5"/>
      <c r="BT371" s="5"/>
      <c r="BU371" s="5"/>
      <c r="BV371" s="5"/>
      <c r="BW371" s="5"/>
      <c r="BX371" s="5"/>
      <c r="BY371" s="5"/>
      <c r="BZ371" s="5"/>
    </row>
    <row r="372" ht="12.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c r="BH372" s="5"/>
      <c r="BI372" s="5"/>
      <c r="BJ372" s="5"/>
      <c r="BK372" s="5"/>
      <c r="BL372" s="5"/>
      <c r="BM372" s="5"/>
      <c r="BN372" s="5"/>
      <c r="BO372" s="5"/>
      <c r="BP372" s="5"/>
      <c r="BQ372" s="5"/>
      <c r="BR372" s="5"/>
      <c r="BS372" s="5"/>
      <c r="BT372" s="5"/>
      <c r="BU372" s="5"/>
      <c r="BV372" s="5"/>
      <c r="BW372" s="5"/>
      <c r="BX372" s="5"/>
      <c r="BY372" s="5"/>
      <c r="BZ372" s="5"/>
    </row>
    <row r="373" ht="12.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c r="BH373" s="5"/>
      <c r="BI373" s="5"/>
      <c r="BJ373" s="5"/>
      <c r="BK373" s="5"/>
      <c r="BL373" s="5"/>
      <c r="BM373" s="5"/>
      <c r="BN373" s="5"/>
      <c r="BO373" s="5"/>
      <c r="BP373" s="5"/>
      <c r="BQ373" s="5"/>
      <c r="BR373" s="5"/>
      <c r="BS373" s="5"/>
      <c r="BT373" s="5"/>
      <c r="BU373" s="5"/>
      <c r="BV373" s="5"/>
      <c r="BW373" s="5"/>
      <c r="BX373" s="5"/>
      <c r="BY373" s="5"/>
      <c r="BZ373" s="5"/>
    </row>
    <row r="374" ht="12.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c r="BH374" s="5"/>
      <c r="BI374" s="5"/>
      <c r="BJ374" s="5"/>
      <c r="BK374" s="5"/>
      <c r="BL374" s="5"/>
      <c r="BM374" s="5"/>
      <c r="BN374" s="5"/>
      <c r="BO374" s="5"/>
      <c r="BP374" s="5"/>
      <c r="BQ374" s="5"/>
      <c r="BR374" s="5"/>
      <c r="BS374" s="5"/>
      <c r="BT374" s="5"/>
      <c r="BU374" s="5"/>
      <c r="BV374" s="5"/>
      <c r="BW374" s="5"/>
      <c r="BX374" s="5"/>
      <c r="BY374" s="5"/>
      <c r="BZ374" s="5"/>
    </row>
    <row r="375" ht="12.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c r="BH375" s="5"/>
      <c r="BI375" s="5"/>
      <c r="BJ375" s="5"/>
      <c r="BK375" s="5"/>
      <c r="BL375" s="5"/>
      <c r="BM375" s="5"/>
      <c r="BN375" s="5"/>
      <c r="BO375" s="5"/>
      <c r="BP375" s="5"/>
      <c r="BQ375" s="5"/>
      <c r="BR375" s="5"/>
      <c r="BS375" s="5"/>
      <c r="BT375" s="5"/>
      <c r="BU375" s="5"/>
      <c r="BV375" s="5"/>
      <c r="BW375" s="5"/>
      <c r="BX375" s="5"/>
      <c r="BY375" s="5"/>
      <c r="BZ375" s="5"/>
    </row>
    <row r="376" ht="12.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c r="BH376" s="5"/>
      <c r="BI376" s="5"/>
      <c r="BJ376" s="5"/>
      <c r="BK376" s="5"/>
      <c r="BL376" s="5"/>
      <c r="BM376" s="5"/>
      <c r="BN376" s="5"/>
      <c r="BO376" s="5"/>
      <c r="BP376" s="5"/>
      <c r="BQ376" s="5"/>
      <c r="BR376" s="5"/>
      <c r="BS376" s="5"/>
      <c r="BT376" s="5"/>
      <c r="BU376" s="5"/>
      <c r="BV376" s="5"/>
      <c r="BW376" s="5"/>
      <c r="BX376" s="5"/>
      <c r="BY376" s="5"/>
      <c r="BZ376" s="5"/>
    </row>
    <row r="377" ht="12.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c r="BH377" s="5"/>
      <c r="BI377" s="5"/>
      <c r="BJ377" s="5"/>
      <c r="BK377" s="5"/>
      <c r="BL377" s="5"/>
      <c r="BM377" s="5"/>
      <c r="BN377" s="5"/>
      <c r="BO377" s="5"/>
      <c r="BP377" s="5"/>
      <c r="BQ377" s="5"/>
      <c r="BR377" s="5"/>
      <c r="BS377" s="5"/>
      <c r="BT377" s="5"/>
      <c r="BU377" s="5"/>
      <c r="BV377" s="5"/>
      <c r="BW377" s="5"/>
      <c r="BX377" s="5"/>
      <c r="BY377" s="5"/>
      <c r="BZ377" s="5"/>
    </row>
    <row r="378" ht="12.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c r="BH378" s="5"/>
      <c r="BI378" s="5"/>
      <c r="BJ378" s="5"/>
      <c r="BK378" s="5"/>
      <c r="BL378" s="5"/>
      <c r="BM378" s="5"/>
      <c r="BN378" s="5"/>
      <c r="BO378" s="5"/>
      <c r="BP378" s="5"/>
      <c r="BQ378" s="5"/>
      <c r="BR378" s="5"/>
      <c r="BS378" s="5"/>
      <c r="BT378" s="5"/>
      <c r="BU378" s="5"/>
      <c r="BV378" s="5"/>
      <c r="BW378" s="5"/>
      <c r="BX378" s="5"/>
      <c r="BY378" s="5"/>
      <c r="BZ378" s="5"/>
    </row>
    <row r="379" ht="12.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c r="BH379" s="5"/>
      <c r="BI379" s="5"/>
      <c r="BJ379" s="5"/>
      <c r="BK379" s="5"/>
      <c r="BL379" s="5"/>
      <c r="BM379" s="5"/>
      <c r="BN379" s="5"/>
      <c r="BO379" s="5"/>
      <c r="BP379" s="5"/>
      <c r="BQ379" s="5"/>
      <c r="BR379" s="5"/>
      <c r="BS379" s="5"/>
      <c r="BT379" s="5"/>
      <c r="BU379" s="5"/>
      <c r="BV379" s="5"/>
      <c r="BW379" s="5"/>
      <c r="BX379" s="5"/>
      <c r="BY379" s="5"/>
      <c r="BZ379" s="5"/>
    </row>
    <row r="380" ht="12.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c r="BH380" s="5"/>
      <c r="BI380" s="5"/>
      <c r="BJ380" s="5"/>
      <c r="BK380" s="5"/>
      <c r="BL380" s="5"/>
      <c r="BM380" s="5"/>
      <c r="BN380" s="5"/>
      <c r="BO380" s="5"/>
      <c r="BP380" s="5"/>
      <c r="BQ380" s="5"/>
      <c r="BR380" s="5"/>
      <c r="BS380" s="5"/>
      <c r="BT380" s="5"/>
      <c r="BU380" s="5"/>
      <c r="BV380" s="5"/>
      <c r="BW380" s="5"/>
      <c r="BX380" s="5"/>
      <c r="BY380" s="5"/>
      <c r="BZ380" s="5"/>
    </row>
    <row r="381" ht="12.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c r="BH381" s="5"/>
      <c r="BI381" s="5"/>
      <c r="BJ381" s="5"/>
      <c r="BK381" s="5"/>
      <c r="BL381" s="5"/>
      <c r="BM381" s="5"/>
      <c r="BN381" s="5"/>
      <c r="BO381" s="5"/>
      <c r="BP381" s="5"/>
      <c r="BQ381" s="5"/>
      <c r="BR381" s="5"/>
      <c r="BS381" s="5"/>
      <c r="BT381" s="5"/>
      <c r="BU381" s="5"/>
      <c r="BV381" s="5"/>
      <c r="BW381" s="5"/>
      <c r="BX381" s="5"/>
      <c r="BY381" s="5"/>
      <c r="BZ381" s="5"/>
    </row>
    <row r="382" ht="12.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c r="BH382" s="5"/>
      <c r="BI382" s="5"/>
      <c r="BJ382" s="5"/>
      <c r="BK382" s="5"/>
      <c r="BL382" s="5"/>
      <c r="BM382" s="5"/>
      <c r="BN382" s="5"/>
      <c r="BO382" s="5"/>
      <c r="BP382" s="5"/>
      <c r="BQ382" s="5"/>
      <c r="BR382" s="5"/>
      <c r="BS382" s="5"/>
      <c r="BT382" s="5"/>
      <c r="BU382" s="5"/>
      <c r="BV382" s="5"/>
      <c r="BW382" s="5"/>
      <c r="BX382" s="5"/>
      <c r="BY382" s="5"/>
      <c r="BZ382" s="5"/>
    </row>
    <row r="383" ht="12.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c r="BH383" s="5"/>
      <c r="BI383" s="5"/>
      <c r="BJ383" s="5"/>
      <c r="BK383" s="5"/>
      <c r="BL383" s="5"/>
      <c r="BM383" s="5"/>
      <c r="BN383" s="5"/>
      <c r="BO383" s="5"/>
      <c r="BP383" s="5"/>
      <c r="BQ383" s="5"/>
      <c r="BR383" s="5"/>
      <c r="BS383" s="5"/>
      <c r="BT383" s="5"/>
      <c r="BU383" s="5"/>
      <c r="BV383" s="5"/>
      <c r="BW383" s="5"/>
      <c r="BX383" s="5"/>
      <c r="BY383" s="5"/>
      <c r="BZ383" s="5"/>
    </row>
    <row r="384" ht="12.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c r="BH384" s="5"/>
      <c r="BI384" s="5"/>
      <c r="BJ384" s="5"/>
      <c r="BK384" s="5"/>
      <c r="BL384" s="5"/>
      <c r="BM384" s="5"/>
      <c r="BN384" s="5"/>
      <c r="BO384" s="5"/>
      <c r="BP384" s="5"/>
      <c r="BQ384" s="5"/>
      <c r="BR384" s="5"/>
      <c r="BS384" s="5"/>
      <c r="BT384" s="5"/>
      <c r="BU384" s="5"/>
      <c r="BV384" s="5"/>
      <c r="BW384" s="5"/>
      <c r="BX384" s="5"/>
      <c r="BY384" s="5"/>
      <c r="BZ384" s="5"/>
    </row>
    <row r="385" ht="12.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c r="BH385" s="5"/>
      <c r="BI385" s="5"/>
      <c r="BJ385" s="5"/>
      <c r="BK385" s="5"/>
      <c r="BL385" s="5"/>
      <c r="BM385" s="5"/>
      <c r="BN385" s="5"/>
      <c r="BO385" s="5"/>
      <c r="BP385" s="5"/>
      <c r="BQ385" s="5"/>
      <c r="BR385" s="5"/>
      <c r="BS385" s="5"/>
      <c r="BT385" s="5"/>
      <c r="BU385" s="5"/>
      <c r="BV385" s="5"/>
      <c r="BW385" s="5"/>
      <c r="BX385" s="5"/>
      <c r="BY385" s="5"/>
      <c r="BZ385" s="5"/>
    </row>
    <row r="386" ht="12.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c r="BH386" s="5"/>
      <c r="BI386" s="5"/>
      <c r="BJ386" s="5"/>
      <c r="BK386" s="5"/>
      <c r="BL386" s="5"/>
      <c r="BM386" s="5"/>
      <c r="BN386" s="5"/>
      <c r="BO386" s="5"/>
      <c r="BP386" s="5"/>
      <c r="BQ386" s="5"/>
      <c r="BR386" s="5"/>
      <c r="BS386" s="5"/>
      <c r="BT386" s="5"/>
      <c r="BU386" s="5"/>
      <c r="BV386" s="5"/>
      <c r="BW386" s="5"/>
      <c r="BX386" s="5"/>
      <c r="BY386" s="5"/>
      <c r="BZ386" s="5"/>
    </row>
    <row r="387" ht="12.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c r="BH387" s="5"/>
      <c r="BI387" s="5"/>
      <c r="BJ387" s="5"/>
      <c r="BK387" s="5"/>
      <c r="BL387" s="5"/>
      <c r="BM387" s="5"/>
      <c r="BN387" s="5"/>
      <c r="BO387" s="5"/>
      <c r="BP387" s="5"/>
      <c r="BQ387" s="5"/>
      <c r="BR387" s="5"/>
      <c r="BS387" s="5"/>
      <c r="BT387" s="5"/>
      <c r="BU387" s="5"/>
      <c r="BV387" s="5"/>
      <c r="BW387" s="5"/>
      <c r="BX387" s="5"/>
      <c r="BY387" s="5"/>
      <c r="BZ387" s="5"/>
    </row>
    <row r="388" ht="12.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c r="BH388" s="5"/>
      <c r="BI388" s="5"/>
      <c r="BJ388" s="5"/>
      <c r="BK388" s="5"/>
      <c r="BL388" s="5"/>
      <c r="BM388" s="5"/>
      <c r="BN388" s="5"/>
      <c r="BO388" s="5"/>
      <c r="BP388" s="5"/>
      <c r="BQ388" s="5"/>
      <c r="BR388" s="5"/>
      <c r="BS388" s="5"/>
      <c r="BT388" s="5"/>
      <c r="BU388" s="5"/>
      <c r="BV388" s="5"/>
      <c r="BW388" s="5"/>
      <c r="BX388" s="5"/>
      <c r="BY388" s="5"/>
      <c r="BZ388" s="5"/>
    </row>
    <row r="389" ht="12.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c r="BH389" s="5"/>
      <c r="BI389" s="5"/>
      <c r="BJ389" s="5"/>
      <c r="BK389" s="5"/>
      <c r="BL389" s="5"/>
      <c r="BM389" s="5"/>
      <c r="BN389" s="5"/>
      <c r="BO389" s="5"/>
      <c r="BP389" s="5"/>
      <c r="BQ389" s="5"/>
      <c r="BR389" s="5"/>
      <c r="BS389" s="5"/>
      <c r="BT389" s="5"/>
      <c r="BU389" s="5"/>
      <c r="BV389" s="5"/>
      <c r="BW389" s="5"/>
      <c r="BX389" s="5"/>
      <c r="BY389" s="5"/>
      <c r="BZ389" s="5"/>
    </row>
    <row r="390" ht="12.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c r="BH390" s="5"/>
      <c r="BI390" s="5"/>
      <c r="BJ390" s="5"/>
      <c r="BK390" s="5"/>
      <c r="BL390" s="5"/>
      <c r="BM390" s="5"/>
      <c r="BN390" s="5"/>
      <c r="BO390" s="5"/>
      <c r="BP390" s="5"/>
      <c r="BQ390" s="5"/>
      <c r="BR390" s="5"/>
      <c r="BS390" s="5"/>
      <c r="BT390" s="5"/>
      <c r="BU390" s="5"/>
      <c r="BV390" s="5"/>
      <c r="BW390" s="5"/>
      <c r="BX390" s="5"/>
      <c r="BY390" s="5"/>
      <c r="BZ390" s="5"/>
    </row>
    <row r="391" ht="12.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c r="BH391" s="5"/>
      <c r="BI391" s="5"/>
      <c r="BJ391" s="5"/>
      <c r="BK391" s="5"/>
      <c r="BL391" s="5"/>
      <c r="BM391" s="5"/>
      <c r="BN391" s="5"/>
      <c r="BO391" s="5"/>
      <c r="BP391" s="5"/>
      <c r="BQ391" s="5"/>
      <c r="BR391" s="5"/>
      <c r="BS391" s="5"/>
      <c r="BT391" s="5"/>
      <c r="BU391" s="5"/>
      <c r="BV391" s="5"/>
      <c r="BW391" s="5"/>
      <c r="BX391" s="5"/>
      <c r="BY391" s="5"/>
      <c r="BZ391" s="5"/>
    </row>
    <row r="392" ht="12.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c r="BH392" s="5"/>
      <c r="BI392" s="5"/>
      <c r="BJ392" s="5"/>
      <c r="BK392" s="5"/>
      <c r="BL392" s="5"/>
      <c r="BM392" s="5"/>
      <c r="BN392" s="5"/>
      <c r="BO392" s="5"/>
      <c r="BP392" s="5"/>
      <c r="BQ392" s="5"/>
      <c r="BR392" s="5"/>
      <c r="BS392" s="5"/>
      <c r="BT392" s="5"/>
      <c r="BU392" s="5"/>
      <c r="BV392" s="5"/>
      <c r="BW392" s="5"/>
      <c r="BX392" s="5"/>
      <c r="BY392" s="5"/>
      <c r="BZ392" s="5"/>
    </row>
    <row r="393" ht="12.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c r="BH393" s="5"/>
      <c r="BI393" s="5"/>
      <c r="BJ393" s="5"/>
      <c r="BK393" s="5"/>
      <c r="BL393" s="5"/>
      <c r="BM393" s="5"/>
      <c r="BN393" s="5"/>
      <c r="BO393" s="5"/>
      <c r="BP393" s="5"/>
      <c r="BQ393" s="5"/>
      <c r="BR393" s="5"/>
      <c r="BS393" s="5"/>
      <c r="BT393" s="5"/>
      <c r="BU393" s="5"/>
      <c r="BV393" s="5"/>
      <c r="BW393" s="5"/>
      <c r="BX393" s="5"/>
      <c r="BY393" s="5"/>
      <c r="BZ393" s="5"/>
    </row>
    <row r="394" ht="12.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c r="BH394" s="5"/>
      <c r="BI394" s="5"/>
      <c r="BJ394" s="5"/>
      <c r="BK394" s="5"/>
      <c r="BL394" s="5"/>
      <c r="BM394" s="5"/>
      <c r="BN394" s="5"/>
      <c r="BO394" s="5"/>
      <c r="BP394" s="5"/>
      <c r="BQ394" s="5"/>
      <c r="BR394" s="5"/>
      <c r="BS394" s="5"/>
      <c r="BT394" s="5"/>
      <c r="BU394" s="5"/>
      <c r="BV394" s="5"/>
      <c r="BW394" s="5"/>
      <c r="BX394" s="5"/>
      <c r="BY394" s="5"/>
      <c r="BZ394" s="5"/>
    </row>
    <row r="395" ht="12.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c r="BH395" s="5"/>
      <c r="BI395" s="5"/>
      <c r="BJ395" s="5"/>
      <c r="BK395" s="5"/>
      <c r="BL395" s="5"/>
      <c r="BM395" s="5"/>
      <c r="BN395" s="5"/>
      <c r="BO395" s="5"/>
      <c r="BP395" s="5"/>
      <c r="BQ395" s="5"/>
      <c r="BR395" s="5"/>
      <c r="BS395" s="5"/>
      <c r="BT395" s="5"/>
      <c r="BU395" s="5"/>
      <c r="BV395" s="5"/>
      <c r="BW395" s="5"/>
      <c r="BX395" s="5"/>
      <c r="BY395" s="5"/>
      <c r="BZ395" s="5"/>
    </row>
    <row r="396" ht="12.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c r="BH396" s="5"/>
      <c r="BI396" s="5"/>
      <c r="BJ396" s="5"/>
      <c r="BK396" s="5"/>
      <c r="BL396" s="5"/>
      <c r="BM396" s="5"/>
      <c r="BN396" s="5"/>
      <c r="BO396" s="5"/>
      <c r="BP396" s="5"/>
      <c r="BQ396" s="5"/>
      <c r="BR396" s="5"/>
      <c r="BS396" s="5"/>
      <c r="BT396" s="5"/>
      <c r="BU396" s="5"/>
      <c r="BV396" s="5"/>
      <c r="BW396" s="5"/>
      <c r="BX396" s="5"/>
      <c r="BY396" s="5"/>
      <c r="BZ396" s="5"/>
    </row>
    <row r="397" ht="12.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c r="BH397" s="5"/>
      <c r="BI397" s="5"/>
      <c r="BJ397" s="5"/>
      <c r="BK397" s="5"/>
      <c r="BL397" s="5"/>
      <c r="BM397" s="5"/>
      <c r="BN397" s="5"/>
      <c r="BO397" s="5"/>
      <c r="BP397" s="5"/>
      <c r="BQ397" s="5"/>
      <c r="BR397" s="5"/>
      <c r="BS397" s="5"/>
      <c r="BT397" s="5"/>
      <c r="BU397" s="5"/>
      <c r="BV397" s="5"/>
      <c r="BW397" s="5"/>
      <c r="BX397" s="5"/>
      <c r="BY397" s="5"/>
      <c r="BZ397" s="5"/>
    </row>
    <row r="398" ht="12.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c r="BH398" s="5"/>
      <c r="BI398" s="5"/>
      <c r="BJ398" s="5"/>
      <c r="BK398" s="5"/>
      <c r="BL398" s="5"/>
      <c r="BM398" s="5"/>
      <c r="BN398" s="5"/>
      <c r="BO398" s="5"/>
      <c r="BP398" s="5"/>
      <c r="BQ398" s="5"/>
      <c r="BR398" s="5"/>
      <c r="BS398" s="5"/>
      <c r="BT398" s="5"/>
      <c r="BU398" s="5"/>
      <c r="BV398" s="5"/>
      <c r="BW398" s="5"/>
      <c r="BX398" s="5"/>
      <c r="BY398" s="5"/>
      <c r="BZ398" s="5"/>
    </row>
    <row r="399" ht="12.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c r="BH399" s="5"/>
      <c r="BI399" s="5"/>
      <c r="BJ399" s="5"/>
      <c r="BK399" s="5"/>
      <c r="BL399" s="5"/>
      <c r="BM399" s="5"/>
      <c r="BN399" s="5"/>
      <c r="BO399" s="5"/>
      <c r="BP399" s="5"/>
      <c r="BQ399" s="5"/>
      <c r="BR399" s="5"/>
      <c r="BS399" s="5"/>
      <c r="BT399" s="5"/>
      <c r="BU399" s="5"/>
      <c r="BV399" s="5"/>
      <c r="BW399" s="5"/>
      <c r="BX399" s="5"/>
      <c r="BY399" s="5"/>
      <c r="BZ399" s="5"/>
    </row>
    <row r="400" ht="12.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c r="BH400" s="5"/>
      <c r="BI400" s="5"/>
      <c r="BJ400" s="5"/>
      <c r="BK400" s="5"/>
      <c r="BL400" s="5"/>
      <c r="BM400" s="5"/>
      <c r="BN400" s="5"/>
      <c r="BO400" s="5"/>
      <c r="BP400" s="5"/>
      <c r="BQ400" s="5"/>
      <c r="BR400" s="5"/>
      <c r="BS400" s="5"/>
      <c r="BT400" s="5"/>
      <c r="BU400" s="5"/>
      <c r="BV400" s="5"/>
      <c r="BW400" s="5"/>
      <c r="BX400" s="5"/>
      <c r="BY400" s="5"/>
      <c r="BZ400" s="5"/>
    </row>
    <row r="401" ht="12.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c r="BH401" s="5"/>
      <c r="BI401" s="5"/>
      <c r="BJ401" s="5"/>
      <c r="BK401" s="5"/>
      <c r="BL401" s="5"/>
      <c r="BM401" s="5"/>
      <c r="BN401" s="5"/>
      <c r="BO401" s="5"/>
      <c r="BP401" s="5"/>
      <c r="BQ401" s="5"/>
      <c r="BR401" s="5"/>
      <c r="BS401" s="5"/>
      <c r="BT401" s="5"/>
      <c r="BU401" s="5"/>
      <c r="BV401" s="5"/>
      <c r="BW401" s="5"/>
      <c r="BX401" s="5"/>
      <c r="BY401" s="5"/>
      <c r="BZ401" s="5"/>
    </row>
    <row r="402" ht="12.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c r="BH402" s="5"/>
      <c r="BI402" s="5"/>
      <c r="BJ402" s="5"/>
      <c r="BK402" s="5"/>
      <c r="BL402" s="5"/>
      <c r="BM402" s="5"/>
      <c r="BN402" s="5"/>
      <c r="BO402" s="5"/>
      <c r="BP402" s="5"/>
      <c r="BQ402" s="5"/>
      <c r="BR402" s="5"/>
      <c r="BS402" s="5"/>
      <c r="BT402" s="5"/>
      <c r="BU402" s="5"/>
      <c r="BV402" s="5"/>
      <c r="BW402" s="5"/>
      <c r="BX402" s="5"/>
      <c r="BY402" s="5"/>
      <c r="BZ402" s="5"/>
    </row>
    <row r="403" ht="12.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c r="BH403" s="5"/>
      <c r="BI403" s="5"/>
      <c r="BJ403" s="5"/>
      <c r="BK403" s="5"/>
      <c r="BL403" s="5"/>
      <c r="BM403" s="5"/>
      <c r="BN403" s="5"/>
      <c r="BO403" s="5"/>
      <c r="BP403" s="5"/>
      <c r="BQ403" s="5"/>
      <c r="BR403" s="5"/>
      <c r="BS403" s="5"/>
      <c r="BT403" s="5"/>
      <c r="BU403" s="5"/>
      <c r="BV403" s="5"/>
      <c r="BW403" s="5"/>
      <c r="BX403" s="5"/>
      <c r="BY403" s="5"/>
      <c r="BZ403" s="5"/>
    </row>
    <row r="404" ht="12.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c r="BH404" s="5"/>
      <c r="BI404" s="5"/>
      <c r="BJ404" s="5"/>
      <c r="BK404" s="5"/>
      <c r="BL404" s="5"/>
      <c r="BM404" s="5"/>
      <c r="BN404" s="5"/>
      <c r="BO404" s="5"/>
      <c r="BP404" s="5"/>
      <c r="BQ404" s="5"/>
      <c r="BR404" s="5"/>
      <c r="BS404" s="5"/>
      <c r="BT404" s="5"/>
      <c r="BU404" s="5"/>
      <c r="BV404" s="5"/>
      <c r="BW404" s="5"/>
      <c r="BX404" s="5"/>
      <c r="BY404" s="5"/>
      <c r="BZ404" s="5"/>
    </row>
    <row r="405" ht="12.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c r="BH405" s="5"/>
      <c r="BI405" s="5"/>
      <c r="BJ405" s="5"/>
      <c r="BK405" s="5"/>
      <c r="BL405" s="5"/>
      <c r="BM405" s="5"/>
      <c r="BN405" s="5"/>
      <c r="BO405" s="5"/>
      <c r="BP405" s="5"/>
      <c r="BQ405" s="5"/>
      <c r="BR405" s="5"/>
      <c r="BS405" s="5"/>
      <c r="BT405" s="5"/>
      <c r="BU405" s="5"/>
      <c r="BV405" s="5"/>
      <c r="BW405" s="5"/>
      <c r="BX405" s="5"/>
      <c r="BY405" s="5"/>
      <c r="BZ405" s="5"/>
    </row>
    <row r="406" ht="12.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c r="BH406" s="5"/>
      <c r="BI406" s="5"/>
      <c r="BJ406" s="5"/>
      <c r="BK406" s="5"/>
      <c r="BL406" s="5"/>
      <c r="BM406" s="5"/>
      <c r="BN406" s="5"/>
      <c r="BO406" s="5"/>
      <c r="BP406" s="5"/>
      <c r="BQ406" s="5"/>
      <c r="BR406" s="5"/>
      <c r="BS406" s="5"/>
      <c r="BT406" s="5"/>
      <c r="BU406" s="5"/>
      <c r="BV406" s="5"/>
      <c r="BW406" s="5"/>
      <c r="BX406" s="5"/>
      <c r="BY406" s="5"/>
      <c r="BZ406" s="5"/>
    </row>
    <row r="407" ht="12.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c r="BH407" s="5"/>
      <c r="BI407" s="5"/>
      <c r="BJ407" s="5"/>
      <c r="BK407" s="5"/>
      <c r="BL407" s="5"/>
      <c r="BM407" s="5"/>
      <c r="BN407" s="5"/>
      <c r="BO407" s="5"/>
      <c r="BP407" s="5"/>
      <c r="BQ407" s="5"/>
      <c r="BR407" s="5"/>
      <c r="BS407" s="5"/>
      <c r="BT407" s="5"/>
      <c r="BU407" s="5"/>
      <c r="BV407" s="5"/>
      <c r="BW407" s="5"/>
      <c r="BX407" s="5"/>
      <c r="BY407" s="5"/>
      <c r="BZ407" s="5"/>
    </row>
    <row r="408" ht="12.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c r="BH408" s="5"/>
      <c r="BI408" s="5"/>
      <c r="BJ408" s="5"/>
      <c r="BK408" s="5"/>
      <c r="BL408" s="5"/>
      <c r="BM408" s="5"/>
      <c r="BN408" s="5"/>
      <c r="BO408" s="5"/>
      <c r="BP408" s="5"/>
      <c r="BQ408" s="5"/>
      <c r="BR408" s="5"/>
      <c r="BS408" s="5"/>
      <c r="BT408" s="5"/>
      <c r="BU408" s="5"/>
      <c r="BV408" s="5"/>
      <c r="BW408" s="5"/>
      <c r="BX408" s="5"/>
      <c r="BY408" s="5"/>
      <c r="BZ408" s="5"/>
    </row>
    <row r="409" ht="12.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c r="BH409" s="5"/>
      <c r="BI409" s="5"/>
      <c r="BJ409" s="5"/>
      <c r="BK409" s="5"/>
      <c r="BL409" s="5"/>
      <c r="BM409" s="5"/>
      <c r="BN409" s="5"/>
      <c r="BO409" s="5"/>
      <c r="BP409" s="5"/>
      <c r="BQ409" s="5"/>
      <c r="BR409" s="5"/>
      <c r="BS409" s="5"/>
      <c r="BT409" s="5"/>
      <c r="BU409" s="5"/>
      <c r="BV409" s="5"/>
      <c r="BW409" s="5"/>
      <c r="BX409" s="5"/>
      <c r="BY409" s="5"/>
      <c r="BZ409" s="5"/>
    </row>
    <row r="410" ht="12.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c r="BH410" s="5"/>
      <c r="BI410" s="5"/>
      <c r="BJ410" s="5"/>
      <c r="BK410" s="5"/>
      <c r="BL410" s="5"/>
      <c r="BM410" s="5"/>
      <c r="BN410" s="5"/>
      <c r="BO410" s="5"/>
      <c r="BP410" s="5"/>
      <c r="BQ410" s="5"/>
      <c r="BR410" s="5"/>
      <c r="BS410" s="5"/>
      <c r="BT410" s="5"/>
      <c r="BU410" s="5"/>
      <c r="BV410" s="5"/>
      <c r="BW410" s="5"/>
      <c r="BX410" s="5"/>
      <c r="BY410" s="5"/>
      <c r="BZ410" s="5"/>
    </row>
    <row r="411" ht="12.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c r="BH411" s="5"/>
      <c r="BI411" s="5"/>
      <c r="BJ411" s="5"/>
      <c r="BK411" s="5"/>
      <c r="BL411" s="5"/>
      <c r="BM411" s="5"/>
      <c r="BN411" s="5"/>
      <c r="BO411" s="5"/>
      <c r="BP411" s="5"/>
      <c r="BQ411" s="5"/>
      <c r="BR411" s="5"/>
      <c r="BS411" s="5"/>
      <c r="BT411" s="5"/>
      <c r="BU411" s="5"/>
      <c r="BV411" s="5"/>
      <c r="BW411" s="5"/>
      <c r="BX411" s="5"/>
      <c r="BY411" s="5"/>
      <c r="BZ411" s="5"/>
    </row>
    <row r="412" ht="12.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c r="BH412" s="5"/>
      <c r="BI412" s="5"/>
      <c r="BJ412" s="5"/>
      <c r="BK412" s="5"/>
      <c r="BL412" s="5"/>
      <c r="BM412" s="5"/>
      <c r="BN412" s="5"/>
      <c r="BO412" s="5"/>
      <c r="BP412" s="5"/>
      <c r="BQ412" s="5"/>
      <c r="BR412" s="5"/>
      <c r="BS412" s="5"/>
      <c r="BT412" s="5"/>
      <c r="BU412" s="5"/>
      <c r="BV412" s="5"/>
      <c r="BW412" s="5"/>
      <c r="BX412" s="5"/>
      <c r="BY412" s="5"/>
      <c r="BZ412" s="5"/>
    </row>
    <row r="413" ht="12.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c r="BH413" s="5"/>
      <c r="BI413" s="5"/>
      <c r="BJ413" s="5"/>
      <c r="BK413" s="5"/>
      <c r="BL413" s="5"/>
      <c r="BM413" s="5"/>
      <c r="BN413" s="5"/>
      <c r="BO413" s="5"/>
      <c r="BP413" s="5"/>
      <c r="BQ413" s="5"/>
      <c r="BR413" s="5"/>
      <c r="BS413" s="5"/>
      <c r="BT413" s="5"/>
      <c r="BU413" s="5"/>
      <c r="BV413" s="5"/>
      <c r="BW413" s="5"/>
      <c r="BX413" s="5"/>
      <c r="BY413" s="5"/>
      <c r="BZ413" s="5"/>
    </row>
    <row r="414" ht="12.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c r="BH414" s="5"/>
      <c r="BI414" s="5"/>
      <c r="BJ414" s="5"/>
      <c r="BK414" s="5"/>
      <c r="BL414" s="5"/>
      <c r="BM414" s="5"/>
      <c r="BN414" s="5"/>
      <c r="BO414" s="5"/>
      <c r="BP414" s="5"/>
      <c r="BQ414" s="5"/>
      <c r="BR414" s="5"/>
      <c r="BS414" s="5"/>
      <c r="BT414" s="5"/>
      <c r="BU414" s="5"/>
      <c r="BV414" s="5"/>
      <c r="BW414" s="5"/>
      <c r="BX414" s="5"/>
      <c r="BY414" s="5"/>
      <c r="BZ414" s="5"/>
    </row>
    <row r="415" ht="12.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c r="BH415" s="5"/>
      <c r="BI415" s="5"/>
      <c r="BJ415" s="5"/>
      <c r="BK415" s="5"/>
      <c r="BL415" s="5"/>
      <c r="BM415" s="5"/>
      <c r="BN415" s="5"/>
      <c r="BO415" s="5"/>
      <c r="BP415" s="5"/>
      <c r="BQ415" s="5"/>
      <c r="BR415" s="5"/>
      <c r="BS415" s="5"/>
      <c r="BT415" s="5"/>
      <c r="BU415" s="5"/>
      <c r="BV415" s="5"/>
      <c r="BW415" s="5"/>
      <c r="BX415" s="5"/>
      <c r="BY415" s="5"/>
      <c r="BZ415" s="5"/>
    </row>
    <row r="416" ht="12.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c r="BH416" s="5"/>
      <c r="BI416" s="5"/>
      <c r="BJ416" s="5"/>
      <c r="BK416" s="5"/>
      <c r="BL416" s="5"/>
      <c r="BM416" s="5"/>
      <c r="BN416" s="5"/>
      <c r="BO416" s="5"/>
      <c r="BP416" s="5"/>
      <c r="BQ416" s="5"/>
      <c r="BR416" s="5"/>
      <c r="BS416" s="5"/>
      <c r="BT416" s="5"/>
      <c r="BU416" s="5"/>
      <c r="BV416" s="5"/>
      <c r="BW416" s="5"/>
      <c r="BX416" s="5"/>
      <c r="BY416" s="5"/>
      <c r="BZ416" s="5"/>
    </row>
    <row r="417" ht="12.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c r="BH417" s="5"/>
      <c r="BI417" s="5"/>
      <c r="BJ417" s="5"/>
      <c r="BK417" s="5"/>
      <c r="BL417" s="5"/>
      <c r="BM417" s="5"/>
      <c r="BN417" s="5"/>
      <c r="BO417" s="5"/>
      <c r="BP417" s="5"/>
      <c r="BQ417" s="5"/>
      <c r="BR417" s="5"/>
      <c r="BS417" s="5"/>
      <c r="BT417" s="5"/>
      <c r="BU417" s="5"/>
      <c r="BV417" s="5"/>
      <c r="BW417" s="5"/>
      <c r="BX417" s="5"/>
      <c r="BY417" s="5"/>
      <c r="BZ417" s="5"/>
    </row>
    <row r="418" ht="12.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c r="BH418" s="5"/>
      <c r="BI418" s="5"/>
      <c r="BJ418" s="5"/>
      <c r="BK418" s="5"/>
      <c r="BL418" s="5"/>
      <c r="BM418" s="5"/>
      <c r="BN418" s="5"/>
      <c r="BO418" s="5"/>
      <c r="BP418" s="5"/>
      <c r="BQ418" s="5"/>
      <c r="BR418" s="5"/>
      <c r="BS418" s="5"/>
      <c r="BT418" s="5"/>
      <c r="BU418" s="5"/>
      <c r="BV418" s="5"/>
      <c r="BW418" s="5"/>
      <c r="BX418" s="5"/>
      <c r="BY418" s="5"/>
      <c r="BZ418" s="5"/>
    </row>
    <row r="419" ht="12.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c r="BH419" s="5"/>
      <c r="BI419" s="5"/>
      <c r="BJ419" s="5"/>
      <c r="BK419" s="5"/>
      <c r="BL419" s="5"/>
      <c r="BM419" s="5"/>
      <c r="BN419" s="5"/>
      <c r="BO419" s="5"/>
      <c r="BP419" s="5"/>
      <c r="BQ419" s="5"/>
      <c r="BR419" s="5"/>
      <c r="BS419" s="5"/>
      <c r="BT419" s="5"/>
      <c r="BU419" s="5"/>
      <c r="BV419" s="5"/>
      <c r="BW419" s="5"/>
      <c r="BX419" s="5"/>
      <c r="BY419" s="5"/>
      <c r="BZ419" s="5"/>
    </row>
    <row r="420" ht="12.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c r="BH420" s="5"/>
      <c r="BI420" s="5"/>
      <c r="BJ420" s="5"/>
      <c r="BK420" s="5"/>
      <c r="BL420" s="5"/>
      <c r="BM420" s="5"/>
      <c r="BN420" s="5"/>
      <c r="BO420" s="5"/>
      <c r="BP420" s="5"/>
      <c r="BQ420" s="5"/>
      <c r="BR420" s="5"/>
      <c r="BS420" s="5"/>
      <c r="BT420" s="5"/>
      <c r="BU420" s="5"/>
      <c r="BV420" s="5"/>
      <c r="BW420" s="5"/>
      <c r="BX420" s="5"/>
      <c r="BY420" s="5"/>
      <c r="BZ420" s="5"/>
    </row>
    <row r="421" ht="12.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c r="BH421" s="5"/>
      <c r="BI421" s="5"/>
      <c r="BJ421" s="5"/>
      <c r="BK421" s="5"/>
      <c r="BL421" s="5"/>
      <c r="BM421" s="5"/>
      <c r="BN421" s="5"/>
      <c r="BO421" s="5"/>
      <c r="BP421" s="5"/>
      <c r="BQ421" s="5"/>
      <c r="BR421" s="5"/>
      <c r="BS421" s="5"/>
      <c r="BT421" s="5"/>
      <c r="BU421" s="5"/>
      <c r="BV421" s="5"/>
      <c r="BW421" s="5"/>
      <c r="BX421" s="5"/>
      <c r="BY421" s="5"/>
      <c r="BZ421" s="5"/>
    </row>
    <row r="422" ht="12.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c r="BH422" s="5"/>
      <c r="BI422" s="5"/>
      <c r="BJ422" s="5"/>
      <c r="BK422" s="5"/>
      <c r="BL422" s="5"/>
      <c r="BM422" s="5"/>
      <c r="BN422" s="5"/>
      <c r="BO422" s="5"/>
      <c r="BP422" s="5"/>
      <c r="BQ422" s="5"/>
      <c r="BR422" s="5"/>
      <c r="BS422" s="5"/>
      <c r="BT422" s="5"/>
      <c r="BU422" s="5"/>
      <c r="BV422" s="5"/>
      <c r="BW422" s="5"/>
      <c r="BX422" s="5"/>
      <c r="BY422" s="5"/>
      <c r="BZ422" s="5"/>
    </row>
    <row r="423" ht="12.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c r="BH423" s="5"/>
      <c r="BI423" s="5"/>
      <c r="BJ423" s="5"/>
      <c r="BK423" s="5"/>
      <c r="BL423" s="5"/>
      <c r="BM423" s="5"/>
      <c r="BN423" s="5"/>
      <c r="BO423" s="5"/>
      <c r="BP423" s="5"/>
      <c r="BQ423" s="5"/>
      <c r="BR423" s="5"/>
      <c r="BS423" s="5"/>
      <c r="BT423" s="5"/>
      <c r="BU423" s="5"/>
      <c r="BV423" s="5"/>
      <c r="BW423" s="5"/>
      <c r="BX423" s="5"/>
      <c r="BY423" s="5"/>
      <c r="BZ423" s="5"/>
    </row>
    <row r="424" ht="12.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c r="BH424" s="5"/>
      <c r="BI424" s="5"/>
      <c r="BJ424" s="5"/>
      <c r="BK424" s="5"/>
      <c r="BL424" s="5"/>
      <c r="BM424" s="5"/>
      <c r="BN424" s="5"/>
      <c r="BO424" s="5"/>
      <c r="BP424" s="5"/>
      <c r="BQ424" s="5"/>
      <c r="BR424" s="5"/>
      <c r="BS424" s="5"/>
      <c r="BT424" s="5"/>
      <c r="BU424" s="5"/>
      <c r="BV424" s="5"/>
      <c r="BW424" s="5"/>
      <c r="BX424" s="5"/>
      <c r="BY424" s="5"/>
      <c r="BZ424" s="5"/>
    </row>
    <row r="425" ht="12.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c r="BH425" s="5"/>
      <c r="BI425" s="5"/>
      <c r="BJ425" s="5"/>
      <c r="BK425" s="5"/>
      <c r="BL425" s="5"/>
      <c r="BM425" s="5"/>
      <c r="BN425" s="5"/>
      <c r="BO425" s="5"/>
      <c r="BP425" s="5"/>
      <c r="BQ425" s="5"/>
      <c r="BR425" s="5"/>
      <c r="BS425" s="5"/>
      <c r="BT425" s="5"/>
      <c r="BU425" s="5"/>
      <c r="BV425" s="5"/>
      <c r="BW425" s="5"/>
      <c r="BX425" s="5"/>
      <c r="BY425" s="5"/>
      <c r="BZ425" s="5"/>
    </row>
    <row r="426" ht="12.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c r="BH426" s="5"/>
      <c r="BI426" s="5"/>
      <c r="BJ426" s="5"/>
      <c r="BK426" s="5"/>
      <c r="BL426" s="5"/>
      <c r="BM426" s="5"/>
      <c r="BN426" s="5"/>
      <c r="BO426" s="5"/>
      <c r="BP426" s="5"/>
      <c r="BQ426" s="5"/>
      <c r="BR426" s="5"/>
      <c r="BS426" s="5"/>
      <c r="BT426" s="5"/>
      <c r="BU426" s="5"/>
      <c r="BV426" s="5"/>
      <c r="BW426" s="5"/>
      <c r="BX426" s="5"/>
      <c r="BY426" s="5"/>
      <c r="BZ426" s="5"/>
    </row>
    <row r="427" ht="12.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c r="BH427" s="5"/>
      <c r="BI427" s="5"/>
      <c r="BJ427" s="5"/>
      <c r="BK427" s="5"/>
      <c r="BL427" s="5"/>
      <c r="BM427" s="5"/>
      <c r="BN427" s="5"/>
      <c r="BO427" s="5"/>
      <c r="BP427" s="5"/>
      <c r="BQ427" s="5"/>
      <c r="BR427" s="5"/>
      <c r="BS427" s="5"/>
      <c r="BT427" s="5"/>
      <c r="BU427" s="5"/>
      <c r="BV427" s="5"/>
      <c r="BW427" s="5"/>
      <c r="BX427" s="5"/>
      <c r="BY427" s="5"/>
      <c r="BZ427" s="5"/>
    </row>
    <row r="428" ht="12.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c r="BH428" s="5"/>
      <c r="BI428" s="5"/>
      <c r="BJ428" s="5"/>
      <c r="BK428" s="5"/>
      <c r="BL428" s="5"/>
      <c r="BM428" s="5"/>
      <c r="BN428" s="5"/>
      <c r="BO428" s="5"/>
      <c r="BP428" s="5"/>
      <c r="BQ428" s="5"/>
      <c r="BR428" s="5"/>
      <c r="BS428" s="5"/>
      <c r="BT428" s="5"/>
      <c r="BU428" s="5"/>
      <c r="BV428" s="5"/>
      <c r="BW428" s="5"/>
      <c r="BX428" s="5"/>
      <c r="BY428" s="5"/>
      <c r="BZ428" s="5"/>
    </row>
    <row r="429" ht="12.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c r="BH429" s="5"/>
      <c r="BI429" s="5"/>
      <c r="BJ429" s="5"/>
      <c r="BK429" s="5"/>
      <c r="BL429" s="5"/>
      <c r="BM429" s="5"/>
      <c r="BN429" s="5"/>
      <c r="BO429" s="5"/>
      <c r="BP429" s="5"/>
      <c r="BQ429" s="5"/>
      <c r="BR429" s="5"/>
      <c r="BS429" s="5"/>
      <c r="BT429" s="5"/>
      <c r="BU429" s="5"/>
      <c r="BV429" s="5"/>
      <c r="BW429" s="5"/>
      <c r="BX429" s="5"/>
      <c r="BY429" s="5"/>
      <c r="BZ429" s="5"/>
    </row>
    <row r="430" ht="12.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c r="BH430" s="5"/>
      <c r="BI430" s="5"/>
      <c r="BJ430" s="5"/>
      <c r="BK430" s="5"/>
      <c r="BL430" s="5"/>
      <c r="BM430" s="5"/>
      <c r="BN430" s="5"/>
      <c r="BO430" s="5"/>
      <c r="BP430" s="5"/>
      <c r="BQ430" s="5"/>
      <c r="BR430" s="5"/>
      <c r="BS430" s="5"/>
      <c r="BT430" s="5"/>
      <c r="BU430" s="5"/>
      <c r="BV430" s="5"/>
      <c r="BW430" s="5"/>
      <c r="BX430" s="5"/>
      <c r="BY430" s="5"/>
      <c r="BZ430" s="5"/>
    </row>
    <row r="431" ht="12.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c r="BH431" s="5"/>
      <c r="BI431" s="5"/>
      <c r="BJ431" s="5"/>
      <c r="BK431" s="5"/>
      <c r="BL431" s="5"/>
      <c r="BM431" s="5"/>
      <c r="BN431" s="5"/>
      <c r="BO431" s="5"/>
      <c r="BP431" s="5"/>
      <c r="BQ431" s="5"/>
      <c r="BR431" s="5"/>
      <c r="BS431" s="5"/>
      <c r="BT431" s="5"/>
      <c r="BU431" s="5"/>
      <c r="BV431" s="5"/>
      <c r="BW431" s="5"/>
      <c r="BX431" s="5"/>
      <c r="BY431" s="5"/>
      <c r="BZ431" s="5"/>
    </row>
    <row r="432" ht="12.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c r="BH432" s="5"/>
      <c r="BI432" s="5"/>
      <c r="BJ432" s="5"/>
      <c r="BK432" s="5"/>
      <c r="BL432" s="5"/>
      <c r="BM432" s="5"/>
      <c r="BN432" s="5"/>
      <c r="BO432" s="5"/>
      <c r="BP432" s="5"/>
      <c r="BQ432" s="5"/>
      <c r="BR432" s="5"/>
      <c r="BS432" s="5"/>
      <c r="BT432" s="5"/>
      <c r="BU432" s="5"/>
      <c r="BV432" s="5"/>
      <c r="BW432" s="5"/>
      <c r="BX432" s="5"/>
      <c r="BY432" s="5"/>
      <c r="BZ432" s="5"/>
    </row>
    <row r="433" ht="12.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c r="BH433" s="5"/>
      <c r="BI433" s="5"/>
      <c r="BJ433" s="5"/>
      <c r="BK433" s="5"/>
      <c r="BL433" s="5"/>
      <c r="BM433" s="5"/>
      <c r="BN433" s="5"/>
      <c r="BO433" s="5"/>
      <c r="BP433" s="5"/>
      <c r="BQ433" s="5"/>
      <c r="BR433" s="5"/>
      <c r="BS433" s="5"/>
      <c r="BT433" s="5"/>
      <c r="BU433" s="5"/>
      <c r="BV433" s="5"/>
      <c r="BW433" s="5"/>
      <c r="BX433" s="5"/>
      <c r="BY433" s="5"/>
      <c r="BZ433" s="5"/>
    </row>
    <row r="434" ht="12.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c r="BH434" s="5"/>
      <c r="BI434" s="5"/>
      <c r="BJ434" s="5"/>
      <c r="BK434" s="5"/>
      <c r="BL434" s="5"/>
      <c r="BM434" s="5"/>
      <c r="BN434" s="5"/>
      <c r="BO434" s="5"/>
      <c r="BP434" s="5"/>
      <c r="BQ434" s="5"/>
      <c r="BR434" s="5"/>
      <c r="BS434" s="5"/>
      <c r="BT434" s="5"/>
      <c r="BU434" s="5"/>
      <c r="BV434" s="5"/>
      <c r="BW434" s="5"/>
      <c r="BX434" s="5"/>
      <c r="BY434" s="5"/>
      <c r="BZ434" s="5"/>
    </row>
    <row r="435" ht="12.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c r="BH435" s="5"/>
      <c r="BI435" s="5"/>
      <c r="BJ435" s="5"/>
      <c r="BK435" s="5"/>
      <c r="BL435" s="5"/>
      <c r="BM435" s="5"/>
      <c r="BN435" s="5"/>
      <c r="BO435" s="5"/>
      <c r="BP435" s="5"/>
      <c r="BQ435" s="5"/>
      <c r="BR435" s="5"/>
      <c r="BS435" s="5"/>
      <c r="BT435" s="5"/>
      <c r="BU435" s="5"/>
      <c r="BV435" s="5"/>
      <c r="BW435" s="5"/>
      <c r="BX435" s="5"/>
      <c r="BY435" s="5"/>
      <c r="BZ435" s="5"/>
    </row>
    <row r="436" ht="12.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c r="BH436" s="5"/>
      <c r="BI436" s="5"/>
      <c r="BJ436" s="5"/>
      <c r="BK436" s="5"/>
      <c r="BL436" s="5"/>
      <c r="BM436" s="5"/>
      <c r="BN436" s="5"/>
      <c r="BO436" s="5"/>
      <c r="BP436" s="5"/>
      <c r="BQ436" s="5"/>
      <c r="BR436" s="5"/>
      <c r="BS436" s="5"/>
      <c r="BT436" s="5"/>
      <c r="BU436" s="5"/>
      <c r="BV436" s="5"/>
      <c r="BW436" s="5"/>
      <c r="BX436" s="5"/>
      <c r="BY436" s="5"/>
      <c r="BZ436" s="5"/>
    </row>
    <row r="437" ht="12.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c r="BH437" s="5"/>
      <c r="BI437" s="5"/>
      <c r="BJ437" s="5"/>
      <c r="BK437" s="5"/>
      <c r="BL437" s="5"/>
      <c r="BM437" s="5"/>
      <c r="BN437" s="5"/>
      <c r="BO437" s="5"/>
      <c r="BP437" s="5"/>
      <c r="BQ437" s="5"/>
      <c r="BR437" s="5"/>
      <c r="BS437" s="5"/>
      <c r="BT437" s="5"/>
      <c r="BU437" s="5"/>
      <c r="BV437" s="5"/>
      <c r="BW437" s="5"/>
      <c r="BX437" s="5"/>
      <c r="BY437" s="5"/>
      <c r="BZ437" s="5"/>
    </row>
    <row r="438" ht="12.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c r="BH438" s="5"/>
      <c r="BI438" s="5"/>
      <c r="BJ438" s="5"/>
      <c r="BK438" s="5"/>
      <c r="BL438" s="5"/>
      <c r="BM438" s="5"/>
      <c r="BN438" s="5"/>
      <c r="BO438" s="5"/>
      <c r="BP438" s="5"/>
      <c r="BQ438" s="5"/>
      <c r="BR438" s="5"/>
      <c r="BS438" s="5"/>
      <c r="BT438" s="5"/>
      <c r="BU438" s="5"/>
      <c r="BV438" s="5"/>
      <c r="BW438" s="5"/>
      <c r="BX438" s="5"/>
      <c r="BY438" s="5"/>
      <c r="BZ438" s="5"/>
    </row>
    <row r="439" ht="12.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c r="BH439" s="5"/>
      <c r="BI439" s="5"/>
      <c r="BJ439" s="5"/>
      <c r="BK439" s="5"/>
      <c r="BL439" s="5"/>
      <c r="BM439" s="5"/>
      <c r="BN439" s="5"/>
      <c r="BO439" s="5"/>
      <c r="BP439" s="5"/>
      <c r="BQ439" s="5"/>
      <c r="BR439" s="5"/>
      <c r="BS439" s="5"/>
      <c r="BT439" s="5"/>
      <c r="BU439" s="5"/>
      <c r="BV439" s="5"/>
      <c r="BW439" s="5"/>
      <c r="BX439" s="5"/>
      <c r="BY439" s="5"/>
      <c r="BZ439" s="5"/>
    </row>
    <row r="440" ht="12.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c r="BH440" s="5"/>
      <c r="BI440" s="5"/>
      <c r="BJ440" s="5"/>
      <c r="BK440" s="5"/>
      <c r="BL440" s="5"/>
      <c r="BM440" s="5"/>
      <c r="BN440" s="5"/>
      <c r="BO440" s="5"/>
      <c r="BP440" s="5"/>
      <c r="BQ440" s="5"/>
      <c r="BR440" s="5"/>
      <c r="BS440" s="5"/>
      <c r="BT440" s="5"/>
      <c r="BU440" s="5"/>
      <c r="BV440" s="5"/>
      <c r="BW440" s="5"/>
      <c r="BX440" s="5"/>
      <c r="BY440" s="5"/>
      <c r="BZ440" s="5"/>
    </row>
    <row r="441" ht="12.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c r="BH441" s="5"/>
      <c r="BI441" s="5"/>
      <c r="BJ441" s="5"/>
      <c r="BK441" s="5"/>
      <c r="BL441" s="5"/>
      <c r="BM441" s="5"/>
      <c r="BN441" s="5"/>
      <c r="BO441" s="5"/>
      <c r="BP441" s="5"/>
      <c r="BQ441" s="5"/>
      <c r="BR441" s="5"/>
      <c r="BS441" s="5"/>
      <c r="BT441" s="5"/>
      <c r="BU441" s="5"/>
      <c r="BV441" s="5"/>
      <c r="BW441" s="5"/>
      <c r="BX441" s="5"/>
      <c r="BY441" s="5"/>
      <c r="BZ441" s="5"/>
    </row>
    <row r="442" ht="12.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c r="BH442" s="5"/>
      <c r="BI442" s="5"/>
      <c r="BJ442" s="5"/>
      <c r="BK442" s="5"/>
      <c r="BL442" s="5"/>
      <c r="BM442" s="5"/>
      <c r="BN442" s="5"/>
      <c r="BO442" s="5"/>
      <c r="BP442" s="5"/>
      <c r="BQ442" s="5"/>
      <c r="BR442" s="5"/>
      <c r="BS442" s="5"/>
      <c r="BT442" s="5"/>
      <c r="BU442" s="5"/>
      <c r="BV442" s="5"/>
      <c r="BW442" s="5"/>
      <c r="BX442" s="5"/>
      <c r="BY442" s="5"/>
      <c r="BZ442" s="5"/>
    </row>
    <row r="443" ht="12.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c r="BH443" s="5"/>
      <c r="BI443" s="5"/>
      <c r="BJ443" s="5"/>
      <c r="BK443" s="5"/>
      <c r="BL443" s="5"/>
      <c r="BM443" s="5"/>
      <c r="BN443" s="5"/>
      <c r="BO443" s="5"/>
      <c r="BP443" s="5"/>
      <c r="BQ443" s="5"/>
      <c r="BR443" s="5"/>
      <c r="BS443" s="5"/>
      <c r="BT443" s="5"/>
      <c r="BU443" s="5"/>
      <c r="BV443" s="5"/>
      <c r="BW443" s="5"/>
      <c r="BX443" s="5"/>
      <c r="BY443" s="5"/>
      <c r="BZ443" s="5"/>
    </row>
    <row r="444" ht="12.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c r="BH444" s="5"/>
      <c r="BI444" s="5"/>
      <c r="BJ444" s="5"/>
      <c r="BK444" s="5"/>
      <c r="BL444" s="5"/>
      <c r="BM444" s="5"/>
      <c r="BN444" s="5"/>
      <c r="BO444" s="5"/>
      <c r="BP444" s="5"/>
      <c r="BQ444" s="5"/>
      <c r="BR444" s="5"/>
      <c r="BS444" s="5"/>
      <c r="BT444" s="5"/>
      <c r="BU444" s="5"/>
      <c r="BV444" s="5"/>
      <c r="BW444" s="5"/>
      <c r="BX444" s="5"/>
      <c r="BY444" s="5"/>
      <c r="BZ444" s="5"/>
    </row>
    <row r="445" ht="12.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c r="BH445" s="5"/>
      <c r="BI445" s="5"/>
      <c r="BJ445" s="5"/>
      <c r="BK445" s="5"/>
      <c r="BL445" s="5"/>
      <c r="BM445" s="5"/>
      <c r="BN445" s="5"/>
      <c r="BO445" s="5"/>
      <c r="BP445" s="5"/>
      <c r="BQ445" s="5"/>
      <c r="BR445" s="5"/>
      <c r="BS445" s="5"/>
      <c r="BT445" s="5"/>
      <c r="BU445" s="5"/>
      <c r="BV445" s="5"/>
      <c r="BW445" s="5"/>
      <c r="BX445" s="5"/>
      <c r="BY445" s="5"/>
      <c r="BZ445" s="5"/>
    </row>
    <row r="446" ht="12.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c r="BH446" s="5"/>
      <c r="BI446" s="5"/>
      <c r="BJ446" s="5"/>
      <c r="BK446" s="5"/>
      <c r="BL446" s="5"/>
      <c r="BM446" s="5"/>
      <c r="BN446" s="5"/>
      <c r="BO446" s="5"/>
      <c r="BP446" s="5"/>
      <c r="BQ446" s="5"/>
      <c r="BR446" s="5"/>
      <c r="BS446" s="5"/>
      <c r="BT446" s="5"/>
      <c r="BU446" s="5"/>
      <c r="BV446" s="5"/>
      <c r="BW446" s="5"/>
      <c r="BX446" s="5"/>
      <c r="BY446" s="5"/>
      <c r="BZ446" s="5"/>
    </row>
    <row r="447" ht="12.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c r="BH447" s="5"/>
      <c r="BI447" s="5"/>
      <c r="BJ447" s="5"/>
      <c r="BK447" s="5"/>
      <c r="BL447" s="5"/>
      <c r="BM447" s="5"/>
      <c r="BN447" s="5"/>
      <c r="BO447" s="5"/>
      <c r="BP447" s="5"/>
      <c r="BQ447" s="5"/>
      <c r="BR447" s="5"/>
      <c r="BS447" s="5"/>
      <c r="BT447" s="5"/>
      <c r="BU447" s="5"/>
      <c r="BV447" s="5"/>
      <c r="BW447" s="5"/>
      <c r="BX447" s="5"/>
      <c r="BY447" s="5"/>
      <c r="BZ447" s="5"/>
    </row>
    <row r="448" ht="12.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c r="BH448" s="5"/>
      <c r="BI448" s="5"/>
      <c r="BJ448" s="5"/>
      <c r="BK448" s="5"/>
      <c r="BL448" s="5"/>
      <c r="BM448" s="5"/>
      <c r="BN448" s="5"/>
      <c r="BO448" s="5"/>
      <c r="BP448" s="5"/>
      <c r="BQ448" s="5"/>
      <c r="BR448" s="5"/>
      <c r="BS448" s="5"/>
      <c r="BT448" s="5"/>
      <c r="BU448" s="5"/>
      <c r="BV448" s="5"/>
      <c r="BW448" s="5"/>
      <c r="BX448" s="5"/>
      <c r="BY448" s="5"/>
      <c r="BZ448" s="5"/>
    </row>
    <row r="449" ht="12.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c r="BH449" s="5"/>
      <c r="BI449" s="5"/>
      <c r="BJ449" s="5"/>
      <c r="BK449" s="5"/>
      <c r="BL449" s="5"/>
      <c r="BM449" s="5"/>
      <c r="BN449" s="5"/>
      <c r="BO449" s="5"/>
      <c r="BP449" s="5"/>
      <c r="BQ449" s="5"/>
      <c r="BR449" s="5"/>
      <c r="BS449" s="5"/>
      <c r="BT449" s="5"/>
      <c r="BU449" s="5"/>
      <c r="BV449" s="5"/>
      <c r="BW449" s="5"/>
      <c r="BX449" s="5"/>
      <c r="BY449" s="5"/>
      <c r="BZ449" s="5"/>
    </row>
    <row r="450" ht="12.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c r="BH450" s="5"/>
      <c r="BI450" s="5"/>
      <c r="BJ450" s="5"/>
      <c r="BK450" s="5"/>
      <c r="BL450" s="5"/>
      <c r="BM450" s="5"/>
      <c r="BN450" s="5"/>
      <c r="BO450" s="5"/>
      <c r="BP450" s="5"/>
      <c r="BQ450" s="5"/>
      <c r="BR450" s="5"/>
      <c r="BS450" s="5"/>
      <c r="BT450" s="5"/>
      <c r="BU450" s="5"/>
      <c r="BV450" s="5"/>
      <c r="BW450" s="5"/>
      <c r="BX450" s="5"/>
      <c r="BY450" s="5"/>
      <c r="BZ450" s="5"/>
    </row>
    <row r="451" ht="12.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c r="BH451" s="5"/>
      <c r="BI451" s="5"/>
      <c r="BJ451" s="5"/>
      <c r="BK451" s="5"/>
      <c r="BL451" s="5"/>
      <c r="BM451" s="5"/>
      <c r="BN451" s="5"/>
      <c r="BO451" s="5"/>
      <c r="BP451" s="5"/>
      <c r="BQ451" s="5"/>
      <c r="BR451" s="5"/>
      <c r="BS451" s="5"/>
      <c r="BT451" s="5"/>
      <c r="BU451" s="5"/>
      <c r="BV451" s="5"/>
      <c r="BW451" s="5"/>
      <c r="BX451" s="5"/>
      <c r="BY451" s="5"/>
      <c r="BZ451" s="5"/>
    </row>
    <row r="452" ht="12.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c r="BH452" s="5"/>
      <c r="BI452" s="5"/>
      <c r="BJ452" s="5"/>
      <c r="BK452" s="5"/>
      <c r="BL452" s="5"/>
      <c r="BM452" s="5"/>
      <c r="BN452" s="5"/>
      <c r="BO452" s="5"/>
      <c r="BP452" s="5"/>
      <c r="BQ452" s="5"/>
      <c r="BR452" s="5"/>
      <c r="BS452" s="5"/>
      <c r="BT452" s="5"/>
      <c r="BU452" s="5"/>
      <c r="BV452" s="5"/>
      <c r="BW452" s="5"/>
      <c r="BX452" s="5"/>
      <c r="BY452" s="5"/>
      <c r="BZ452" s="5"/>
    </row>
    <row r="453" ht="12.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c r="BH453" s="5"/>
      <c r="BI453" s="5"/>
      <c r="BJ453" s="5"/>
      <c r="BK453" s="5"/>
      <c r="BL453" s="5"/>
      <c r="BM453" s="5"/>
      <c r="BN453" s="5"/>
      <c r="BO453" s="5"/>
      <c r="BP453" s="5"/>
      <c r="BQ453" s="5"/>
      <c r="BR453" s="5"/>
      <c r="BS453" s="5"/>
      <c r="BT453" s="5"/>
      <c r="BU453" s="5"/>
      <c r="BV453" s="5"/>
      <c r="BW453" s="5"/>
      <c r="BX453" s="5"/>
      <c r="BY453" s="5"/>
      <c r="BZ453" s="5"/>
    </row>
    <row r="454" ht="12.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c r="BH454" s="5"/>
      <c r="BI454" s="5"/>
      <c r="BJ454" s="5"/>
      <c r="BK454" s="5"/>
      <c r="BL454" s="5"/>
      <c r="BM454" s="5"/>
      <c r="BN454" s="5"/>
      <c r="BO454" s="5"/>
      <c r="BP454" s="5"/>
      <c r="BQ454" s="5"/>
      <c r="BR454" s="5"/>
      <c r="BS454" s="5"/>
      <c r="BT454" s="5"/>
      <c r="BU454" s="5"/>
      <c r="BV454" s="5"/>
      <c r="BW454" s="5"/>
      <c r="BX454" s="5"/>
      <c r="BY454" s="5"/>
      <c r="BZ454" s="5"/>
    </row>
    <row r="455" ht="12.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c r="BH455" s="5"/>
      <c r="BI455" s="5"/>
      <c r="BJ455" s="5"/>
      <c r="BK455" s="5"/>
      <c r="BL455" s="5"/>
      <c r="BM455" s="5"/>
      <c r="BN455" s="5"/>
      <c r="BO455" s="5"/>
      <c r="BP455" s="5"/>
      <c r="BQ455" s="5"/>
      <c r="BR455" s="5"/>
      <c r="BS455" s="5"/>
      <c r="BT455" s="5"/>
      <c r="BU455" s="5"/>
      <c r="BV455" s="5"/>
      <c r="BW455" s="5"/>
      <c r="BX455" s="5"/>
      <c r="BY455" s="5"/>
      <c r="BZ455" s="5"/>
    </row>
    <row r="456" ht="12.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c r="BH456" s="5"/>
      <c r="BI456" s="5"/>
      <c r="BJ456" s="5"/>
      <c r="BK456" s="5"/>
      <c r="BL456" s="5"/>
      <c r="BM456" s="5"/>
      <c r="BN456" s="5"/>
      <c r="BO456" s="5"/>
      <c r="BP456" s="5"/>
      <c r="BQ456" s="5"/>
      <c r="BR456" s="5"/>
      <c r="BS456" s="5"/>
      <c r="BT456" s="5"/>
      <c r="BU456" s="5"/>
      <c r="BV456" s="5"/>
      <c r="BW456" s="5"/>
      <c r="BX456" s="5"/>
      <c r="BY456" s="5"/>
      <c r="BZ456" s="5"/>
    </row>
    <row r="457" ht="12.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c r="BH457" s="5"/>
      <c r="BI457" s="5"/>
      <c r="BJ457" s="5"/>
      <c r="BK457" s="5"/>
      <c r="BL457" s="5"/>
      <c r="BM457" s="5"/>
      <c r="BN457" s="5"/>
      <c r="BO457" s="5"/>
      <c r="BP457" s="5"/>
      <c r="BQ457" s="5"/>
      <c r="BR457" s="5"/>
      <c r="BS457" s="5"/>
      <c r="BT457" s="5"/>
      <c r="BU457" s="5"/>
      <c r="BV457" s="5"/>
      <c r="BW457" s="5"/>
      <c r="BX457" s="5"/>
      <c r="BY457" s="5"/>
      <c r="BZ457" s="5"/>
    </row>
    <row r="458" ht="12.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c r="BH458" s="5"/>
      <c r="BI458" s="5"/>
      <c r="BJ458" s="5"/>
      <c r="BK458" s="5"/>
      <c r="BL458" s="5"/>
      <c r="BM458" s="5"/>
      <c r="BN458" s="5"/>
      <c r="BO458" s="5"/>
      <c r="BP458" s="5"/>
      <c r="BQ458" s="5"/>
      <c r="BR458" s="5"/>
      <c r="BS458" s="5"/>
      <c r="BT458" s="5"/>
      <c r="BU458" s="5"/>
      <c r="BV458" s="5"/>
      <c r="BW458" s="5"/>
      <c r="BX458" s="5"/>
      <c r="BY458" s="5"/>
      <c r="BZ458" s="5"/>
    </row>
    <row r="459" ht="12.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c r="BH459" s="5"/>
      <c r="BI459" s="5"/>
      <c r="BJ459" s="5"/>
      <c r="BK459" s="5"/>
      <c r="BL459" s="5"/>
      <c r="BM459" s="5"/>
      <c r="BN459" s="5"/>
      <c r="BO459" s="5"/>
      <c r="BP459" s="5"/>
      <c r="BQ459" s="5"/>
      <c r="BR459" s="5"/>
      <c r="BS459" s="5"/>
      <c r="BT459" s="5"/>
      <c r="BU459" s="5"/>
      <c r="BV459" s="5"/>
      <c r="BW459" s="5"/>
      <c r="BX459" s="5"/>
      <c r="BY459" s="5"/>
      <c r="BZ459" s="5"/>
    </row>
    <row r="460" ht="12.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c r="BH460" s="5"/>
      <c r="BI460" s="5"/>
      <c r="BJ460" s="5"/>
      <c r="BK460" s="5"/>
      <c r="BL460" s="5"/>
      <c r="BM460" s="5"/>
      <c r="BN460" s="5"/>
      <c r="BO460" s="5"/>
      <c r="BP460" s="5"/>
      <c r="BQ460" s="5"/>
      <c r="BR460" s="5"/>
      <c r="BS460" s="5"/>
      <c r="BT460" s="5"/>
      <c r="BU460" s="5"/>
      <c r="BV460" s="5"/>
      <c r="BW460" s="5"/>
      <c r="BX460" s="5"/>
      <c r="BY460" s="5"/>
      <c r="BZ460" s="5"/>
    </row>
    <row r="461" ht="12.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c r="BH461" s="5"/>
      <c r="BI461" s="5"/>
      <c r="BJ461" s="5"/>
      <c r="BK461" s="5"/>
      <c r="BL461" s="5"/>
      <c r="BM461" s="5"/>
      <c r="BN461" s="5"/>
      <c r="BO461" s="5"/>
      <c r="BP461" s="5"/>
      <c r="BQ461" s="5"/>
      <c r="BR461" s="5"/>
      <c r="BS461" s="5"/>
      <c r="BT461" s="5"/>
      <c r="BU461" s="5"/>
      <c r="BV461" s="5"/>
      <c r="BW461" s="5"/>
      <c r="BX461" s="5"/>
      <c r="BY461" s="5"/>
      <c r="BZ461" s="5"/>
    </row>
    <row r="462" ht="12.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c r="BH462" s="5"/>
      <c r="BI462" s="5"/>
      <c r="BJ462" s="5"/>
      <c r="BK462" s="5"/>
      <c r="BL462" s="5"/>
      <c r="BM462" s="5"/>
      <c r="BN462" s="5"/>
      <c r="BO462" s="5"/>
      <c r="BP462" s="5"/>
      <c r="BQ462" s="5"/>
      <c r="BR462" s="5"/>
      <c r="BS462" s="5"/>
      <c r="BT462" s="5"/>
      <c r="BU462" s="5"/>
      <c r="BV462" s="5"/>
      <c r="BW462" s="5"/>
      <c r="BX462" s="5"/>
      <c r="BY462" s="5"/>
      <c r="BZ462" s="5"/>
    </row>
    <row r="463" ht="12.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c r="BH463" s="5"/>
      <c r="BI463" s="5"/>
      <c r="BJ463" s="5"/>
      <c r="BK463" s="5"/>
      <c r="BL463" s="5"/>
      <c r="BM463" s="5"/>
      <c r="BN463" s="5"/>
      <c r="BO463" s="5"/>
      <c r="BP463" s="5"/>
      <c r="BQ463" s="5"/>
      <c r="BR463" s="5"/>
      <c r="BS463" s="5"/>
      <c r="BT463" s="5"/>
      <c r="BU463" s="5"/>
      <c r="BV463" s="5"/>
      <c r="BW463" s="5"/>
      <c r="BX463" s="5"/>
      <c r="BY463" s="5"/>
      <c r="BZ463" s="5"/>
    </row>
    <row r="464" ht="12.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c r="BH464" s="5"/>
      <c r="BI464" s="5"/>
      <c r="BJ464" s="5"/>
      <c r="BK464" s="5"/>
      <c r="BL464" s="5"/>
      <c r="BM464" s="5"/>
      <c r="BN464" s="5"/>
      <c r="BO464" s="5"/>
      <c r="BP464" s="5"/>
      <c r="BQ464" s="5"/>
      <c r="BR464" s="5"/>
      <c r="BS464" s="5"/>
      <c r="BT464" s="5"/>
      <c r="BU464" s="5"/>
      <c r="BV464" s="5"/>
      <c r="BW464" s="5"/>
      <c r="BX464" s="5"/>
      <c r="BY464" s="5"/>
      <c r="BZ464" s="5"/>
    </row>
    <row r="465" ht="12.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c r="BH465" s="5"/>
      <c r="BI465" s="5"/>
      <c r="BJ465" s="5"/>
      <c r="BK465" s="5"/>
      <c r="BL465" s="5"/>
      <c r="BM465" s="5"/>
      <c r="BN465" s="5"/>
      <c r="BO465" s="5"/>
      <c r="BP465" s="5"/>
      <c r="BQ465" s="5"/>
      <c r="BR465" s="5"/>
      <c r="BS465" s="5"/>
      <c r="BT465" s="5"/>
      <c r="BU465" s="5"/>
      <c r="BV465" s="5"/>
      <c r="BW465" s="5"/>
      <c r="BX465" s="5"/>
      <c r="BY465" s="5"/>
      <c r="BZ465" s="5"/>
    </row>
    <row r="466" ht="12.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c r="BH466" s="5"/>
      <c r="BI466" s="5"/>
      <c r="BJ466" s="5"/>
      <c r="BK466" s="5"/>
      <c r="BL466" s="5"/>
      <c r="BM466" s="5"/>
      <c r="BN466" s="5"/>
      <c r="BO466" s="5"/>
      <c r="BP466" s="5"/>
      <c r="BQ466" s="5"/>
      <c r="BR466" s="5"/>
      <c r="BS466" s="5"/>
      <c r="BT466" s="5"/>
      <c r="BU466" s="5"/>
      <c r="BV466" s="5"/>
      <c r="BW466" s="5"/>
      <c r="BX466" s="5"/>
      <c r="BY466" s="5"/>
      <c r="BZ466" s="5"/>
    </row>
    <row r="467" ht="12.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c r="BH467" s="5"/>
      <c r="BI467" s="5"/>
      <c r="BJ467" s="5"/>
      <c r="BK467" s="5"/>
      <c r="BL467" s="5"/>
      <c r="BM467" s="5"/>
      <c r="BN467" s="5"/>
      <c r="BO467" s="5"/>
      <c r="BP467" s="5"/>
      <c r="BQ467" s="5"/>
      <c r="BR467" s="5"/>
      <c r="BS467" s="5"/>
      <c r="BT467" s="5"/>
      <c r="BU467" s="5"/>
      <c r="BV467" s="5"/>
      <c r="BW467" s="5"/>
      <c r="BX467" s="5"/>
      <c r="BY467" s="5"/>
      <c r="BZ467" s="5"/>
    </row>
    <row r="468" ht="12.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c r="BH468" s="5"/>
      <c r="BI468" s="5"/>
      <c r="BJ468" s="5"/>
      <c r="BK468" s="5"/>
      <c r="BL468" s="5"/>
      <c r="BM468" s="5"/>
      <c r="BN468" s="5"/>
      <c r="BO468" s="5"/>
      <c r="BP468" s="5"/>
      <c r="BQ468" s="5"/>
      <c r="BR468" s="5"/>
      <c r="BS468" s="5"/>
      <c r="BT468" s="5"/>
      <c r="BU468" s="5"/>
      <c r="BV468" s="5"/>
      <c r="BW468" s="5"/>
      <c r="BX468" s="5"/>
      <c r="BY468" s="5"/>
      <c r="BZ468" s="5"/>
    </row>
    <row r="469" ht="12.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c r="BH469" s="5"/>
      <c r="BI469" s="5"/>
      <c r="BJ469" s="5"/>
      <c r="BK469" s="5"/>
      <c r="BL469" s="5"/>
      <c r="BM469" s="5"/>
      <c r="BN469" s="5"/>
      <c r="BO469" s="5"/>
      <c r="BP469" s="5"/>
      <c r="BQ469" s="5"/>
      <c r="BR469" s="5"/>
      <c r="BS469" s="5"/>
      <c r="BT469" s="5"/>
      <c r="BU469" s="5"/>
      <c r="BV469" s="5"/>
      <c r="BW469" s="5"/>
      <c r="BX469" s="5"/>
      <c r="BY469" s="5"/>
      <c r="BZ469" s="5"/>
    </row>
    <row r="470" ht="12.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c r="BH470" s="5"/>
      <c r="BI470" s="5"/>
      <c r="BJ470" s="5"/>
      <c r="BK470" s="5"/>
      <c r="BL470" s="5"/>
      <c r="BM470" s="5"/>
      <c r="BN470" s="5"/>
      <c r="BO470" s="5"/>
      <c r="BP470" s="5"/>
      <c r="BQ470" s="5"/>
      <c r="BR470" s="5"/>
      <c r="BS470" s="5"/>
      <c r="BT470" s="5"/>
      <c r="BU470" s="5"/>
      <c r="BV470" s="5"/>
      <c r="BW470" s="5"/>
      <c r="BX470" s="5"/>
      <c r="BY470" s="5"/>
      <c r="BZ470" s="5"/>
    </row>
    <row r="471" ht="12.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c r="BH471" s="5"/>
      <c r="BI471" s="5"/>
      <c r="BJ471" s="5"/>
      <c r="BK471" s="5"/>
      <c r="BL471" s="5"/>
      <c r="BM471" s="5"/>
      <c r="BN471" s="5"/>
      <c r="BO471" s="5"/>
      <c r="BP471" s="5"/>
      <c r="BQ471" s="5"/>
      <c r="BR471" s="5"/>
      <c r="BS471" s="5"/>
      <c r="BT471" s="5"/>
      <c r="BU471" s="5"/>
      <c r="BV471" s="5"/>
      <c r="BW471" s="5"/>
      <c r="BX471" s="5"/>
      <c r="BY471" s="5"/>
      <c r="BZ471" s="5"/>
    </row>
    <row r="472" ht="12.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c r="BH472" s="5"/>
      <c r="BI472" s="5"/>
      <c r="BJ472" s="5"/>
      <c r="BK472" s="5"/>
      <c r="BL472" s="5"/>
      <c r="BM472" s="5"/>
      <c r="BN472" s="5"/>
      <c r="BO472" s="5"/>
      <c r="BP472" s="5"/>
      <c r="BQ472" s="5"/>
      <c r="BR472" s="5"/>
      <c r="BS472" s="5"/>
      <c r="BT472" s="5"/>
      <c r="BU472" s="5"/>
      <c r="BV472" s="5"/>
      <c r="BW472" s="5"/>
      <c r="BX472" s="5"/>
      <c r="BY472" s="5"/>
      <c r="BZ472" s="5"/>
    </row>
    <row r="473" ht="12.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c r="BH473" s="5"/>
      <c r="BI473" s="5"/>
      <c r="BJ473" s="5"/>
      <c r="BK473" s="5"/>
      <c r="BL473" s="5"/>
      <c r="BM473" s="5"/>
      <c r="BN473" s="5"/>
      <c r="BO473" s="5"/>
      <c r="BP473" s="5"/>
      <c r="BQ473" s="5"/>
      <c r="BR473" s="5"/>
      <c r="BS473" s="5"/>
      <c r="BT473" s="5"/>
      <c r="BU473" s="5"/>
      <c r="BV473" s="5"/>
      <c r="BW473" s="5"/>
      <c r="BX473" s="5"/>
      <c r="BY473" s="5"/>
      <c r="BZ473" s="5"/>
    </row>
    <row r="474" ht="12.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c r="BH474" s="5"/>
      <c r="BI474" s="5"/>
      <c r="BJ474" s="5"/>
      <c r="BK474" s="5"/>
      <c r="BL474" s="5"/>
      <c r="BM474" s="5"/>
      <c r="BN474" s="5"/>
      <c r="BO474" s="5"/>
      <c r="BP474" s="5"/>
      <c r="BQ474" s="5"/>
      <c r="BR474" s="5"/>
      <c r="BS474" s="5"/>
      <c r="BT474" s="5"/>
      <c r="BU474" s="5"/>
      <c r="BV474" s="5"/>
      <c r="BW474" s="5"/>
      <c r="BX474" s="5"/>
      <c r="BY474" s="5"/>
      <c r="BZ474" s="5"/>
    </row>
    <row r="475" ht="12.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c r="BH475" s="5"/>
      <c r="BI475" s="5"/>
      <c r="BJ475" s="5"/>
      <c r="BK475" s="5"/>
      <c r="BL475" s="5"/>
      <c r="BM475" s="5"/>
      <c r="BN475" s="5"/>
      <c r="BO475" s="5"/>
      <c r="BP475" s="5"/>
      <c r="BQ475" s="5"/>
      <c r="BR475" s="5"/>
      <c r="BS475" s="5"/>
      <c r="BT475" s="5"/>
      <c r="BU475" s="5"/>
      <c r="BV475" s="5"/>
      <c r="BW475" s="5"/>
      <c r="BX475" s="5"/>
      <c r="BY475" s="5"/>
      <c r="BZ475" s="5"/>
    </row>
    <row r="476" ht="12.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c r="BH476" s="5"/>
      <c r="BI476" s="5"/>
      <c r="BJ476" s="5"/>
      <c r="BK476" s="5"/>
      <c r="BL476" s="5"/>
      <c r="BM476" s="5"/>
      <c r="BN476" s="5"/>
      <c r="BO476" s="5"/>
      <c r="BP476" s="5"/>
      <c r="BQ476" s="5"/>
      <c r="BR476" s="5"/>
      <c r="BS476" s="5"/>
      <c r="BT476" s="5"/>
      <c r="BU476" s="5"/>
      <c r="BV476" s="5"/>
      <c r="BW476" s="5"/>
      <c r="BX476" s="5"/>
      <c r="BY476" s="5"/>
      <c r="BZ476" s="5"/>
    </row>
    <row r="477" ht="12.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c r="BH477" s="5"/>
      <c r="BI477" s="5"/>
      <c r="BJ477" s="5"/>
      <c r="BK477" s="5"/>
      <c r="BL477" s="5"/>
      <c r="BM477" s="5"/>
      <c r="BN477" s="5"/>
      <c r="BO477" s="5"/>
      <c r="BP477" s="5"/>
      <c r="BQ477" s="5"/>
      <c r="BR477" s="5"/>
      <c r="BS477" s="5"/>
      <c r="BT477" s="5"/>
      <c r="BU477" s="5"/>
      <c r="BV477" s="5"/>
      <c r="BW477" s="5"/>
      <c r="BX477" s="5"/>
      <c r="BY477" s="5"/>
      <c r="BZ477" s="5"/>
    </row>
    <row r="478" ht="12.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c r="BH478" s="5"/>
      <c r="BI478" s="5"/>
      <c r="BJ478" s="5"/>
      <c r="BK478" s="5"/>
      <c r="BL478" s="5"/>
      <c r="BM478" s="5"/>
      <c r="BN478" s="5"/>
      <c r="BO478" s="5"/>
      <c r="BP478" s="5"/>
      <c r="BQ478" s="5"/>
      <c r="BR478" s="5"/>
      <c r="BS478" s="5"/>
      <c r="BT478" s="5"/>
      <c r="BU478" s="5"/>
      <c r="BV478" s="5"/>
      <c r="BW478" s="5"/>
      <c r="BX478" s="5"/>
      <c r="BY478" s="5"/>
      <c r="BZ478" s="5"/>
    </row>
    <row r="479" ht="12.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c r="BH479" s="5"/>
      <c r="BI479" s="5"/>
      <c r="BJ479" s="5"/>
      <c r="BK479" s="5"/>
      <c r="BL479" s="5"/>
      <c r="BM479" s="5"/>
      <c r="BN479" s="5"/>
      <c r="BO479" s="5"/>
      <c r="BP479" s="5"/>
      <c r="BQ479" s="5"/>
      <c r="BR479" s="5"/>
      <c r="BS479" s="5"/>
      <c r="BT479" s="5"/>
      <c r="BU479" s="5"/>
      <c r="BV479" s="5"/>
      <c r="BW479" s="5"/>
      <c r="BX479" s="5"/>
      <c r="BY479" s="5"/>
      <c r="BZ479" s="5"/>
    </row>
    <row r="480" ht="12.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c r="BH480" s="5"/>
      <c r="BI480" s="5"/>
      <c r="BJ480" s="5"/>
      <c r="BK480" s="5"/>
      <c r="BL480" s="5"/>
      <c r="BM480" s="5"/>
      <c r="BN480" s="5"/>
      <c r="BO480" s="5"/>
      <c r="BP480" s="5"/>
      <c r="BQ480" s="5"/>
      <c r="BR480" s="5"/>
      <c r="BS480" s="5"/>
      <c r="BT480" s="5"/>
      <c r="BU480" s="5"/>
      <c r="BV480" s="5"/>
      <c r="BW480" s="5"/>
      <c r="BX480" s="5"/>
      <c r="BY480" s="5"/>
      <c r="BZ480" s="5"/>
    </row>
    <row r="481" ht="12.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c r="BH481" s="5"/>
      <c r="BI481" s="5"/>
      <c r="BJ481" s="5"/>
      <c r="BK481" s="5"/>
      <c r="BL481" s="5"/>
      <c r="BM481" s="5"/>
      <c r="BN481" s="5"/>
      <c r="BO481" s="5"/>
      <c r="BP481" s="5"/>
      <c r="BQ481" s="5"/>
      <c r="BR481" s="5"/>
      <c r="BS481" s="5"/>
      <c r="BT481" s="5"/>
      <c r="BU481" s="5"/>
      <c r="BV481" s="5"/>
      <c r="BW481" s="5"/>
      <c r="BX481" s="5"/>
      <c r="BY481" s="5"/>
      <c r="BZ481" s="5"/>
    </row>
    <row r="482" ht="12.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c r="BH482" s="5"/>
      <c r="BI482" s="5"/>
      <c r="BJ482" s="5"/>
      <c r="BK482" s="5"/>
      <c r="BL482" s="5"/>
      <c r="BM482" s="5"/>
      <c r="BN482" s="5"/>
      <c r="BO482" s="5"/>
      <c r="BP482" s="5"/>
      <c r="BQ482" s="5"/>
      <c r="BR482" s="5"/>
      <c r="BS482" s="5"/>
      <c r="BT482" s="5"/>
      <c r="BU482" s="5"/>
      <c r="BV482" s="5"/>
      <c r="BW482" s="5"/>
      <c r="BX482" s="5"/>
      <c r="BY482" s="5"/>
      <c r="BZ482" s="5"/>
    </row>
    <row r="483" ht="12.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c r="BH483" s="5"/>
      <c r="BI483" s="5"/>
      <c r="BJ483" s="5"/>
      <c r="BK483" s="5"/>
      <c r="BL483" s="5"/>
      <c r="BM483" s="5"/>
      <c r="BN483" s="5"/>
      <c r="BO483" s="5"/>
      <c r="BP483" s="5"/>
      <c r="BQ483" s="5"/>
      <c r="BR483" s="5"/>
      <c r="BS483" s="5"/>
      <c r="BT483" s="5"/>
      <c r="BU483" s="5"/>
      <c r="BV483" s="5"/>
      <c r="BW483" s="5"/>
      <c r="BX483" s="5"/>
      <c r="BY483" s="5"/>
      <c r="BZ483" s="5"/>
    </row>
    <row r="484" ht="12.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c r="BH484" s="5"/>
      <c r="BI484" s="5"/>
      <c r="BJ484" s="5"/>
      <c r="BK484" s="5"/>
      <c r="BL484" s="5"/>
      <c r="BM484" s="5"/>
      <c r="BN484" s="5"/>
      <c r="BO484" s="5"/>
      <c r="BP484" s="5"/>
      <c r="BQ484" s="5"/>
      <c r="BR484" s="5"/>
      <c r="BS484" s="5"/>
      <c r="BT484" s="5"/>
      <c r="BU484" s="5"/>
      <c r="BV484" s="5"/>
      <c r="BW484" s="5"/>
      <c r="BX484" s="5"/>
      <c r="BY484" s="5"/>
      <c r="BZ484" s="5"/>
    </row>
    <row r="485" ht="12.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c r="BH485" s="5"/>
      <c r="BI485" s="5"/>
      <c r="BJ485" s="5"/>
      <c r="BK485" s="5"/>
      <c r="BL485" s="5"/>
      <c r="BM485" s="5"/>
      <c r="BN485" s="5"/>
      <c r="BO485" s="5"/>
      <c r="BP485" s="5"/>
      <c r="BQ485" s="5"/>
      <c r="BR485" s="5"/>
      <c r="BS485" s="5"/>
      <c r="BT485" s="5"/>
      <c r="BU485" s="5"/>
      <c r="BV485" s="5"/>
      <c r="BW485" s="5"/>
      <c r="BX485" s="5"/>
      <c r="BY485" s="5"/>
      <c r="BZ485" s="5"/>
    </row>
    <row r="486" ht="12.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c r="BH486" s="5"/>
      <c r="BI486" s="5"/>
      <c r="BJ486" s="5"/>
      <c r="BK486" s="5"/>
      <c r="BL486" s="5"/>
      <c r="BM486" s="5"/>
      <c r="BN486" s="5"/>
      <c r="BO486" s="5"/>
      <c r="BP486" s="5"/>
      <c r="BQ486" s="5"/>
      <c r="BR486" s="5"/>
      <c r="BS486" s="5"/>
      <c r="BT486" s="5"/>
      <c r="BU486" s="5"/>
      <c r="BV486" s="5"/>
      <c r="BW486" s="5"/>
      <c r="BX486" s="5"/>
      <c r="BY486" s="5"/>
      <c r="BZ486" s="5"/>
    </row>
    <row r="487" ht="12.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c r="BH487" s="5"/>
      <c r="BI487" s="5"/>
      <c r="BJ487" s="5"/>
      <c r="BK487" s="5"/>
      <c r="BL487" s="5"/>
      <c r="BM487" s="5"/>
      <c r="BN487" s="5"/>
      <c r="BO487" s="5"/>
      <c r="BP487" s="5"/>
      <c r="BQ487" s="5"/>
      <c r="BR487" s="5"/>
      <c r="BS487" s="5"/>
      <c r="BT487" s="5"/>
      <c r="BU487" s="5"/>
      <c r="BV487" s="5"/>
      <c r="BW487" s="5"/>
      <c r="BX487" s="5"/>
      <c r="BY487" s="5"/>
      <c r="BZ487" s="5"/>
    </row>
    <row r="488" ht="12.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c r="BH488" s="5"/>
      <c r="BI488" s="5"/>
      <c r="BJ488" s="5"/>
      <c r="BK488" s="5"/>
      <c r="BL488" s="5"/>
      <c r="BM488" s="5"/>
      <c r="BN488" s="5"/>
      <c r="BO488" s="5"/>
      <c r="BP488" s="5"/>
      <c r="BQ488" s="5"/>
      <c r="BR488" s="5"/>
      <c r="BS488" s="5"/>
      <c r="BT488" s="5"/>
      <c r="BU488" s="5"/>
      <c r="BV488" s="5"/>
      <c r="BW488" s="5"/>
      <c r="BX488" s="5"/>
      <c r="BY488" s="5"/>
      <c r="BZ488" s="5"/>
    </row>
    <row r="489" ht="12.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c r="BH489" s="5"/>
      <c r="BI489" s="5"/>
      <c r="BJ489" s="5"/>
      <c r="BK489" s="5"/>
      <c r="BL489" s="5"/>
      <c r="BM489" s="5"/>
      <c r="BN489" s="5"/>
      <c r="BO489" s="5"/>
      <c r="BP489" s="5"/>
      <c r="BQ489" s="5"/>
      <c r="BR489" s="5"/>
      <c r="BS489" s="5"/>
      <c r="BT489" s="5"/>
      <c r="BU489" s="5"/>
      <c r="BV489" s="5"/>
      <c r="BW489" s="5"/>
      <c r="BX489" s="5"/>
      <c r="BY489" s="5"/>
      <c r="BZ489" s="5"/>
    </row>
    <row r="490" ht="12.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c r="BH490" s="5"/>
      <c r="BI490" s="5"/>
      <c r="BJ490" s="5"/>
      <c r="BK490" s="5"/>
      <c r="BL490" s="5"/>
      <c r="BM490" s="5"/>
      <c r="BN490" s="5"/>
      <c r="BO490" s="5"/>
      <c r="BP490" s="5"/>
      <c r="BQ490" s="5"/>
      <c r="BR490" s="5"/>
      <c r="BS490" s="5"/>
      <c r="BT490" s="5"/>
      <c r="BU490" s="5"/>
      <c r="BV490" s="5"/>
      <c r="BW490" s="5"/>
      <c r="BX490" s="5"/>
      <c r="BY490" s="5"/>
      <c r="BZ490" s="5"/>
    </row>
    <row r="491" ht="12.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c r="BH491" s="5"/>
      <c r="BI491" s="5"/>
      <c r="BJ491" s="5"/>
      <c r="BK491" s="5"/>
      <c r="BL491" s="5"/>
      <c r="BM491" s="5"/>
      <c r="BN491" s="5"/>
      <c r="BO491" s="5"/>
      <c r="BP491" s="5"/>
      <c r="BQ491" s="5"/>
      <c r="BR491" s="5"/>
      <c r="BS491" s="5"/>
      <c r="BT491" s="5"/>
      <c r="BU491" s="5"/>
      <c r="BV491" s="5"/>
      <c r="BW491" s="5"/>
      <c r="BX491" s="5"/>
      <c r="BY491" s="5"/>
      <c r="BZ491" s="5"/>
    </row>
    <row r="492" ht="12.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c r="BH492" s="5"/>
      <c r="BI492" s="5"/>
      <c r="BJ492" s="5"/>
      <c r="BK492" s="5"/>
      <c r="BL492" s="5"/>
      <c r="BM492" s="5"/>
      <c r="BN492" s="5"/>
      <c r="BO492" s="5"/>
      <c r="BP492" s="5"/>
      <c r="BQ492" s="5"/>
      <c r="BR492" s="5"/>
      <c r="BS492" s="5"/>
      <c r="BT492" s="5"/>
      <c r="BU492" s="5"/>
      <c r="BV492" s="5"/>
      <c r="BW492" s="5"/>
      <c r="BX492" s="5"/>
      <c r="BY492" s="5"/>
      <c r="BZ492" s="5"/>
    </row>
    <row r="493" ht="12.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c r="BH493" s="5"/>
      <c r="BI493" s="5"/>
      <c r="BJ493" s="5"/>
      <c r="BK493" s="5"/>
      <c r="BL493" s="5"/>
      <c r="BM493" s="5"/>
      <c r="BN493" s="5"/>
      <c r="BO493" s="5"/>
      <c r="BP493" s="5"/>
      <c r="BQ493" s="5"/>
      <c r="BR493" s="5"/>
      <c r="BS493" s="5"/>
      <c r="BT493" s="5"/>
      <c r="BU493" s="5"/>
      <c r="BV493" s="5"/>
      <c r="BW493" s="5"/>
      <c r="BX493" s="5"/>
      <c r="BY493" s="5"/>
      <c r="BZ493" s="5"/>
    </row>
    <row r="494" ht="12.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c r="BH494" s="5"/>
      <c r="BI494" s="5"/>
      <c r="BJ494" s="5"/>
      <c r="BK494" s="5"/>
      <c r="BL494" s="5"/>
      <c r="BM494" s="5"/>
      <c r="BN494" s="5"/>
      <c r="BO494" s="5"/>
      <c r="BP494" s="5"/>
      <c r="BQ494" s="5"/>
      <c r="BR494" s="5"/>
      <c r="BS494" s="5"/>
      <c r="BT494" s="5"/>
      <c r="BU494" s="5"/>
      <c r="BV494" s="5"/>
      <c r="BW494" s="5"/>
      <c r="BX494" s="5"/>
      <c r="BY494" s="5"/>
      <c r="BZ494" s="5"/>
    </row>
    <row r="495" ht="12.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c r="BH495" s="5"/>
      <c r="BI495" s="5"/>
      <c r="BJ495" s="5"/>
      <c r="BK495" s="5"/>
      <c r="BL495" s="5"/>
      <c r="BM495" s="5"/>
      <c r="BN495" s="5"/>
      <c r="BO495" s="5"/>
      <c r="BP495" s="5"/>
      <c r="BQ495" s="5"/>
      <c r="BR495" s="5"/>
      <c r="BS495" s="5"/>
      <c r="BT495" s="5"/>
      <c r="BU495" s="5"/>
      <c r="BV495" s="5"/>
      <c r="BW495" s="5"/>
      <c r="BX495" s="5"/>
      <c r="BY495" s="5"/>
      <c r="BZ495" s="5"/>
    </row>
    <row r="496" ht="12.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c r="BH496" s="5"/>
      <c r="BI496" s="5"/>
      <c r="BJ496" s="5"/>
      <c r="BK496" s="5"/>
      <c r="BL496" s="5"/>
      <c r="BM496" s="5"/>
      <c r="BN496" s="5"/>
      <c r="BO496" s="5"/>
      <c r="BP496" s="5"/>
      <c r="BQ496" s="5"/>
      <c r="BR496" s="5"/>
      <c r="BS496" s="5"/>
      <c r="BT496" s="5"/>
      <c r="BU496" s="5"/>
      <c r="BV496" s="5"/>
      <c r="BW496" s="5"/>
      <c r="BX496" s="5"/>
      <c r="BY496" s="5"/>
      <c r="BZ496" s="5"/>
    </row>
    <row r="497" ht="12.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c r="BH497" s="5"/>
      <c r="BI497" s="5"/>
      <c r="BJ497" s="5"/>
      <c r="BK497" s="5"/>
      <c r="BL497" s="5"/>
      <c r="BM497" s="5"/>
      <c r="BN497" s="5"/>
      <c r="BO497" s="5"/>
      <c r="BP497" s="5"/>
      <c r="BQ497" s="5"/>
      <c r="BR497" s="5"/>
      <c r="BS497" s="5"/>
      <c r="BT497" s="5"/>
      <c r="BU497" s="5"/>
      <c r="BV497" s="5"/>
      <c r="BW497" s="5"/>
      <c r="BX497" s="5"/>
      <c r="BY497" s="5"/>
      <c r="BZ497" s="5"/>
    </row>
    <row r="498" ht="12.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c r="BH498" s="5"/>
      <c r="BI498" s="5"/>
      <c r="BJ498" s="5"/>
      <c r="BK498" s="5"/>
      <c r="BL498" s="5"/>
      <c r="BM498" s="5"/>
      <c r="BN498" s="5"/>
      <c r="BO498" s="5"/>
      <c r="BP498" s="5"/>
      <c r="BQ498" s="5"/>
      <c r="BR498" s="5"/>
      <c r="BS498" s="5"/>
      <c r="BT498" s="5"/>
      <c r="BU498" s="5"/>
      <c r="BV498" s="5"/>
      <c r="BW498" s="5"/>
      <c r="BX498" s="5"/>
      <c r="BY498" s="5"/>
      <c r="BZ498" s="5"/>
    </row>
    <row r="499" ht="12.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c r="BH499" s="5"/>
      <c r="BI499" s="5"/>
      <c r="BJ499" s="5"/>
      <c r="BK499" s="5"/>
      <c r="BL499" s="5"/>
      <c r="BM499" s="5"/>
      <c r="BN499" s="5"/>
      <c r="BO499" s="5"/>
      <c r="BP499" s="5"/>
      <c r="BQ499" s="5"/>
      <c r="BR499" s="5"/>
      <c r="BS499" s="5"/>
      <c r="BT499" s="5"/>
      <c r="BU499" s="5"/>
      <c r="BV499" s="5"/>
      <c r="BW499" s="5"/>
      <c r="BX499" s="5"/>
      <c r="BY499" s="5"/>
      <c r="BZ499" s="5"/>
    </row>
    <row r="500" ht="12.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c r="BH500" s="5"/>
      <c r="BI500" s="5"/>
      <c r="BJ500" s="5"/>
      <c r="BK500" s="5"/>
      <c r="BL500" s="5"/>
      <c r="BM500" s="5"/>
      <c r="BN500" s="5"/>
      <c r="BO500" s="5"/>
      <c r="BP500" s="5"/>
      <c r="BQ500" s="5"/>
      <c r="BR500" s="5"/>
      <c r="BS500" s="5"/>
      <c r="BT500" s="5"/>
      <c r="BU500" s="5"/>
      <c r="BV500" s="5"/>
      <c r="BW500" s="5"/>
      <c r="BX500" s="5"/>
      <c r="BY500" s="5"/>
      <c r="BZ500" s="5"/>
    </row>
    <row r="501" ht="12.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c r="BH501" s="5"/>
      <c r="BI501" s="5"/>
      <c r="BJ501" s="5"/>
      <c r="BK501" s="5"/>
      <c r="BL501" s="5"/>
      <c r="BM501" s="5"/>
      <c r="BN501" s="5"/>
      <c r="BO501" s="5"/>
      <c r="BP501" s="5"/>
      <c r="BQ501" s="5"/>
      <c r="BR501" s="5"/>
      <c r="BS501" s="5"/>
      <c r="BT501" s="5"/>
      <c r="BU501" s="5"/>
      <c r="BV501" s="5"/>
      <c r="BW501" s="5"/>
      <c r="BX501" s="5"/>
      <c r="BY501" s="5"/>
      <c r="BZ501" s="5"/>
    </row>
    <row r="502" ht="12.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c r="BH502" s="5"/>
      <c r="BI502" s="5"/>
      <c r="BJ502" s="5"/>
      <c r="BK502" s="5"/>
      <c r="BL502" s="5"/>
      <c r="BM502" s="5"/>
      <c r="BN502" s="5"/>
      <c r="BO502" s="5"/>
      <c r="BP502" s="5"/>
      <c r="BQ502" s="5"/>
      <c r="BR502" s="5"/>
      <c r="BS502" s="5"/>
      <c r="BT502" s="5"/>
      <c r="BU502" s="5"/>
      <c r="BV502" s="5"/>
      <c r="BW502" s="5"/>
      <c r="BX502" s="5"/>
      <c r="BY502" s="5"/>
      <c r="BZ502" s="5"/>
    </row>
    <row r="503" ht="12.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c r="BH503" s="5"/>
      <c r="BI503" s="5"/>
      <c r="BJ503" s="5"/>
      <c r="BK503" s="5"/>
      <c r="BL503" s="5"/>
      <c r="BM503" s="5"/>
      <c r="BN503" s="5"/>
      <c r="BO503" s="5"/>
      <c r="BP503" s="5"/>
      <c r="BQ503" s="5"/>
      <c r="BR503" s="5"/>
      <c r="BS503" s="5"/>
      <c r="BT503" s="5"/>
      <c r="BU503" s="5"/>
      <c r="BV503" s="5"/>
      <c r="BW503" s="5"/>
      <c r="BX503" s="5"/>
      <c r="BY503" s="5"/>
      <c r="BZ503" s="5"/>
    </row>
    <row r="504" ht="12.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c r="BH504" s="5"/>
      <c r="BI504" s="5"/>
      <c r="BJ504" s="5"/>
      <c r="BK504" s="5"/>
      <c r="BL504" s="5"/>
      <c r="BM504" s="5"/>
      <c r="BN504" s="5"/>
      <c r="BO504" s="5"/>
      <c r="BP504" s="5"/>
      <c r="BQ504" s="5"/>
      <c r="BR504" s="5"/>
      <c r="BS504" s="5"/>
      <c r="BT504" s="5"/>
      <c r="BU504" s="5"/>
      <c r="BV504" s="5"/>
      <c r="BW504" s="5"/>
      <c r="BX504" s="5"/>
      <c r="BY504" s="5"/>
      <c r="BZ504" s="5"/>
    </row>
    <row r="505" ht="12.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c r="BH505" s="5"/>
      <c r="BI505" s="5"/>
      <c r="BJ505" s="5"/>
      <c r="BK505" s="5"/>
      <c r="BL505" s="5"/>
      <c r="BM505" s="5"/>
      <c r="BN505" s="5"/>
      <c r="BO505" s="5"/>
      <c r="BP505" s="5"/>
      <c r="BQ505" s="5"/>
      <c r="BR505" s="5"/>
      <c r="BS505" s="5"/>
      <c r="BT505" s="5"/>
      <c r="BU505" s="5"/>
      <c r="BV505" s="5"/>
      <c r="BW505" s="5"/>
      <c r="BX505" s="5"/>
      <c r="BY505" s="5"/>
      <c r="BZ505" s="5"/>
    </row>
    <row r="506" ht="12.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c r="BH506" s="5"/>
      <c r="BI506" s="5"/>
      <c r="BJ506" s="5"/>
      <c r="BK506" s="5"/>
      <c r="BL506" s="5"/>
      <c r="BM506" s="5"/>
      <c r="BN506" s="5"/>
      <c r="BO506" s="5"/>
      <c r="BP506" s="5"/>
      <c r="BQ506" s="5"/>
      <c r="BR506" s="5"/>
      <c r="BS506" s="5"/>
      <c r="BT506" s="5"/>
      <c r="BU506" s="5"/>
      <c r="BV506" s="5"/>
      <c r="BW506" s="5"/>
      <c r="BX506" s="5"/>
      <c r="BY506" s="5"/>
      <c r="BZ506" s="5"/>
    </row>
    <row r="507" ht="12.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c r="BH507" s="5"/>
      <c r="BI507" s="5"/>
      <c r="BJ507" s="5"/>
      <c r="BK507" s="5"/>
      <c r="BL507" s="5"/>
      <c r="BM507" s="5"/>
      <c r="BN507" s="5"/>
      <c r="BO507" s="5"/>
      <c r="BP507" s="5"/>
      <c r="BQ507" s="5"/>
      <c r="BR507" s="5"/>
      <c r="BS507" s="5"/>
      <c r="BT507" s="5"/>
      <c r="BU507" s="5"/>
      <c r="BV507" s="5"/>
      <c r="BW507" s="5"/>
      <c r="BX507" s="5"/>
      <c r="BY507" s="5"/>
      <c r="BZ507" s="5"/>
    </row>
    <row r="508" ht="12.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c r="BH508" s="5"/>
      <c r="BI508" s="5"/>
      <c r="BJ508" s="5"/>
      <c r="BK508" s="5"/>
      <c r="BL508" s="5"/>
      <c r="BM508" s="5"/>
      <c r="BN508" s="5"/>
      <c r="BO508" s="5"/>
      <c r="BP508" s="5"/>
      <c r="BQ508" s="5"/>
      <c r="BR508" s="5"/>
      <c r="BS508" s="5"/>
      <c r="BT508" s="5"/>
      <c r="BU508" s="5"/>
      <c r="BV508" s="5"/>
      <c r="BW508" s="5"/>
      <c r="BX508" s="5"/>
      <c r="BY508" s="5"/>
      <c r="BZ508" s="5"/>
    </row>
    <row r="509" ht="12.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c r="BH509" s="5"/>
      <c r="BI509" s="5"/>
      <c r="BJ509" s="5"/>
      <c r="BK509" s="5"/>
      <c r="BL509" s="5"/>
      <c r="BM509" s="5"/>
      <c r="BN509" s="5"/>
      <c r="BO509" s="5"/>
      <c r="BP509" s="5"/>
      <c r="BQ509" s="5"/>
      <c r="BR509" s="5"/>
      <c r="BS509" s="5"/>
      <c r="BT509" s="5"/>
      <c r="BU509" s="5"/>
      <c r="BV509" s="5"/>
      <c r="BW509" s="5"/>
      <c r="BX509" s="5"/>
      <c r="BY509" s="5"/>
      <c r="BZ509" s="5"/>
    </row>
    <row r="510" ht="12.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c r="BH510" s="5"/>
      <c r="BI510" s="5"/>
      <c r="BJ510" s="5"/>
      <c r="BK510" s="5"/>
      <c r="BL510" s="5"/>
      <c r="BM510" s="5"/>
      <c r="BN510" s="5"/>
      <c r="BO510" s="5"/>
      <c r="BP510" s="5"/>
      <c r="BQ510" s="5"/>
      <c r="BR510" s="5"/>
      <c r="BS510" s="5"/>
      <c r="BT510" s="5"/>
      <c r="BU510" s="5"/>
      <c r="BV510" s="5"/>
      <c r="BW510" s="5"/>
      <c r="BX510" s="5"/>
      <c r="BY510" s="5"/>
      <c r="BZ510" s="5"/>
    </row>
    <row r="511" ht="12.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c r="BH511" s="5"/>
      <c r="BI511" s="5"/>
      <c r="BJ511" s="5"/>
      <c r="BK511" s="5"/>
      <c r="BL511" s="5"/>
      <c r="BM511" s="5"/>
      <c r="BN511" s="5"/>
      <c r="BO511" s="5"/>
      <c r="BP511" s="5"/>
      <c r="BQ511" s="5"/>
      <c r="BR511" s="5"/>
      <c r="BS511" s="5"/>
      <c r="BT511" s="5"/>
      <c r="BU511" s="5"/>
      <c r="BV511" s="5"/>
      <c r="BW511" s="5"/>
      <c r="BX511" s="5"/>
      <c r="BY511" s="5"/>
      <c r="BZ511" s="5"/>
    </row>
    <row r="512" ht="12.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c r="BH512" s="5"/>
      <c r="BI512" s="5"/>
      <c r="BJ512" s="5"/>
      <c r="BK512" s="5"/>
      <c r="BL512" s="5"/>
      <c r="BM512" s="5"/>
      <c r="BN512" s="5"/>
      <c r="BO512" s="5"/>
      <c r="BP512" s="5"/>
      <c r="BQ512" s="5"/>
      <c r="BR512" s="5"/>
      <c r="BS512" s="5"/>
      <c r="BT512" s="5"/>
      <c r="BU512" s="5"/>
      <c r="BV512" s="5"/>
      <c r="BW512" s="5"/>
      <c r="BX512" s="5"/>
      <c r="BY512" s="5"/>
      <c r="BZ512" s="5"/>
    </row>
    <row r="513" ht="12.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c r="BH513" s="5"/>
      <c r="BI513" s="5"/>
      <c r="BJ513" s="5"/>
      <c r="BK513" s="5"/>
      <c r="BL513" s="5"/>
      <c r="BM513" s="5"/>
      <c r="BN513" s="5"/>
      <c r="BO513" s="5"/>
      <c r="BP513" s="5"/>
      <c r="BQ513" s="5"/>
      <c r="BR513" s="5"/>
      <c r="BS513" s="5"/>
      <c r="BT513" s="5"/>
      <c r="BU513" s="5"/>
      <c r="BV513" s="5"/>
      <c r="BW513" s="5"/>
      <c r="BX513" s="5"/>
      <c r="BY513" s="5"/>
      <c r="BZ513" s="5"/>
    </row>
    <row r="514" ht="12.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c r="BH514" s="5"/>
      <c r="BI514" s="5"/>
      <c r="BJ514" s="5"/>
      <c r="BK514" s="5"/>
      <c r="BL514" s="5"/>
      <c r="BM514" s="5"/>
      <c r="BN514" s="5"/>
      <c r="BO514" s="5"/>
      <c r="BP514" s="5"/>
      <c r="BQ514" s="5"/>
      <c r="BR514" s="5"/>
      <c r="BS514" s="5"/>
      <c r="BT514" s="5"/>
      <c r="BU514" s="5"/>
      <c r="BV514" s="5"/>
      <c r="BW514" s="5"/>
      <c r="BX514" s="5"/>
      <c r="BY514" s="5"/>
      <c r="BZ514" s="5"/>
    </row>
    <row r="515" ht="12.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c r="BH515" s="5"/>
      <c r="BI515" s="5"/>
      <c r="BJ515" s="5"/>
      <c r="BK515" s="5"/>
      <c r="BL515" s="5"/>
      <c r="BM515" s="5"/>
      <c r="BN515" s="5"/>
      <c r="BO515" s="5"/>
      <c r="BP515" s="5"/>
      <c r="BQ515" s="5"/>
      <c r="BR515" s="5"/>
      <c r="BS515" s="5"/>
      <c r="BT515" s="5"/>
      <c r="BU515" s="5"/>
      <c r="BV515" s="5"/>
      <c r="BW515" s="5"/>
      <c r="BX515" s="5"/>
      <c r="BY515" s="5"/>
      <c r="BZ515" s="5"/>
    </row>
    <row r="516" ht="12.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c r="BH516" s="5"/>
      <c r="BI516" s="5"/>
      <c r="BJ516" s="5"/>
      <c r="BK516" s="5"/>
      <c r="BL516" s="5"/>
      <c r="BM516" s="5"/>
      <c r="BN516" s="5"/>
      <c r="BO516" s="5"/>
      <c r="BP516" s="5"/>
      <c r="BQ516" s="5"/>
      <c r="BR516" s="5"/>
      <c r="BS516" s="5"/>
      <c r="BT516" s="5"/>
      <c r="BU516" s="5"/>
      <c r="BV516" s="5"/>
      <c r="BW516" s="5"/>
      <c r="BX516" s="5"/>
      <c r="BY516" s="5"/>
      <c r="BZ516" s="5"/>
    </row>
    <row r="517" ht="12.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c r="BH517" s="5"/>
      <c r="BI517" s="5"/>
      <c r="BJ517" s="5"/>
      <c r="BK517" s="5"/>
      <c r="BL517" s="5"/>
      <c r="BM517" s="5"/>
      <c r="BN517" s="5"/>
      <c r="BO517" s="5"/>
      <c r="BP517" s="5"/>
      <c r="BQ517" s="5"/>
      <c r="BR517" s="5"/>
      <c r="BS517" s="5"/>
      <c r="BT517" s="5"/>
      <c r="BU517" s="5"/>
      <c r="BV517" s="5"/>
      <c r="BW517" s="5"/>
      <c r="BX517" s="5"/>
      <c r="BY517" s="5"/>
      <c r="BZ517" s="5"/>
    </row>
    <row r="518" ht="12.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c r="BH518" s="5"/>
      <c r="BI518" s="5"/>
      <c r="BJ518" s="5"/>
      <c r="BK518" s="5"/>
      <c r="BL518" s="5"/>
      <c r="BM518" s="5"/>
      <c r="BN518" s="5"/>
      <c r="BO518" s="5"/>
      <c r="BP518" s="5"/>
      <c r="BQ518" s="5"/>
      <c r="BR518" s="5"/>
      <c r="BS518" s="5"/>
      <c r="BT518" s="5"/>
      <c r="BU518" s="5"/>
      <c r="BV518" s="5"/>
      <c r="BW518" s="5"/>
      <c r="BX518" s="5"/>
      <c r="BY518" s="5"/>
      <c r="BZ518" s="5"/>
    </row>
    <row r="519" ht="12.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c r="BH519" s="5"/>
      <c r="BI519" s="5"/>
      <c r="BJ519" s="5"/>
      <c r="BK519" s="5"/>
      <c r="BL519" s="5"/>
      <c r="BM519" s="5"/>
      <c r="BN519" s="5"/>
      <c r="BO519" s="5"/>
      <c r="BP519" s="5"/>
      <c r="BQ519" s="5"/>
      <c r="BR519" s="5"/>
      <c r="BS519" s="5"/>
      <c r="BT519" s="5"/>
      <c r="BU519" s="5"/>
      <c r="BV519" s="5"/>
      <c r="BW519" s="5"/>
      <c r="BX519" s="5"/>
      <c r="BY519" s="5"/>
      <c r="BZ519" s="5"/>
    </row>
    <row r="520" ht="12.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c r="BH520" s="5"/>
      <c r="BI520" s="5"/>
      <c r="BJ520" s="5"/>
      <c r="BK520" s="5"/>
      <c r="BL520" s="5"/>
      <c r="BM520" s="5"/>
      <c r="BN520" s="5"/>
      <c r="BO520" s="5"/>
      <c r="BP520" s="5"/>
      <c r="BQ520" s="5"/>
      <c r="BR520" s="5"/>
      <c r="BS520" s="5"/>
      <c r="BT520" s="5"/>
      <c r="BU520" s="5"/>
      <c r="BV520" s="5"/>
      <c r="BW520" s="5"/>
      <c r="BX520" s="5"/>
      <c r="BY520" s="5"/>
      <c r="BZ520" s="5"/>
    </row>
    <row r="521" ht="12.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c r="BH521" s="5"/>
      <c r="BI521" s="5"/>
      <c r="BJ521" s="5"/>
      <c r="BK521" s="5"/>
      <c r="BL521" s="5"/>
      <c r="BM521" s="5"/>
      <c r="BN521" s="5"/>
      <c r="BO521" s="5"/>
      <c r="BP521" s="5"/>
      <c r="BQ521" s="5"/>
      <c r="BR521" s="5"/>
      <c r="BS521" s="5"/>
      <c r="BT521" s="5"/>
      <c r="BU521" s="5"/>
      <c r="BV521" s="5"/>
      <c r="BW521" s="5"/>
      <c r="BX521" s="5"/>
      <c r="BY521" s="5"/>
      <c r="BZ521" s="5"/>
    </row>
    <row r="522" ht="12.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c r="BH522" s="5"/>
      <c r="BI522" s="5"/>
      <c r="BJ522" s="5"/>
      <c r="BK522" s="5"/>
      <c r="BL522" s="5"/>
      <c r="BM522" s="5"/>
      <c r="BN522" s="5"/>
      <c r="BO522" s="5"/>
      <c r="BP522" s="5"/>
      <c r="BQ522" s="5"/>
      <c r="BR522" s="5"/>
      <c r="BS522" s="5"/>
      <c r="BT522" s="5"/>
      <c r="BU522" s="5"/>
      <c r="BV522" s="5"/>
      <c r="BW522" s="5"/>
      <c r="BX522" s="5"/>
      <c r="BY522" s="5"/>
      <c r="BZ522" s="5"/>
    </row>
    <row r="523" ht="12.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c r="BH523" s="5"/>
      <c r="BI523" s="5"/>
      <c r="BJ523" s="5"/>
      <c r="BK523" s="5"/>
      <c r="BL523" s="5"/>
      <c r="BM523" s="5"/>
      <c r="BN523" s="5"/>
      <c r="BO523" s="5"/>
      <c r="BP523" s="5"/>
      <c r="BQ523" s="5"/>
      <c r="BR523" s="5"/>
      <c r="BS523" s="5"/>
      <c r="BT523" s="5"/>
      <c r="BU523" s="5"/>
      <c r="BV523" s="5"/>
      <c r="BW523" s="5"/>
      <c r="BX523" s="5"/>
      <c r="BY523" s="5"/>
      <c r="BZ523" s="5"/>
    </row>
    <row r="524" ht="12.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c r="BH524" s="5"/>
      <c r="BI524" s="5"/>
      <c r="BJ524" s="5"/>
      <c r="BK524" s="5"/>
      <c r="BL524" s="5"/>
      <c r="BM524" s="5"/>
      <c r="BN524" s="5"/>
      <c r="BO524" s="5"/>
      <c r="BP524" s="5"/>
      <c r="BQ524" s="5"/>
      <c r="BR524" s="5"/>
      <c r="BS524" s="5"/>
      <c r="BT524" s="5"/>
      <c r="BU524" s="5"/>
      <c r="BV524" s="5"/>
      <c r="BW524" s="5"/>
      <c r="BX524" s="5"/>
      <c r="BY524" s="5"/>
      <c r="BZ524" s="5"/>
    </row>
    <row r="525" ht="12.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c r="BH525" s="5"/>
      <c r="BI525" s="5"/>
      <c r="BJ525" s="5"/>
      <c r="BK525" s="5"/>
      <c r="BL525" s="5"/>
      <c r="BM525" s="5"/>
      <c r="BN525" s="5"/>
      <c r="BO525" s="5"/>
      <c r="BP525" s="5"/>
      <c r="BQ525" s="5"/>
      <c r="BR525" s="5"/>
      <c r="BS525" s="5"/>
      <c r="BT525" s="5"/>
      <c r="BU525" s="5"/>
      <c r="BV525" s="5"/>
      <c r="BW525" s="5"/>
      <c r="BX525" s="5"/>
      <c r="BY525" s="5"/>
      <c r="BZ525" s="5"/>
    </row>
    <row r="526" ht="12.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c r="BH526" s="5"/>
      <c r="BI526" s="5"/>
      <c r="BJ526" s="5"/>
      <c r="BK526" s="5"/>
      <c r="BL526" s="5"/>
      <c r="BM526" s="5"/>
      <c r="BN526" s="5"/>
      <c r="BO526" s="5"/>
      <c r="BP526" s="5"/>
      <c r="BQ526" s="5"/>
      <c r="BR526" s="5"/>
      <c r="BS526" s="5"/>
      <c r="BT526" s="5"/>
      <c r="BU526" s="5"/>
      <c r="BV526" s="5"/>
      <c r="BW526" s="5"/>
      <c r="BX526" s="5"/>
      <c r="BY526" s="5"/>
      <c r="BZ526" s="5"/>
    </row>
    <row r="527" ht="12.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c r="BH527" s="5"/>
      <c r="BI527" s="5"/>
      <c r="BJ527" s="5"/>
      <c r="BK527" s="5"/>
      <c r="BL527" s="5"/>
      <c r="BM527" s="5"/>
      <c r="BN527" s="5"/>
      <c r="BO527" s="5"/>
      <c r="BP527" s="5"/>
      <c r="BQ527" s="5"/>
      <c r="BR527" s="5"/>
      <c r="BS527" s="5"/>
      <c r="BT527" s="5"/>
      <c r="BU527" s="5"/>
      <c r="BV527" s="5"/>
      <c r="BW527" s="5"/>
      <c r="BX527" s="5"/>
      <c r="BY527" s="5"/>
      <c r="BZ527" s="5"/>
    </row>
    <row r="528" ht="12.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c r="BH528" s="5"/>
      <c r="BI528" s="5"/>
      <c r="BJ528" s="5"/>
      <c r="BK528" s="5"/>
      <c r="BL528" s="5"/>
      <c r="BM528" s="5"/>
      <c r="BN528" s="5"/>
      <c r="BO528" s="5"/>
      <c r="BP528" s="5"/>
      <c r="BQ528" s="5"/>
      <c r="BR528" s="5"/>
      <c r="BS528" s="5"/>
      <c r="BT528" s="5"/>
      <c r="BU528" s="5"/>
      <c r="BV528" s="5"/>
      <c r="BW528" s="5"/>
      <c r="BX528" s="5"/>
      <c r="BY528" s="5"/>
      <c r="BZ528" s="5"/>
    </row>
    <row r="529" ht="12.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c r="BH529" s="5"/>
      <c r="BI529" s="5"/>
      <c r="BJ529" s="5"/>
      <c r="BK529" s="5"/>
      <c r="BL529" s="5"/>
      <c r="BM529" s="5"/>
      <c r="BN529" s="5"/>
      <c r="BO529" s="5"/>
      <c r="BP529" s="5"/>
      <c r="BQ529" s="5"/>
      <c r="BR529" s="5"/>
      <c r="BS529" s="5"/>
      <c r="BT529" s="5"/>
      <c r="BU529" s="5"/>
      <c r="BV529" s="5"/>
      <c r="BW529" s="5"/>
      <c r="BX529" s="5"/>
      <c r="BY529" s="5"/>
      <c r="BZ529" s="5"/>
    </row>
    <row r="530" ht="12.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c r="BH530" s="5"/>
      <c r="BI530" s="5"/>
      <c r="BJ530" s="5"/>
      <c r="BK530" s="5"/>
      <c r="BL530" s="5"/>
      <c r="BM530" s="5"/>
      <c r="BN530" s="5"/>
      <c r="BO530" s="5"/>
      <c r="BP530" s="5"/>
      <c r="BQ530" s="5"/>
      <c r="BR530" s="5"/>
      <c r="BS530" s="5"/>
      <c r="BT530" s="5"/>
      <c r="BU530" s="5"/>
      <c r="BV530" s="5"/>
      <c r="BW530" s="5"/>
      <c r="BX530" s="5"/>
      <c r="BY530" s="5"/>
      <c r="BZ530" s="5"/>
    </row>
    <row r="531" ht="12.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c r="BH531" s="5"/>
      <c r="BI531" s="5"/>
      <c r="BJ531" s="5"/>
      <c r="BK531" s="5"/>
      <c r="BL531" s="5"/>
      <c r="BM531" s="5"/>
      <c r="BN531" s="5"/>
      <c r="BO531" s="5"/>
      <c r="BP531" s="5"/>
      <c r="BQ531" s="5"/>
      <c r="BR531" s="5"/>
      <c r="BS531" s="5"/>
      <c r="BT531" s="5"/>
      <c r="BU531" s="5"/>
      <c r="BV531" s="5"/>
      <c r="BW531" s="5"/>
      <c r="BX531" s="5"/>
      <c r="BY531" s="5"/>
      <c r="BZ531" s="5"/>
    </row>
    <row r="532" ht="12.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c r="BH532" s="5"/>
      <c r="BI532" s="5"/>
      <c r="BJ532" s="5"/>
      <c r="BK532" s="5"/>
      <c r="BL532" s="5"/>
      <c r="BM532" s="5"/>
      <c r="BN532" s="5"/>
      <c r="BO532" s="5"/>
      <c r="BP532" s="5"/>
      <c r="BQ532" s="5"/>
      <c r="BR532" s="5"/>
      <c r="BS532" s="5"/>
      <c r="BT532" s="5"/>
      <c r="BU532" s="5"/>
      <c r="BV532" s="5"/>
      <c r="BW532" s="5"/>
      <c r="BX532" s="5"/>
      <c r="BY532" s="5"/>
      <c r="BZ532" s="5"/>
    </row>
    <row r="533" ht="12.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c r="BH533" s="5"/>
      <c r="BI533" s="5"/>
      <c r="BJ533" s="5"/>
      <c r="BK533" s="5"/>
      <c r="BL533" s="5"/>
      <c r="BM533" s="5"/>
      <c r="BN533" s="5"/>
      <c r="BO533" s="5"/>
      <c r="BP533" s="5"/>
      <c r="BQ533" s="5"/>
      <c r="BR533" s="5"/>
      <c r="BS533" s="5"/>
      <c r="BT533" s="5"/>
      <c r="BU533" s="5"/>
      <c r="BV533" s="5"/>
      <c r="BW533" s="5"/>
      <c r="BX533" s="5"/>
      <c r="BY533" s="5"/>
      <c r="BZ533" s="5"/>
    </row>
    <row r="534" ht="12.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c r="BH534" s="5"/>
      <c r="BI534" s="5"/>
      <c r="BJ534" s="5"/>
      <c r="BK534" s="5"/>
      <c r="BL534" s="5"/>
      <c r="BM534" s="5"/>
      <c r="BN534" s="5"/>
      <c r="BO534" s="5"/>
      <c r="BP534" s="5"/>
      <c r="BQ534" s="5"/>
      <c r="BR534" s="5"/>
      <c r="BS534" s="5"/>
      <c r="BT534" s="5"/>
      <c r="BU534" s="5"/>
      <c r="BV534" s="5"/>
      <c r="BW534" s="5"/>
      <c r="BX534" s="5"/>
      <c r="BY534" s="5"/>
      <c r="BZ534" s="5"/>
    </row>
    <row r="535" ht="12.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c r="BH535" s="5"/>
      <c r="BI535" s="5"/>
      <c r="BJ535" s="5"/>
      <c r="BK535" s="5"/>
      <c r="BL535" s="5"/>
      <c r="BM535" s="5"/>
      <c r="BN535" s="5"/>
      <c r="BO535" s="5"/>
      <c r="BP535" s="5"/>
      <c r="BQ535" s="5"/>
      <c r="BR535" s="5"/>
      <c r="BS535" s="5"/>
      <c r="BT535" s="5"/>
      <c r="BU535" s="5"/>
      <c r="BV535" s="5"/>
      <c r="BW535" s="5"/>
      <c r="BX535" s="5"/>
      <c r="BY535" s="5"/>
      <c r="BZ535" s="5"/>
    </row>
    <row r="536" ht="12.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c r="BH536" s="5"/>
      <c r="BI536" s="5"/>
      <c r="BJ536" s="5"/>
      <c r="BK536" s="5"/>
      <c r="BL536" s="5"/>
      <c r="BM536" s="5"/>
      <c r="BN536" s="5"/>
      <c r="BO536" s="5"/>
      <c r="BP536" s="5"/>
      <c r="BQ536" s="5"/>
      <c r="BR536" s="5"/>
      <c r="BS536" s="5"/>
      <c r="BT536" s="5"/>
      <c r="BU536" s="5"/>
      <c r="BV536" s="5"/>
      <c r="BW536" s="5"/>
      <c r="BX536" s="5"/>
      <c r="BY536" s="5"/>
      <c r="BZ536" s="5"/>
    </row>
    <row r="537" ht="12.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c r="BH537" s="5"/>
      <c r="BI537" s="5"/>
      <c r="BJ537" s="5"/>
      <c r="BK537" s="5"/>
      <c r="BL537" s="5"/>
      <c r="BM537" s="5"/>
      <c r="BN537" s="5"/>
      <c r="BO537" s="5"/>
      <c r="BP537" s="5"/>
      <c r="BQ537" s="5"/>
      <c r="BR537" s="5"/>
      <c r="BS537" s="5"/>
      <c r="BT537" s="5"/>
      <c r="BU537" s="5"/>
      <c r="BV537" s="5"/>
      <c r="BW537" s="5"/>
      <c r="BX537" s="5"/>
      <c r="BY537" s="5"/>
      <c r="BZ537" s="5"/>
    </row>
    <row r="538" ht="12.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c r="BH538" s="5"/>
      <c r="BI538" s="5"/>
      <c r="BJ538" s="5"/>
      <c r="BK538" s="5"/>
      <c r="BL538" s="5"/>
      <c r="BM538" s="5"/>
      <c r="BN538" s="5"/>
      <c r="BO538" s="5"/>
      <c r="BP538" s="5"/>
      <c r="BQ538" s="5"/>
      <c r="BR538" s="5"/>
      <c r="BS538" s="5"/>
      <c r="BT538" s="5"/>
      <c r="BU538" s="5"/>
      <c r="BV538" s="5"/>
      <c r="BW538" s="5"/>
      <c r="BX538" s="5"/>
      <c r="BY538" s="5"/>
      <c r="BZ538" s="5"/>
    </row>
    <row r="539" ht="12.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c r="BH539" s="5"/>
      <c r="BI539" s="5"/>
      <c r="BJ539" s="5"/>
      <c r="BK539" s="5"/>
      <c r="BL539" s="5"/>
      <c r="BM539" s="5"/>
      <c r="BN539" s="5"/>
      <c r="BO539" s="5"/>
      <c r="BP539" s="5"/>
      <c r="BQ539" s="5"/>
      <c r="BR539" s="5"/>
      <c r="BS539" s="5"/>
      <c r="BT539" s="5"/>
      <c r="BU539" s="5"/>
      <c r="BV539" s="5"/>
      <c r="BW539" s="5"/>
      <c r="BX539" s="5"/>
      <c r="BY539" s="5"/>
      <c r="BZ539" s="5"/>
    </row>
    <row r="540" ht="12.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c r="BH540" s="5"/>
      <c r="BI540" s="5"/>
      <c r="BJ540" s="5"/>
      <c r="BK540" s="5"/>
      <c r="BL540" s="5"/>
      <c r="BM540" s="5"/>
      <c r="BN540" s="5"/>
      <c r="BO540" s="5"/>
      <c r="BP540" s="5"/>
      <c r="BQ540" s="5"/>
      <c r="BR540" s="5"/>
      <c r="BS540" s="5"/>
      <c r="BT540" s="5"/>
      <c r="BU540" s="5"/>
      <c r="BV540" s="5"/>
      <c r="BW540" s="5"/>
      <c r="BX540" s="5"/>
      <c r="BY540" s="5"/>
      <c r="BZ540" s="5"/>
    </row>
    <row r="541" ht="12.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c r="BH541" s="5"/>
      <c r="BI541" s="5"/>
      <c r="BJ541" s="5"/>
      <c r="BK541" s="5"/>
      <c r="BL541" s="5"/>
      <c r="BM541" s="5"/>
      <c r="BN541" s="5"/>
      <c r="BO541" s="5"/>
      <c r="BP541" s="5"/>
      <c r="BQ541" s="5"/>
      <c r="BR541" s="5"/>
      <c r="BS541" s="5"/>
      <c r="BT541" s="5"/>
      <c r="BU541" s="5"/>
      <c r="BV541" s="5"/>
      <c r="BW541" s="5"/>
      <c r="BX541" s="5"/>
      <c r="BY541" s="5"/>
      <c r="BZ541" s="5"/>
    </row>
    <row r="542" ht="12.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c r="BH542" s="5"/>
      <c r="BI542" s="5"/>
      <c r="BJ542" s="5"/>
      <c r="BK542" s="5"/>
      <c r="BL542" s="5"/>
      <c r="BM542" s="5"/>
      <c r="BN542" s="5"/>
      <c r="BO542" s="5"/>
      <c r="BP542" s="5"/>
      <c r="BQ542" s="5"/>
      <c r="BR542" s="5"/>
      <c r="BS542" s="5"/>
      <c r="BT542" s="5"/>
      <c r="BU542" s="5"/>
      <c r="BV542" s="5"/>
      <c r="BW542" s="5"/>
      <c r="BX542" s="5"/>
      <c r="BY542" s="5"/>
      <c r="BZ542" s="5"/>
    </row>
    <row r="543" ht="12.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c r="BH543" s="5"/>
      <c r="BI543" s="5"/>
      <c r="BJ543" s="5"/>
      <c r="BK543" s="5"/>
      <c r="BL543" s="5"/>
      <c r="BM543" s="5"/>
      <c r="BN543" s="5"/>
      <c r="BO543" s="5"/>
      <c r="BP543" s="5"/>
      <c r="BQ543" s="5"/>
      <c r="BR543" s="5"/>
      <c r="BS543" s="5"/>
      <c r="BT543" s="5"/>
      <c r="BU543" s="5"/>
      <c r="BV543" s="5"/>
      <c r="BW543" s="5"/>
      <c r="BX543" s="5"/>
      <c r="BY543" s="5"/>
      <c r="BZ543" s="5"/>
    </row>
    <row r="544" ht="12.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c r="BH544" s="5"/>
      <c r="BI544" s="5"/>
      <c r="BJ544" s="5"/>
      <c r="BK544" s="5"/>
      <c r="BL544" s="5"/>
      <c r="BM544" s="5"/>
      <c r="BN544" s="5"/>
      <c r="BO544" s="5"/>
      <c r="BP544" s="5"/>
      <c r="BQ544" s="5"/>
      <c r="BR544" s="5"/>
      <c r="BS544" s="5"/>
      <c r="BT544" s="5"/>
      <c r="BU544" s="5"/>
      <c r="BV544" s="5"/>
      <c r="BW544" s="5"/>
      <c r="BX544" s="5"/>
      <c r="BY544" s="5"/>
      <c r="BZ544" s="5"/>
    </row>
    <row r="545" ht="12.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c r="BH545" s="5"/>
      <c r="BI545" s="5"/>
      <c r="BJ545" s="5"/>
      <c r="BK545" s="5"/>
      <c r="BL545" s="5"/>
      <c r="BM545" s="5"/>
      <c r="BN545" s="5"/>
      <c r="BO545" s="5"/>
      <c r="BP545" s="5"/>
      <c r="BQ545" s="5"/>
      <c r="BR545" s="5"/>
      <c r="BS545" s="5"/>
      <c r="BT545" s="5"/>
      <c r="BU545" s="5"/>
      <c r="BV545" s="5"/>
      <c r="BW545" s="5"/>
      <c r="BX545" s="5"/>
      <c r="BY545" s="5"/>
      <c r="BZ545" s="5"/>
    </row>
    <row r="546" ht="12.0"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c r="BH546" s="5"/>
      <c r="BI546" s="5"/>
      <c r="BJ546" s="5"/>
      <c r="BK546" s="5"/>
      <c r="BL546" s="5"/>
      <c r="BM546" s="5"/>
      <c r="BN546" s="5"/>
      <c r="BO546" s="5"/>
      <c r="BP546" s="5"/>
      <c r="BQ546" s="5"/>
      <c r="BR546" s="5"/>
      <c r="BS546" s="5"/>
      <c r="BT546" s="5"/>
      <c r="BU546" s="5"/>
      <c r="BV546" s="5"/>
      <c r="BW546" s="5"/>
      <c r="BX546" s="5"/>
      <c r="BY546" s="5"/>
      <c r="BZ546" s="5"/>
    </row>
    <row r="547" ht="12.0"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c r="BH547" s="5"/>
      <c r="BI547" s="5"/>
      <c r="BJ547" s="5"/>
      <c r="BK547" s="5"/>
      <c r="BL547" s="5"/>
      <c r="BM547" s="5"/>
      <c r="BN547" s="5"/>
      <c r="BO547" s="5"/>
      <c r="BP547" s="5"/>
      <c r="BQ547" s="5"/>
      <c r="BR547" s="5"/>
      <c r="BS547" s="5"/>
      <c r="BT547" s="5"/>
      <c r="BU547" s="5"/>
      <c r="BV547" s="5"/>
      <c r="BW547" s="5"/>
      <c r="BX547" s="5"/>
      <c r="BY547" s="5"/>
      <c r="BZ547" s="5"/>
    </row>
    <row r="548" ht="12.0"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c r="BH548" s="5"/>
      <c r="BI548" s="5"/>
      <c r="BJ548" s="5"/>
      <c r="BK548" s="5"/>
      <c r="BL548" s="5"/>
      <c r="BM548" s="5"/>
      <c r="BN548" s="5"/>
      <c r="BO548" s="5"/>
      <c r="BP548" s="5"/>
      <c r="BQ548" s="5"/>
      <c r="BR548" s="5"/>
      <c r="BS548" s="5"/>
      <c r="BT548" s="5"/>
      <c r="BU548" s="5"/>
      <c r="BV548" s="5"/>
      <c r="BW548" s="5"/>
      <c r="BX548" s="5"/>
      <c r="BY548" s="5"/>
      <c r="BZ548" s="5"/>
    </row>
    <row r="549" ht="12.0"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c r="BH549" s="5"/>
      <c r="BI549" s="5"/>
      <c r="BJ549" s="5"/>
      <c r="BK549" s="5"/>
      <c r="BL549" s="5"/>
      <c r="BM549" s="5"/>
      <c r="BN549" s="5"/>
      <c r="BO549" s="5"/>
      <c r="BP549" s="5"/>
      <c r="BQ549" s="5"/>
      <c r="BR549" s="5"/>
      <c r="BS549" s="5"/>
      <c r="BT549" s="5"/>
      <c r="BU549" s="5"/>
      <c r="BV549" s="5"/>
      <c r="BW549" s="5"/>
      <c r="BX549" s="5"/>
      <c r="BY549" s="5"/>
      <c r="BZ549" s="5"/>
    </row>
    <row r="550" ht="12.0"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c r="BH550" s="5"/>
      <c r="BI550" s="5"/>
      <c r="BJ550" s="5"/>
      <c r="BK550" s="5"/>
      <c r="BL550" s="5"/>
      <c r="BM550" s="5"/>
      <c r="BN550" s="5"/>
      <c r="BO550" s="5"/>
      <c r="BP550" s="5"/>
      <c r="BQ550" s="5"/>
      <c r="BR550" s="5"/>
      <c r="BS550" s="5"/>
      <c r="BT550" s="5"/>
      <c r="BU550" s="5"/>
      <c r="BV550" s="5"/>
      <c r="BW550" s="5"/>
      <c r="BX550" s="5"/>
      <c r="BY550" s="5"/>
      <c r="BZ550" s="5"/>
    </row>
    <row r="551" ht="12.0"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c r="BH551" s="5"/>
      <c r="BI551" s="5"/>
      <c r="BJ551" s="5"/>
      <c r="BK551" s="5"/>
      <c r="BL551" s="5"/>
      <c r="BM551" s="5"/>
      <c r="BN551" s="5"/>
      <c r="BO551" s="5"/>
      <c r="BP551" s="5"/>
      <c r="BQ551" s="5"/>
      <c r="BR551" s="5"/>
      <c r="BS551" s="5"/>
      <c r="BT551" s="5"/>
      <c r="BU551" s="5"/>
      <c r="BV551" s="5"/>
      <c r="BW551" s="5"/>
      <c r="BX551" s="5"/>
      <c r="BY551" s="5"/>
      <c r="BZ551" s="5"/>
    </row>
    <row r="552" ht="12.0"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c r="BH552" s="5"/>
      <c r="BI552" s="5"/>
      <c r="BJ552" s="5"/>
      <c r="BK552" s="5"/>
      <c r="BL552" s="5"/>
      <c r="BM552" s="5"/>
      <c r="BN552" s="5"/>
      <c r="BO552" s="5"/>
      <c r="BP552" s="5"/>
      <c r="BQ552" s="5"/>
      <c r="BR552" s="5"/>
      <c r="BS552" s="5"/>
      <c r="BT552" s="5"/>
      <c r="BU552" s="5"/>
      <c r="BV552" s="5"/>
      <c r="BW552" s="5"/>
      <c r="BX552" s="5"/>
      <c r="BY552" s="5"/>
      <c r="BZ552" s="5"/>
    </row>
    <row r="553" ht="12.0"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c r="BH553" s="5"/>
      <c r="BI553" s="5"/>
      <c r="BJ553" s="5"/>
      <c r="BK553" s="5"/>
      <c r="BL553" s="5"/>
      <c r="BM553" s="5"/>
      <c r="BN553" s="5"/>
      <c r="BO553" s="5"/>
      <c r="BP553" s="5"/>
      <c r="BQ553" s="5"/>
      <c r="BR553" s="5"/>
      <c r="BS553" s="5"/>
      <c r="BT553" s="5"/>
      <c r="BU553" s="5"/>
      <c r="BV553" s="5"/>
      <c r="BW553" s="5"/>
      <c r="BX553" s="5"/>
      <c r="BY553" s="5"/>
      <c r="BZ553" s="5"/>
    </row>
    <row r="554" ht="12.0"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c r="BH554" s="5"/>
      <c r="BI554" s="5"/>
      <c r="BJ554" s="5"/>
      <c r="BK554" s="5"/>
      <c r="BL554" s="5"/>
      <c r="BM554" s="5"/>
      <c r="BN554" s="5"/>
      <c r="BO554" s="5"/>
      <c r="BP554" s="5"/>
      <c r="BQ554" s="5"/>
      <c r="BR554" s="5"/>
      <c r="BS554" s="5"/>
      <c r="BT554" s="5"/>
      <c r="BU554" s="5"/>
      <c r="BV554" s="5"/>
      <c r="BW554" s="5"/>
      <c r="BX554" s="5"/>
      <c r="BY554" s="5"/>
      <c r="BZ554" s="5"/>
    </row>
    <row r="555" ht="12.0"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c r="BH555" s="5"/>
      <c r="BI555" s="5"/>
      <c r="BJ555" s="5"/>
      <c r="BK555" s="5"/>
      <c r="BL555" s="5"/>
      <c r="BM555" s="5"/>
      <c r="BN555" s="5"/>
      <c r="BO555" s="5"/>
      <c r="BP555" s="5"/>
      <c r="BQ555" s="5"/>
      <c r="BR555" s="5"/>
      <c r="BS555" s="5"/>
      <c r="BT555" s="5"/>
      <c r="BU555" s="5"/>
      <c r="BV555" s="5"/>
      <c r="BW555" s="5"/>
      <c r="BX555" s="5"/>
      <c r="BY555" s="5"/>
      <c r="BZ555" s="5"/>
    </row>
    <row r="556" ht="12.0"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c r="BH556" s="5"/>
      <c r="BI556" s="5"/>
      <c r="BJ556" s="5"/>
      <c r="BK556" s="5"/>
      <c r="BL556" s="5"/>
      <c r="BM556" s="5"/>
      <c r="BN556" s="5"/>
      <c r="BO556" s="5"/>
      <c r="BP556" s="5"/>
      <c r="BQ556" s="5"/>
      <c r="BR556" s="5"/>
      <c r="BS556" s="5"/>
      <c r="BT556" s="5"/>
      <c r="BU556" s="5"/>
      <c r="BV556" s="5"/>
      <c r="BW556" s="5"/>
      <c r="BX556" s="5"/>
      <c r="BY556" s="5"/>
      <c r="BZ556" s="5"/>
    </row>
    <row r="557" ht="12.0"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c r="BH557" s="5"/>
      <c r="BI557" s="5"/>
      <c r="BJ557" s="5"/>
      <c r="BK557" s="5"/>
      <c r="BL557" s="5"/>
      <c r="BM557" s="5"/>
      <c r="BN557" s="5"/>
      <c r="BO557" s="5"/>
      <c r="BP557" s="5"/>
      <c r="BQ557" s="5"/>
      <c r="BR557" s="5"/>
      <c r="BS557" s="5"/>
      <c r="BT557" s="5"/>
      <c r="BU557" s="5"/>
      <c r="BV557" s="5"/>
      <c r="BW557" s="5"/>
      <c r="BX557" s="5"/>
      <c r="BY557" s="5"/>
      <c r="BZ557" s="5"/>
    </row>
    <row r="558" ht="12.0"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c r="BH558" s="5"/>
      <c r="BI558" s="5"/>
      <c r="BJ558" s="5"/>
      <c r="BK558" s="5"/>
      <c r="BL558" s="5"/>
      <c r="BM558" s="5"/>
      <c r="BN558" s="5"/>
      <c r="BO558" s="5"/>
      <c r="BP558" s="5"/>
      <c r="BQ558" s="5"/>
      <c r="BR558" s="5"/>
      <c r="BS558" s="5"/>
      <c r="BT558" s="5"/>
      <c r="BU558" s="5"/>
      <c r="BV558" s="5"/>
      <c r="BW558" s="5"/>
      <c r="BX558" s="5"/>
      <c r="BY558" s="5"/>
      <c r="BZ558" s="5"/>
    </row>
    <row r="559" ht="12.0"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c r="BH559" s="5"/>
      <c r="BI559" s="5"/>
      <c r="BJ559" s="5"/>
      <c r="BK559" s="5"/>
      <c r="BL559" s="5"/>
      <c r="BM559" s="5"/>
      <c r="BN559" s="5"/>
      <c r="BO559" s="5"/>
      <c r="BP559" s="5"/>
      <c r="BQ559" s="5"/>
      <c r="BR559" s="5"/>
      <c r="BS559" s="5"/>
      <c r="BT559" s="5"/>
      <c r="BU559" s="5"/>
      <c r="BV559" s="5"/>
      <c r="BW559" s="5"/>
      <c r="BX559" s="5"/>
      <c r="BY559" s="5"/>
      <c r="BZ559" s="5"/>
    </row>
    <row r="560" ht="12.0"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c r="BH560" s="5"/>
      <c r="BI560" s="5"/>
      <c r="BJ560" s="5"/>
      <c r="BK560" s="5"/>
      <c r="BL560" s="5"/>
      <c r="BM560" s="5"/>
      <c r="BN560" s="5"/>
      <c r="BO560" s="5"/>
      <c r="BP560" s="5"/>
      <c r="BQ560" s="5"/>
      <c r="BR560" s="5"/>
      <c r="BS560" s="5"/>
      <c r="BT560" s="5"/>
      <c r="BU560" s="5"/>
      <c r="BV560" s="5"/>
      <c r="BW560" s="5"/>
      <c r="BX560" s="5"/>
      <c r="BY560" s="5"/>
      <c r="BZ560" s="5"/>
    </row>
    <row r="561" ht="12.0"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c r="BH561" s="5"/>
      <c r="BI561" s="5"/>
      <c r="BJ561" s="5"/>
      <c r="BK561" s="5"/>
      <c r="BL561" s="5"/>
      <c r="BM561" s="5"/>
      <c r="BN561" s="5"/>
      <c r="BO561" s="5"/>
      <c r="BP561" s="5"/>
      <c r="BQ561" s="5"/>
      <c r="BR561" s="5"/>
      <c r="BS561" s="5"/>
      <c r="BT561" s="5"/>
      <c r="BU561" s="5"/>
      <c r="BV561" s="5"/>
      <c r="BW561" s="5"/>
      <c r="BX561" s="5"/>
      <c r="BY561" s="5"/>
      <c r="BZ561" s="5"/>
    </row>
    <row r="562" ht="12.0"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c r="BH562" s="5"/>
      <c r="BI562" s="5"/>
      <c r="BJ562" s="5"/>
      <c r="BK562" s="5"/>
      <c r="BL562" s="5"/>
      <c r="BM562" s="5"/>
      <c r="BN562" s="5"/>
      <c r="BO562" s="5"/>
      <c r="BP562" s="5"/>
      <c r="BQ562" s="5"/>
      <c r="BR562" s="5"/>
      <c r="BS562" s="5"/>
      <c r="BT562" s="5"/>
      <c r="BU562" s="5"/>
      <c r="BV562" s="5"/>
      <c r="BW562" s="5"/>
      <c r="BX562" s="5"/>
      <c r="BY562" s="5"/>
      <c r="BZ562" s="5"/>
    </row>
    <row r="563" ht="12.0"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c r="BH563" s="5"/>
      <c r="BI563" s="5"/>
      <c r="BJ563" s="5"/>
      <c r="BK563" s="5"/>
      <c r="BL563" s="5"/>
      <c r="BM563" s="5"/>
      <c r="BN563" s="5"/>
      <c r="BO563" s="5"/>
      <c r="BP563" s="5"/>
      <c r="BQ563" s="5"/>
      <c r="BR563" s="5"/>
      <c r="BS563" s="5"/>
      <c r="BT563" s="5"/>
      <c r="BU563" s="5"/>
      <c r="BV563" s="5"/>
      <c r="BW563" s="5"/>
      <c r="BX563" s="5"/>
      <c r="BY563" s="5"/>
      <c r="BZ563" s="5"/>
    </row>
    <row r="564" ht="12.0"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c r="BH564" s="5"/>
      <c r="BI564" s="5"/>
      <c r="BJ564" s="5"/>
      <c r="BK564" s="5"/>
      <c r="BL564" s="5"/>
      <c r="BM564" s="5"/>
      <c r="BN564" s="5"/>
      <c r="BO564" s="5"/>
      <c r="BP564" s="5"/>
      <c r="BQ564" s="5"/>
      <c r="BR564" s="5"/>
      <c r="BS564" s="5"/>
      <c r="BT564" s="5"/>
      <c r="BU564" s="5"/>
      <c r="BV564" s="5"/>
      <c r="BW564" s="5"/>
      <c r="BX564" s="5"/>
      <c r="BY564" s="5"/>
      <c r="BZ564" s="5"/>
    </row>
    <row r="565" ht="12.0"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c r="BH565" s="5"/>
      <c r="BI565" s="5"/>
      <c r="BJ565" s="5"/>
      <c r="BK565" s="5"/>
      <c r="BL565" s="5"/>
      <c r="BM565" s="5"/>
      <c r="BN565" s="5"/>
      <c r="BO565" s="5"/>
      <c r="BP565" s="5"/>
      <c r="BQ565" s="5"/>
      <c r="BR565" s="5"/>
      <c r="BS565" s="5"/>
      <c r="BT565" s="5"/>
      <c r="BU565" s="5"/>
      <c r="BV565" s="5"/>
      <c r="BW565" s="5"/>
      <c r="BX565" s="5"/>
      <c r="BY565" s="5"/>
      <c r="BZ565" s="5"/>
    </row>
    <row r="566" ht="12.0"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c r="BH566" s="5"/>
      <c r="BI566" s="5"/>
      <c r="BJ566" s="5"/>
      <c r="BK566" s="5"/>
      <c r="BL566" s="5"/>
      <c r="BM566" s="5"/>
      <c r="BN566" s="5"/>
      <c r="BO566" s="5"/>
      <c r="BP566" s="5"/>
      <c r="BQ566" s="5"/>
      <c r="BR566" s="5"/>
      <c r="BS566" s="5"/>
      <c r="BT566" s="5"/>
      <c r="BU566" s="5"/>
      <c r="BV566" s="5"/>
      <c r="BW566" s="5"/>
      <c r="BX566" s="5"/>
      <c r="BY566" s="5"/>
      <c r="BZ566" s="5"/>
    </row>
    <row r="567" ht="12.0"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c r="BH567" s="5"/>
      <c r="BI567" s="5"/>
      <c r="BJ567" s="5"/>
      <c r="BK567" s="5"/>
      <c r="BL567" s="5"/>
      <c r="BM567" s="5"/>
      <c r="BN567" s="5"/>
      <c r="BO567" s="5"/>
      <c r="BP567" s="5"/>
      <c r="BQ567" s="5"/>
      <c r="BR567" s="5"/>
      <c r="BS567" s="5"/>
      <c r="BT567" s="5"/>
      <c r="BU567" s="5"/>
      <c r="BV567" s="5"/>
      <c r="BW567" s="5"/>
      <c r="BX567" s="5"/>
      <c r="BY567" s="5"/>
      <c r="BZ567" s="5"/>
    </row>
    <row r="568" ht="12.0"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c r="BH568" s="5"/>
      <c r="BI568" s="5"/>
      <c r="BJ568" s="5"/>
      <c r="BK568" s="5"/>
      <c r="BL568" s="5"/>
      <c r="BM568" s="5"/>
      <c r="BN568" s="5"/>
      <c r="BO568" s="5"/>
      <c r="BP568" s="5"/>
      <c r="BQ568" s="5"/>
      <c r="BR568" s="5"/>
      <c r="BS568" s="5"/>
      <c r="BT568" s="5"/>
      <c r="BU568" s="5"/>
      <c r="BV568" s="5"/>
      <c r="BW568" s="5"/>
      <c r="BX568" s="5"/>
      <c r="BY568" s="5"/>
      <c r="BZ568" s="5"/>
    </row>
    <row r="569" ht="12.0"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c r="BH569" s="5"/>
      <c r="BI569" s="5"/>
      <c r="BJ569" s="5"/>
      <c r="BK569" s="5"/>
      <c r="BL569" s="5"/>
      <c r="BM569" s="5"/>
      <c r="BN569" s="5"/>
      <c r="BO569" s="5"/>
      <c r="BP569" s="5"/>
      <c r="BQ569" s="5"/>
      <c r="BR569" s="5"/>
      <c r="BS569" s="5"/>
      <c r="BT569" s="5"/>
      <c r="BU569" s="5"/>
      <c r="BV569" s="5"/>
      <c r="BW569" s="5"/>
      <c r="BX569" s="5"/>
      <c r="BY569" s="5"/>
      <c r="BZ569" s="5"/>
    </row>
    <row r="570" ht="12.0"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c r="BH570" s="5"/>
      <c r="BI570" s="5"/>
      <c r="BJ570" s="5"/>
      <c r="BK570" s="5"/>
      <c r="BL570" s="5"/>
      <c r="BM570" s="5"/>
      <c r="BN570" s="5"/>
      <c r="BO570" s="5"/>
      <c r="BP570" s="5"/>
      <c r="BQ570" s="5"/>
      <c r="BR570" s="5"/>
      <c r="BS570" s="5"/>
      <c r="BT570" s="5"/>
      <c r="BU570" s="5"/>
      <c r="BV570" s="5"/>
      <c r="BW570" s="5"/>
      <c r="BX570" s="5"/>
      <c r="BY570" s="5"/>
      <c r="BZ570" s="5"/>
    </row>
    <row r="571" ht="12.0"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c r="BH571" s="5"/>
      <c r="BI571" s="5"/>
      <c r="BJ571" s="5"/>
      <c r="BK571" s="5"/>
      <c r="BL571" s="5"/>
      <c r="BM571" s="5"/>
      <c r="BN571" s="5"/>
      <c r="BO571" s="5"/>
      <c r="BP571" s="5"/>
      <c r="BQ571" s="5"/>
      <c r="BR571" s="5"/>
      <c r="BS571" s="5"/>
      <c r="BT571" s="5"/>
      <c r="BU571" s="5"/>
      <c r="BV571" s="5"/>
      <c r="BW571" s="5"/>
      <c r="BX571" s="5"/>
      <c r="BY571" s="5"/>
      <c r="BZ571" s="5"/>
    </row>
    <row r="572" ht="12.0"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c r="BH572" s="5"/>
      <c r="BI572" s="5"/>
      <c r="BJ572" s="5"/>
      <c r="BK572" s="5"/>
      <c r="BL572" s="5"/>
      <c r="BM572" s="5"/>
      <c r="BN572" s="5"/>
      <c r="BO572" s="5"/>
      <c r="BP572" s="5"/>
      <c r="BQ572" s="5"/>
      <c r="BR572" s="5"/>
      <c r="BS572" s="5"/>
      <c r="BT572" s="5"/>
      <c r="BU572" s="5"/>
      <c r="BV572" s="5"/>
      <c r="BW572" s="5"/>
      <c r="BX572" s="5"/>
      <c r="BY572" s="5"/>
      <c r="BZ572" s="5"/>
    </row>
    <row r="573" ht="12.0"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c r="BH573" s="5"/>
      <c r="BI573" s="5"/>
      <c r="BJ573" s="5"/>
      <c r="BK573" s="5"/>
      <c r="BL573" s="5"/>
      <c r="BM573" s="5"/>
      <c r="BN573" s="5"/>
      <c r="BO573" s="5"/>
      <c r="BP573" s="5"/>
      <c r="BQ573" s="5"/>
      <c r="BR573" s="5"/>
      <c r="BS573" s="5"/>
      <c r="BT573" s="5"/>
      <c r="BU573" s="5"/>
      <c r="BV573" s="5"/>
      <c r="BW573" s="5"/>
      <c r="BX573" s="5"/>
      <c r="BY573" s="5"/>
      <c r="BZ573" s="5"/>
    </row>
    <row r="574" ht="12.0"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c r="BH574" s="5"/>
      <c r="BI574" s="5"/>
      <c r="BJ574" s="5"/>
      <c r="BK574" s="5"/>
      <c r="BL574" s="5"/>
      <c r="BM574" s="5"/>
      <c r="BN574" s="5"/>
      <c r="BO574" s="5"/>
      <c r="BP574" s="5"/>
      <c r="BQ574" s="5"/>
      <c r="BR574" s="5"/>
      <c r="BS574" s="5"/>
      <c r="BT574" s="5"/>
      <c r="BU574" s="5"/>
      <c r="BV574" s="5"/>
      <c r="BW574" s="5"/>
      <c r="BX574" s="5"/>
      <c r="BY574" s="5"/>
      <c r="BZ574" s="5"/>
    </row>
    <row r="575" ht="12.0"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c r="BH575" s="5"/>
      <c r="BI575" s="5"/>
      <c r="BJ575" s="5"/>
      <c r="BK575" s="5"/>
      <c r="BL575" s="5"/>
      <c r="BM575" s="5"/>
      <c r="BN575" s="5"/>
      <c r="BO575" s="5"/>
      <c r="BP575" s="5"/>
      <c r="BQ575" s="5"/>
      <c r="BR575" s="5"/>
      <c r="BS575" s="5"/>
      <c r="BT575" s="5"/>
      <c r="BU575" s="5"/>
      <c r="BV575" s="5"/>
      <c r="BW575" s="5"/>
      <c r="BX575" s="5"/>
      <c r="BY575" s="5"/>
      <c r="BZ575" s="5"/>
    </row>
    <row r="576" ht="12.0"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c r="BH576" s="5"/>
      <c r="BI576" s="5"/>
      <c r="BJ576" s="5"/>
      <c r="BK576" s="5"/>
      <c r="BL576" s="5"/>
      <c r="BM576" s="5"/>
      <c r="BN576" s="5"/>
      <c r="BO576" s="5"/>
      <c r="BP576" s="5"/>
      <c r="BQ576" s="5"/>
      <c r="BR576" s="5"/>
      <c r="BS576" s="5"/>
      <c r="BT576" s="5"/>
      <c r="BU576" s="5"/>
      <c r="BV576" s="5"/>
      <c r="BW576" s="5"/>
      <c r="BX576" s="5"/>
      <c r="BY576" s="5"/>
      <c r="BZ576" s="5"/>
    </row>
    <row r="577" ht="12.0"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c r="BH577" s="5"/>
      <c r="BI577" s="5"/>
      <c r="BJ577" s="5"/>
      <c r="BK577" s="5"/>
      <c r="BL577" s="5"/>
      <c r="BM577" s="5"/>
      <c r="BN577" s="5"/>
      <c r="BO577" s="5"/>
      <c r="BP577" s="5"/>
      <c r="BQ577" s="5"/>
      <c r="BR577" s="5"/>
      <c r="BS577" s="5"/>
      <c r="BT577" s="5"/>
      <c r="BU577" s="5"/>
      <c r="BV577" s="5"/>
      <c r="BW577" s="5"/>
      <c r="BX577" s="5"/>
      <c r="BY577" s="5"/>
      <c r="BZ577" s="5"/>
    </row>
    <row r="578" ht="12.0"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c r="BH578" s="5"/>
      <c r="BI578" s="5"/>
      <c r="BJ578" s="5"/>
      <c r="BK578" s="5"/>
      <c r="BL578" s="5"/>
      <c r="BM578" s="5"/>
      <c r="BN578" s="5"/>
      <c r="BO578" s="5"/>
      <c r="BP578" s="5"/>
      <c r="BQ578" s="5"/>
      <c r="BR578" s="5"/>
      <c r="BS578" s="5"/>
      <c r="BT578" s="5"/>
      <c r="BU578" s="5"/>
      <c r="BV578" s="5"/>
      <c r="BW578" s="5"/>
      <c r="BX578" s="5"/>
      <c r="BY578" s="5"/>
      <c r="BZ578" s="5"/>
    </row>
    <row r="579" ht="12.0"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c r="BH579" s="5"/>
      <c r="BI579" s="5"/>
      <c r="BJ579" s="5"/>
      <c r="BK579" s="5"/>
      <c r="BL579" s="5"/>
      <c r="BM579" s="5"/>
      <c r="BN579" s="5"/>
      <c r="BO579" s="5"/>
      <c r="BP579" s="5"/>
      <c r="BQ579" s="5"/>
      <c r="BR579" s="5"/>
      <c r="BS579" s="5"/>
      <c r="BT579" s="5"/>
      <c r="BU579" s="5"/>
      <c r="BV579" s="5"/>
      <c r="BW579" s="5"/>
      <c r="BX579" s="5"/>
      <c r="BY579" s="5"/>
      <c r="BZ579" s="5"/>
    </row>
    <row r="580" ht="12.0"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c r="BH580" s="5"/>
      <c r="BI580" s="5"/>
      <c r="BJ580" s="5"/>
      <c r="BK580" s="5"/>
      <c r="BL580" s="5"/>
      <c r="BM580" s="5"/>
      <c r="BN580" s="5"/>
      <c r="BO580" s="5"/>
      <c r="BP580" s="5"/>
      <c r="BQ580" s="5"/>
      <c r="BR580" s="5"/>
      <c r="BS580" s="5"/>
      <c r="BT580" s="5"/>
      <c r="BU580" s="5"/>
      <c r="BV580" s="5"/>
      <c r="BW580" s="5"/>
      <c r="BX580" s="5"/>
      <c r="BY580" s="5"/>
      <c r="BZ580" s="5"/>
    </row>
    <row r="581" ht="12.0"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c r="BH581" s="5"/>
      <c r="BI581" s="5"/>
      <c r="BJ581" s="5"/>
      <c r="BK581" s="5"/>
      <c r="BL581" s="5"/>
      <c r="BM581" s="5"/>
      <c r="BN581" s="5"/>
      <c r="BO581" s="5"/>
      <c r="BP581" s="5"/>
      <c r="BQ581" s="5"/>
      <c r="BR581" s="5"/>
      <c r="BS581" s="5"/>
      <c r="BT581" s="5"/>
      <c r="BU581" s="5"/>
      <c r="BV581" s="5"/>
      <c r="BW581" s="5"/>
      <c r="BX581" s="5"/>
      <c r="BY581" s="5"/>
      <c r="BZ581" s="5"/>
    </row>
    <row r="582" ht="12.0"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c r="BH582" s="5"/>
      <c r="BI582" s="5"/>
      <c r="BJ582" s="5"/>
      <c r="BK582" s="5"/>
      <c r="BL582" s="5"/>
      <c r="BM582" s="5"/>
      <c r="BN582" s="5"/>
      <c r="BO582" s="5"/>
      <c r="BP582" s="5"/>
      <c r="BQ582" s="5"/>
      <c r="BR582" s="5"/>
      <c r="BS582" s="5"/>
      <c r="BT582" s="5"/>
      <c r="BU582" s="5"/>
      <c r="BV582" s="5"/>
      <c r="BW582" s="5"/>
      <c r="BX582" s="5"/>
      <c r="BY582" s="5"/>
      <c r="BZ582" s="5"/>
    </row>
    <row r="583" ht="12.0"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c r="BH583" s="5"/>
      <c r="BI583" s="5"/>
      <c r="BJ583" s="5"/>
      <c r="BK583" s="5"/>
      <c r="BL583" s="5"/>
      <c r="BM583" s="5"/>
      <c r="BN583" s="5"/>
      <c r="BO583" s="5"/>
      <c r="BP583" s="5"/>
      <c r="BQ583" s="5"/>
      <c r="BR583" s="5"/>
      <c r="BS583" s="5"/>
      <c r="BT583" s="5"/>
      <c r="BU583" s="5"/>
      <c r="BV583" s="5"/>
      <c r="BW583" s="5"/>
      <c r="BX583" s="5"/>
      <c r="BY583" s="5"/>
      <c r="BZ583" s="5"/>
    </row>
    <row r="584" ht="12.0"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c r="BH584" s="5"/>
      <c r="BI584" s="5"/>
      <c r="BJ584" s="5"/>
      <c r="BK584" s="5"/>
      <c r="BL584" s="5"/>
      <c r="BM584" s="5"/>
      <c r="BN584" s="5"/>
      <c r="BO584" s="5"/>
      <c r="BP584" s="5"/>
      <c r="BQ584" s="5"/>
      <c r="BR584" s="5"/>
      <c r="BS584" s="5"/>
      <c r="BT584" s="5"/>
      <c r="BU584" s="5"/>
      <c r="BV584" s="5"/>
      <c r="BW584" s="5"/>
      <c r="BX584" s="5"/>
      <c r="BY584" s="5"/>
      <c r="BZ584" s="5"/>
    </row>
    <row r="585" ht="12.0"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c r="BH585" s="5"/>
      <c r="BI585" s="5"/>
      <c r="BJ585" s="5"/>
      <c r="BK585" s="5"/>
      <c r="BL585" s="5"/>
      <c r="BM585" s="5"/>
      <c r="BN585" s="5"/>
      <c r="BO585" s="5"/>
      <c r="BP585" s="5"/>
      <c r="BQ585" s="5"/>
      <c r="BR585" s="5"/>
      <c r="BS585" s="5"/>
      <c r="BT585" s="5"/>
      <c r="BU585" s="5"/>
      <c r="BV585" s="5"/>
      <c r="BW585" s="5"/>
      <c r="BX585" s="5"/>
      <c r="BY585" s="5"/>
      <c r="BZ585" s="5"/>
    </row>
    <row r="586" ht="12.0"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c r="BH586" s="5"/>
      <c r="BI586" s="5"/>
      <c r="BJ586" s="5"/>
      <c r="BK586" s="5"/>
      <c r="BL586" s="5"/>
      <c r="BM586" s="5"/>
      <c r="BN586" s="5"/>
      <c r="BO586" s="5"/>
      <c r="BP586" s="5"/>
      <c r="BQ586" s="5"/>
      <c r="BR586" s="5"/>
      <c r="BS586" s="5"/>
      <c r="BT586" s="5"/>
      <c r="BU586" s="5"/>
      <c r="BV586" s="5"/>
      <c r="BW586" s="5"/>
      <c r="BX586" s="5"/>
      <c r="BY586" s="5"/>
      <c r="BZ586" s="5"/>
    </row>
    <row r="587" ht="12.0"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c r="BH587" s="5"/>
      <c r="BI587" s="5"/>
      <c r="BJ587" s="5"/>
      <c r="BK587" s="5"/>
      <c r="BL587" s="5"/>
      <c r="BM587" s="5"/>
      <c r="BN587" s="5"/>
      <c r="BO587" s="5"/>
      <c r="BP587" s="5"/>
      <c r="BQ587" s="5"/>
      <c r="BR587" s="5"/>
      <c r="BS587" s="5"/>
      <c r="BT587" s="5"/>
      <c r="BU587" s="5"/>
      <c r="BV587" s="5"/>
      <c r="BW587" s="5"/>
      <c r="BX587" s="5"/>
      <c r="BY587" s="5"/>
      <c r="BZ587" s="5"/>
    </row>
    <row r="588" ht="12.0"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c r="BH588" s="5"/>
      <c r="BI588" s="5"/>
      <c r="BJ588" s="5"/>
      <c r="BK588" s="5"/>
      <c r="BL588" s="5"/>
      <c r="BM588" s="5"/>
      <c r="BN588" s="5"/>
      <c r="BO588" s="5"/>
      <c r="BP588" s="5"/>
      <c r="BQ588" s="5"/>
      <c r="BR588" s="5"/>
      <c r="BS588" s="5"/>
      <c r="BT588" s="5"/>
      <c r="BU588" s="5"/>
      <c r="BV588" s="5"/>
      <c r="BW588" s="5"/>
      <c r="BX588" s="5"/>
      <c r="BY588" s="5"/>
      <c r="BZ588" s="5"/>
    </row>
    <row r="589" ht="12.0"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c r="BH589" s="5"/>
      <c r="BI589" s="5"/>
      <c r="BJ589" s="5"/>
      <c r="BK589" s="5"/>
      <c r="BL589" s="5"/>
      <c r="BM589" s="5"/>
      <c r="BN589" s="5"/>
      <c r="BO589" s="5"/>
      <c r="BP589" s="5"/>
      <c r="BQ589" s="5"/>
      <c r="BR589" s="5"/>
      <c r="BS589" s="5"/>
      <c r="BT589" s="5"/>
      <c r="BU589" s="5"/>
      <c r="BV589" s="5"/>
      <c r="BW589" s="5"/>
      <c r="BX589" s="5"/>
      <c r="BY589" s="5"/>
      <c r="BZ589" s="5"/>
    </row>
    <row r="590" ht="12.0"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c r="BH590" s="5"/>
      <c r="BI590" s="5"/>
      <c r="BJ590" s="5"/>
      <c r="BK590" s="5"/>
      <c r="BL590" s="5"/>
      <c r="BM590" s="5"/>
      <c r="BN590" s="5"/>
      <c r="BO590" s="5"/>
      <c r="BP590" s="5"/>
      <c r="BQ590" s="5"/>
      <c r="BR590" s="5"/>
      <c r="BS590" s="5"/>
      <c r="BT590" s="5"/>
      <c r="BU590" s="5"/>
      <c r="BV590" s="5"/>
      <c r="BW590" s="5"/>
      <c r="BX590" s="5"/>
      <c r="BY590" s="5"/>
      <c r="BZ590" s="5"/>
    </row>
    <row r="591" ht="12.0"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c r="BH591" s="5"/>
      <c r="BI591" s="5"/>
      <c r="BJ591" s="5"/>
      <c r="BK591" s="5"/>
      <c r="BL591" s="5"/>
      <c r="BM591" s="5"/>
      <c r="BN591" s="5"/>
      <c r="BO591" s="5"/>
      <c r="BP591" s="5"/>
      <c r="BQ591" s="5"/>
      <c r="BR591" s="5"/>
      <c r="BS591" s="5"/>
      <c r="BT591" s="5"/>
      <c r="BU591" s="5"/>
      <c r="BV591" s="5"/>
      <c r="BW591" s="5"/>
      <c r="BX591" s="5"/>
      <c r="BY591" s="5"/>
      <c r="BZ591" s="5"/>
    </row>
    <row r="592" ht="12.0"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c r="BH592" s="5"/>
      <c r="BI592" s="5"/>
      <c r="BJ592" s="5"/>
      <c r="BK592" s="5"/>
      <c r="BL592" s="5"/>
      <c r="BM592" s="5"/>
      <c r="BN592" s="5"/>
      <c r="BO592" s="5"/>
      <c r="BP592" s="5"/>
      <c r="BQ592" s="5"/>
      <c r="BR592" s="5"/>
      <c r="BS592" s="5"/>
      <c r="BT592" s="5"/>
      <c r="BU592" s="5"/>
      <c r="BV592" s="5"/>
      <c r="BW592" s="5"/>
      <c r="BX592" s="5"/>
      <c r="BY592" s="5"/>
      <c r="BZ592" s="5"/>
    </row>
    <row r="593" ht="12.0"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c r="BH593" s="5"/>
      <c r="BI593" s="5"/>
      <c r="BJ593" s="5"/>
      <c r="BK593" s="5"/>
      <c r="BL593" s="5"/>
      <c r="BM593" s="5"/>
      <c r="BN593" s="5"/>
      <c r="BO593" s="5"/>
      <c r="BP593" s="5"/>
      <c r="BQ593" s="5"/>
      <c r="BR593" s="5"/>
      <c r="BS593" s="5"/>
      <c r="BT593" s="5"/>
      <c r="BU593" s="5"/>
      <c r="BV593" s="5"/>
      <c r="BW593" s="5"/>
      <c r="BX593" s="5"/>
      <c r="BY593" s="5"/>
      <c r="BZ593" s="5"/>
    </row>
    <row r="594" ht="12.0"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c r="BH594" s="5"/>
      <c r="BI594" s="5"/>
      <c r="BJ594" s="5"/>
      <c r="BK594" s="5"/>
      <c r="BL594" s="5"/>
      <c r="BM594" s="5"/>
      <c r="BN594" s="5"/>
      <c r="BO594" s="5"/>
      <c r="BP594" s="5"/>
      <c r="BQ594" s="5"/>
      <c r="BR594" s="5"/>
      <c r="BS594" s="5"/>
      <c r="BT594" s="5"/>
      <c r="BU594" s="5"/>
      <c r="BV594" s="5"/>
      <c r="BW594" s="5"/>
      <c r="BX594" s="5"/>
      <c r="BY594" s="5"/>
      <c r="BZ594" s="5"/>
    </row>
    <row r="595" ht="12.0"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c r="BH595" s="5"/>
      <c r="BI595" s="5"/>
      <c r="BJ595" s="5"/>
      <c r="BK595" s="5"/>
      <c r="BL595" s="5"/>
      <c r="BM595" s="5"/>
      <c r="BN595" s="5"/>
      <c r="BO595" s="5"/>
      <c r="BP595" s="5"/>
      <c r="BQ595" s="5"/>
      <c r="BR595" s="5"/>
      <c r="BS595" s="5"/>
      <c r="BT595" s="5"/>
      <c r="BU595" s="5"/>
      <c r="BV595" s="5"/>
      <c r="BW595" s="5"/>
      <c r="BX595" s="5"/>
      <c r="BY595" s="5"/>
      <c r="BZ595" s="5"/>
    </row>
    <row r="596" ht="12.0"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c r="BH596" s="5"/>
      <c r="BI596" s="5"/>
      <c r="BJ596" s="5"/>
      <c r="BK596" s="5"/>
      <c r="BL596" s="5"/>
      <c r="BM596" s="5"/>
      <c r="BN596" s="5"/>
      <c r="BO596" s="5"/>
      <c r="BP596" s="5"/>
      <c r="BQ596" s="5"/>
      <c r="BR596" s="5"/>
      <c r="BS596" s="5"/>
      <c r="BT596" s="5"/>
      <c r="BU596" s="5"/>
      <c r="BV596" s="5"/>
      <c r="BW596" s="5"/>
      <c r="BX596" s="5"/>
      <c r="BY596" s="5"/>
      <c r="BZ596" s="5"/>
    </row>
    <row r="597" ht="12.0"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c r="BH597" s="5"/>
      <c r="BI597" s="5"/>
      <c r="BJ597" s="5"/>
      <c r="BK597" s="5"/>
      <c r="BL597" s="5"/>
      <c r="BM597" s="5"/>
      <c r="BN597" s="5"/>
      <c r="BO597" s="5"/>
      <c r="BP597" s="5"/>
      <c r="BQ597" s="5"/>
      <c r="BR597" s="5"/>
      <c r="BS597" s="5"/>
      <c r="BT597" s="5"/>
      <c r="BU597" s="5"/>
      <c r="BV597" s="5"/>
      <c r="BW597" s="5"/>
      <c r="BX597" s="5"/>
      <c r="BY597" s="5"/>
      <c r="BZ597" s="5"/>
    </row>
    <row r="598" ht="12.0"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c r="BH598" s="5"/>
      <c r="BI598" s="5"/>
      <c r="BJ598" s="5"/>
      <c r="BK598" s="5"/>
      <c r="BL598" s="5"/>
      <c r="BM598" s="5"/>
      <c r="BN598" s="5"/>
      <c r="BO598" s="5"/>
      <c r="BP598" s="5"/>
      <c r="BQ598" s="5"/>
      <c r="BR598" s="5"/>
      <c r="BS598" s="5"/>
      <c r="BT598" s="5"/>
      <c r="BU598" s="5"/>
      <c r="BV598" s="5"/>
      <c r="BW598" s="5"/>
      <c r="BX598" s="5"/>
      <c r="BY598" s="5"/>
      <c r="BZ598" s="5"/>
    </row>
    <row r="599" ht="12.0"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c r="BH599" s="5"/>
      <c r="BI599" s="5"/>
      <c r="BJ599" s="5"/>
      <c r="BK599" s="5"/>
      <c r="BL599" s="5"/>
      <c r="BM599" s="5"/>
      <c r="BN599" s="5"/>
      <c r="BO599" s="5"/>
      <c r="BP599" s="5"/>
      <c r="BQ599" s="5"/>
      <c r="BR599" s="5"/>
      <c r="BS599" s="5"/>
      <c r="BT599" s="5"/>
      <c r="BU599" s="5"/>
      <c r="BV599" s="5"/>
      <c r="BW599" s="5"/>
      <c r="BX599" s="5"/>
      <c r="BY599" s="5"/>
      <c r="BZ599" s="5"/>
    </row>
    <row r="600" ht="12.0"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c r="BH600" s="5"/>
      <c r="BI600" s="5"/>
      <c r="BJ600" s="5"/>
      <c r="BK600" s="5"/>
      <c r="BL600" s="5"/>
      <c r="BM600" s="5"/>
      <c r="BN600" s="5"/>
      <c r="BO600" s="5"/>
      <c r="BP600" s="5"/>
      <c r="BQ600" s="5"/>
      <c r="BR600" s="5"/>
      <c r="BS600" s="5"/>
      <c r="BT600" s="5"/>
      <c r="BU600" s="5"/>
      <c r="BV600" s="5"/>
      <c r="BW600" s="5"/>
      <c r="BX600" s="5"/>
      <c r="BY600" s="5"/>
      <c r="BZ600" s="5"/>
    </row>
    <row r="601" ht="12.0"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c r="BH601" s="5"/>
      <c r="BI601" s="5"/>
      <c r="BJ601" s="5"/>
      <c r="BK601" s="5"/>
      <c r="BL601" s="5"/>
      <c r="BM601" s="5"/>
      <c r="BN601" s="5"/>
      <c r="BO601" s="5"/>
      <c r="BP601" s="5"/>
      <c r="BQ601" s="5"/>
      <c r="BR601" s="5"/>
      <c r="BS601" s="5"/>
      <c r="BT601" s="5"/>
      <c r="BU601" s="5"/>
      <c r="BV601" s="5"/>
      <c r="BW601" s="5"/>
      <c r="BX601" s="5"/>
      <c r="BY601" s="5"/>
      <c r="BZ601" s="5"/>
    </row>
    <row r="602" ht="12.0"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c r="BH602" s="5"/>
      <c r="BI602" s="5"/>
      <c r="BJ602" s="5"/>
      <c r="BK602" s="5"/>
      <c r="BL602" s="5"/>
      <c r="BM602" s="5"/>
      <c r="BN602" s="5"/>
      <c r="BO602" s="5"/>
      <c r="BP602" s="5"/>
      <c r="BQ602" s="5"/>
      <c r="BR602" s="5"/>
      <c r="BS602" s="5"/>
      <c r="BT602" s="5"/>
      <c r="BU602" s="5"/>
      <c r="BV602" s="5"/>
      <c r="BW602" s="5"/>
      <c r="BX602" s="5"/>
      <c r="BY602" s="5"/>
      <c r="BZ602" s="5"/>
    </row>
    <row r="603" ht="12.0"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c r="BH603" s="5"/>
      <c r="BI603" s="5"/>
      <c r="BJ603" s="5"/>
      <c r="BK603" s="5"/>
      <c r="BL603" s="5"/>
      <c r="BM603" s="5"/>
      <c r="BN603" s="5"/>
      <c r="BO603" s="5"/>
      <c r="BP603" s="5"/>
      <c r="BQ603" s="5"/>
      <c r="BR603" s="5"/>
      <c r="BS603" s="5"/>
      <c r="BT603" s="5"/>
      <c r="BU603" s="5"/>
      <c r="BV603" s="5"/>
      <c r="BW603" s="5"/>
      <c r="BX603" s="5"/>
      <c r="BY603" s="5"/>
      <c r="BZ603" s="5"/>
    </row>
    <row r="604" ht="12.0"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c r="BH604" s="5"/>
      <c r="BI604" s="5"/>
      <c r="BJ604" s="5"/>
      <c r="BK604" s="5"/>
      <c r="BL604" s="5"/>
      <c r="BM604" s="5"/>
      <c r="BN604" s="5"/>
      <c r="BO604" s="5"/>
      <c r="BP604" s="5"/>
      <c r="BQ604" s="5"/>
      <c r="BR604" s="5"/>
      <c r="BS604" s="5"/>
      <c r="BT604" s="5"/>
      <c r="BU604" s="5"/>
      <c r="BV604" s="5"/>
      <c r="BW604" s="5"/>
      <c r="BX604" s="5"/>
      <c r="BY604" s="5"/>
      <c r="BZ604" s="5"/>
    </row>
    <row r="605" ht="12.0"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c r="BH605" s="5"/>
      <c r="BI605" s="5"/>
      <c r="BJ605" s="5"/>
      <c r="BK605" s="5"/>
      <c r="BL605" s="5"/>
      <c r="BM605" s="5"/>
      <c r="BN605" s="5"/>
      <c r="BO605" s="5"/>
      <c r="BP605" s="5"/>
      <c r="BQ605" s="5"/>
      <c r="BR605" s="5"/>
      <c r="BS605" s="5"/>
      <c r="BT605" s="5"/>
      <c r="BU605" s="5"/>
      <c r="BV605" s="5"/>
      <c r="BW605" s="5"/>
      <c r="BX605" s="5"/>
      <c r="BY605" s="5"/>
      <c r="BZ605" s="5"/>
    </row>
    <row r="606" ht="12.0"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c r="BH606" s="5"/>
      <c r="BI606" s="5"/>
      <c r="BJ606" s="5"/>
      <c r="BK606" s="5"/>
      <c r="BL606" s="5"/>
      <c r="BM606" s="5"/>
      <c r="BN606" s="5"/>
      <c r="BO606" s="5"/>
      <c r="BP606" s="5"/>
      <c r="BQ606" s="5"/>
      <c r="BR606" s="5"/>
      <c r="BS606" s="5"/>
      <c r="BT606" s="5"/>
      <c r="BU606" s="5"/>
      <c r="BV606" s="5"/>
      <c r="BW606" s="5"/>
      <c r="BX606" s="5"/>
      <c r="BY606" s="5"/>
      <c r="BZ606" s="5"/>
    </row>
    <row r="607" ht="12.0"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c r="BH607" s="5"/>
      <c r="BI607" s="5"/>
      <c r="BJ607" s="5"/>
      <c r="BK607" s="5"/>
      <c r="BL607" s="5"/>
      <c r="BM607" s="5"/>
      <c r="BN607" s="5"/>
      <c r="BO607" s="5"/>
      <c r="BP607" s="5"/>
      <c r="BQ607" s="5"/>
      <c r="BR607" s="5"/>
      <c r="BS607" s="5"/>
      <c r="BT607" s="5"/>
      <c r="BU607" s="5"/>
      <c r="BV607" s="5"/>
      <c r="BW607" s="5"/>
      <c r="BX607" s="5"/>
      <c r="BY607" s="5"/>
      <c r="BZ607" s="5"/>
    </row>
    <row r="608" ht="12.0"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c r="BH608" s="5"/>
      <c r="BI608" s="5"/>
      <c r="BJ608" s="5"/>
      <c r="BK608" s="5"/>
      <c r="BL608" s="5"/>
      <c r="BM608" s="5"/>
      <c r="BN608" s="5"/>
      <c r="BO608" s="5"/>
      <c r="BP608" s="5"/>
      <c r="BQ608" s="5"/>
      <c r="BR608" s="5"/>
      <c r="BS608" s="5"/>
      <c r="BT608" s="5"/>
      <c r="BU608" s="5"/>
      <c r="BV608" s="5"/>
      <c r="BW608" s="5"/>
      <c r="BX608" s="5"/>
      <c r="BY608" s="5"/>
      <c r="BZ608" s="5"/>
    </row>
    <row r="609" ht="12.0"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c r="BH609" s="5"/>
      <c r="BI609" s="5"/>
      <c r="BJ609" s="5"/>
      <c r="BK609" s="5"/>
      <c r="BL609" s="5"/>
      <c r="BM609" s="5"/>
      <c r="BN609" s="5"/>
      <c r="BO609" s="5"/>
      <c r="BP609" s="5"/>
      <c r="BQ609" s="5"/>
      <c r="BR609" s="5"/>
      <c r="BS609" s="5"/>
      <c r="BT609" s="5"/>
      <c r="BU609" s="5"/>
      <c r="BV609" s="5"/>
      <c r="BW609" s="5"/>
      <c r="BX609" s="5"/>
      <c r="BY609" s="5"/>
      <c r="BZ609" s="5"/>
    </row>
    <row r="610" ht="12.0"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c r="BH610" s="5"/>
      <c r="BI610" s="5"/>
      <c r="BJ610" s="5"/>
      <c r="BK610" s="5"/>
      <c r="BL610" s="5"/>
      <c r="BM610" s="5"/>
      <c r="BN610" s="5"/>
      <c r="BO610" s="5"/>
      <c r="BP610" s="5"/>
      <c r="BQ610" s="5"/>
      <c r="BR610" s="5"/>
      <c r="BS610" s="5"/>
      <c r="BT610" s="5"/>
      <c r="BU610" s="5"/>
      <c r="BV610" s="5"/>
      <c r="BW610" s="5"/>
      <c r="BX610" s="5"/>
      <c r="BY610" s="5"/>
      <c r="BZ610" s="5"/>
    </row>
    <row r="611" ht="12.0"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c r="BH611" s="5"/>
      <c r="BI611" s="5"/>
      <c r="BJ611" s="5"/>
      <c r="BK611" s="5"/>
      <c r="BL611" s="5"/>
      <c r="BM611" s="5"/>
      <c r="BN611" s="5"/>
      <c r="BO611" s="5"/>
      <c r="BP611" s="5"/>
      <c r="BQ611" s="5"/>
      <c r="BR611" s="5"/>
      <c r="BS611" s="5"/>
      <c r="BT611" s="5"/>
      <c r="BU611" s="5"/>
      <c r="BV611" s="5"/>
      <c r="BW611" s="5"/>
      <c r="BX611" s="5"/>
      <c r="BY611" s="5"/>
      <c r="BZ611" s="5"/>
    </row>
    <row r="612" ht="12.0"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c r="BH612" s="5"/>
      <c r="BI612" s="5"/>
      <c r="BJ612" s="5"/>
      <c r="BK612" s="5"/>
      <c r="BL612" s="5"/>
      <c r="BM612" s="5"/>
      <c r="BN612" s="5"/>
      <c r="BO612" s="5"/>
      <c r="BP612" s="5"/>
      <c r="BQ612" s="5"/>
      <c r="BR612" s="5"/>
      <c r="BS612" s="5"/>
      <c r="BT612" s="5"/>
      <c r="BU612" s="5"/>
      <c r="BV612" s="5"/>
      <c r="BW612" s="5"/>
      <c r="BX612" s="5"/>
      <c r="BY612" s="5"/>
      <c r="BZ612" s="5"/>
    </row>
    <row r="613" ht="12.0"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c r="BH613" s="5"/>
      <c r="BI613" s="5"/>
      <c r="BJ613" s="5"/>
      <c r="BK613" s="5"/>
      <c r="BL613" s="5"/>
      <c r="BM613" s="5"/>
      <c r="BN613" s="5"/>
      <c r="BO613" s="5"/>
      <c r="BP613" s="5"/>
      <c r="BQ613" s="5"/>
      <c r="BR613" s="5"/>
      <c r="BS613" s="5"/>
      <c r="BT613" s="5"/>
      <c r="BU613" s="5"/>
      <c r="BV613" s="5"/>
      <c r="BW613" s="5"/>
      <c r="BX613" s="5"/>
      <c r="BY613" s="5"/>
      <c r="BZ613" s="5"/>
    </row>
    <row r="614" ht="12.0"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c r="BH614" s="5"/>
      <c r="BI614" s="5"/>
      <c r="BJ614" s="5"/>
      <c r="BK614" s="5"/>
      <c r="BL614" s="5"/>
      <c r="BM614" s="5"/>
      <c r="BN614" s="5"/>
      <c r="BO614" s="5"/>
      <c r="BP614" s="5"/>
      <c r="BQ614" s="5"/>
      <c r="BR614" s="5"/>
      <c r="BS614" s="5"/>
      <c r="BT614" s="5"/>
      <c r="BU614" s="5"/>
      <c r="BV614" s="5"/>
      <c r="BW614" s="5"/>
      <c r="BX614" s="5"/>
      <c r="BY614" s="5"/>
      <c r="BZ614" s="5"/>
    </row>
    <row r="615" ht="12.0"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c r="BH615" s="5"/>
      <c r="BI615" s="5"/>
      <c r="BJ615" s="5"/>
      <c r="BK615" s="5"/>
      <c r="BL615" s="5"/>
      <c r="BM615" s="5"/>
      <c r="BN615" s="5"/>
      <c r="BO615" s="5"/>
      <c r="BP615" s="5"/>
      <c r="BQ615" s="5"/>
      <c r="BR615" s="5"/>
      <c r="BS615" s="5"/>
      <c r="BT615" s="5"/>
      <c r="BU615" s="5"/>
      <c r="BV615" s="5"/>
      <c r="BW615" s="5"/>
      <c r="BX615" s="5"/>
      <c r="BY615" s="5"/>
      <c r="BZ615" s="5"/>
    </row>
    <row r="616" ht="12.0"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c r="BH616" s="5"/>
      <c r="BI616" s="5"/>
      <c r="BJ616" s="5"/>
      <c r="BK616" s="5"/>
      <c r="BL616" s="5"/>
      <c r="BM616" s="5"/>
      <c r="BN616" s="5"/>
      <c r="BO616" s="5"/>
      <c r="BP616" s="5"/>
      <c r="BQ616" s="5"/>
      <c r="BR616" s="5"/>
      <c r="BS616" s="5"/>
      <c r="BT616" s="5"/>
      <c r="BU616" s="5"/>
      <c r="BV616" s="5"/>
      <c r="BW616" s="5"/>
      <c r="BX616" s="5"/>
      <c r="BY616" s="5"/>
      <c r="BZ616" s="5"/>
    </row>
    <row r="617" ht="12.0"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c r="BH617" s="5"/>
      <c r="BI617" s="5"/>
      <c r="BJ617" s="5"/>
      <c r="BK617" s="5"/>
      <c r="BL617" s="5"/>
      <c r="BM617" s="5"/>
      <c r="BN617" s="5"/>
      <c r="BO617" s="5"/>
      <c r="BP617" s="5"/>
      <c r="BQ617" s="5"/>
      <c r="BR617" s="5"/>
      <c r="BS617" s="5"/>
      <c r="BT617" s="5"/>
      <c r="BU617" s="5"/>
      <c r="BV617" s="5"/>
      <c r="BW617" s="5"/>
      <c r="BX617" s="5"/>
      <c r="BY617" s="5"/>
      <c r="BZ617" s="5"/>
    </row>
    <row r="618" ht="12.0"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c r="BH618" s="5"/>
      <c r="BI618" s="5"/>
      <c r="BJ618" s="5"/>
      <c r="BK618" s="5"/>
      <c r="BL618" s="5"/>
      <c r="BM618" s="5"/>
      <c r="BN618" s="5"/>
      <c r="BO618" s="5"/>
      <c r="BP618" s="5"/>
      <c r="BQ618" s="5"/>
      <c r="BR618" s="5"/>
      <c r="BS618" s="5"/>
      <c r="BT618" s="5"/>
      <c r="BU618" s="5"/>
      <c r="BV618" s="5"/>
      <c r="BW618" s="5"/>
      <c r="BX618" s="5"/>
      <c r="BY618" s="5"/>
      <c r="BZ618" s="5"/>
    </row>
    <row r="619" ht="12.0"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c r="BH619" s="5"/>
      <c r="BI619" s="5"/>
      <c r="BJ619" s="5"/>
      <c r="BK619" s="5"/>
      <c r="BL619" s="5"/>
      <c r="BM619" s="5"/>
      <c r="BN619" s="5"/>
      <c r="BO619" s="5"/>
      <c r="BP619" s="5"/>
      <c r="BQ619" s="5"/>
      <c r="BR619" s="5"/>
      <c r="BS619" s="5"/>
      <c r="BT619" s="5"/>
      <c r="BU619" s="5"/>
      <c r="BV619" s="5"/>
      <c r="BW619" s="5"/>
      <c r="BX619" s="5"/>
      <c r="BY619" s="5"/>
      <c r="BZ619" s="5"/>
    </row>
    <row r="620" ht="12.0"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c r="BH620" s="5"/>
      <c r="BI620" s="5"/>
      <c r="BJ620" s="5"/>
      <c r="BK620" s="5"/>
      <c r="BL620" s="5"/>
      <c r="BM620" s="5"/>
      <c r="BN620" s="5"/>
      <c r="BO620" s="5"/>
      <c r="BP620" s="5"/>
      <c r="BQ620" s="5"/>
      <c r="BR620" s="5"/>
      <c r="BS620" s="5"/>
      <c r="BT620" s="5"/>
      <c r="BU620" s="5"/>
      <c r="BV620" s="5"/>
      <c r="BW620" s="5"/>
      <c r="BX620" s="5"/>
      <c r="BY620" s="5"/>
      <c r="BZ620" s="5"/>
    </row>
    <row r="621" ht="12.0"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c r="BH621" s="5"/>
      <c r="BI621" s="5"/>
      <c r="BJ621" s="5"/>
      <c r="BK621" s="5"/>
      <c r="BL621" s="5"/>
      <c r="BM621" s="5"/>
      <c r="BN621" s="5"/>
      <c r="BO621" s="5"/>
      <c r="BP621" s="5"/>
      <c r="BQ621" s="5"/>
      <c r="BR621" s="5"/>
      <c r="BS621" s="5"/>
      <c r="BT621" s="5"/>
      <c r="BU621" s="5"/>
      <c r="BV621" s="5"/>
      <c r="BW621" s="5"/>
      <c r="BX621" s="5"/>
      <c r="BY621" s="5"/>
      <c r="BZ621" s="5"/>
    </row>
    <row r="622" ht="12.0"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c r="BH622" s="5"/>
      <c r="BI622" s="5"/>
      <c r="BJ622" s="5"/>
      <c r="BK622" s="5"/>
      <c r="BL622" s="5"/>
      <c r="BM622" s="5"/>
      <c r="BN622" s="5"/>
      <c r="BO622" s="5"/>
      <c r="BP622" s="5"/>
      <c r="BQ622" s="5"/>
      <c r="BR622" s="5"/>
      <c r="BS622" s="5"/>
      <c r="BT622" s="5"/>
      <c r="BU622" s="5"/>
      <c r="BV622" s="5"/>
      <c r="BW622" s="5"/>
      <c r="BX622" s="5"/>
      <c r="BY622" s="5"/>
      <c r="BZ622" s="5"/>
    </row>
    <row r="623" ht="12.0"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c r="BH623" s="5"/>
      <c r="BI623" s="5"/>
      <c r="BJ623" s="5"/>
      <c r="BK623" s="5"/>
      <c r="BL623" s="5"/>
      <c r="BM623" s="5"/>
      <c r="BN623" s="5"/>
      <c r="BO623" s="5"/>
      <c r="BP623" s="5"/>
      <c r="BQ623" s="5"/>
      <c r="BR623" s="5"/>
      <c r="BS623" s="5"/>
      <c r="BT623" s="5"/>
      <c r="BU623" s="5"/>
      <c r="BV623" s="5"/>
      <c r="BW623" s="5"/>
      <c r="BX623" s="5"/>
      <c r="BY623" s="5"/>
      <c r="BZ623" s="5"/>
    </row>
    <row r="624" ht="12.0"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c r="BH624" s="5"/>
      <c r="BI624" s="5"/>
      <c r="BJ624" s="5"/>
      <c r="BK624" s="5"/>
      <c r="BL624" s="5"/>
      <c r="BM624" s="5"/>
      <c r="BN624" s="5"/>
      <c r="BO624" s="5"/>
      <c r="BP624" s="5"/>
      <c r="BQ624" s="5"/>
      <c r="BR624" s="5"/>
      <c r="BS624" s="5"/>
      <c r="BT624" s="5"/>
      <c r="BU624" s="5"/>
      <c r="BV624" s="5"/>
      <c r="BW624" s="5"/>
      <c r="BX624" s="5"/>
      <c r="BY624" s="5"/>
      <c r="BZ624" s="5"/>
    </row>
    <row r="625" ht="12.0"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c r="BH625" s="5"/>
      <c r="BI625" s="5"/>
      <c r="BJ625" s="5"/>
      <c r="BK625" s="5"/>
      <c r="BL625" s="5"/>
      <c r="BM625" s="5"/>
      <c r="BN625" s="5"/>
      <c r="BO625" s="5"/>
      <c r="BP625" s="5"/>
      <c r="BQ625" s="5"/>
      <c r="BR625" s="5"/>
      <c r="BS625" s="5"/>
      <c r="BT625" s="5"/>
      <c r="BU625" s="5"/>
      <c r="BV625" s="5"/>
      <c r="BW625" s="5"/>
      <c r="BX625" s="5"/>
      <c r="BY625" s="5"/>
      <c r="BZ625" s="5"/>
    </row>
    <row r="626" ht="12.0"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c r="BH626" s="5"/>
      <c r="BI626" s="5"/>
      <c r="BJ626" s="5"/>
      <c r="BK626" s="5"/>
      <c r="BL626" s="5"/>
      <c r="BM626" s="5"/>
      <c r="BN626" s="5"/>
      <c r="BO626" s="5"/>
      <c r="BP626" s="5"/>
      <c r="BQ626" s="5"/>
      <c r="BR626" s="5"/>
      <c r="BS626" s="5"/>
      <c r="BT626" s="5"/>
      <c r="BU626" s="5"/>
      <c r="BV626" s="5"/>
      <c r="BW626" s="5"/>
      <c r="BX626" s="5"/>
      <c r="BY626" s="5"/>
      <c r="BZ626" s="5"/>
    </row>
    <row r="627" ht="12.0"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c r="BH627" s="5"/>
      <c r="BI627" s="5"/>
      <c r="BJ627" s="5"/>
      <c r="BK627" s="5"/>
      <c r="BL627" s="5"/>
      <c r="BM627" s="5"/>
      <c r="BN627" s="5"/>
      <c r="BO627" s="5"/>
      <c r="BP627" s="5"/>
      <c r="BQ627" s="5"/>
      <c r="BR627" s="5"/>
      <c r="BS627" s="5"/>
      <c r="BT627" s="5"/>
      <c r="BU627" s="5"/>
      <c r="BV627" s="5"/>
      <c r="BW627" s="5"/>
      <c r="BX627" s="5"/>
      <c r="BY627" s="5"/>
      <c r="BZ627" s="5"/>
    </row>
    <row r="628" ht="12.0"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c r="BH628" s="5"/>
      <c r="BI628" s="5"/>
      <c r="BJ628" s="5"/>
      <c r="BK628" s="5"/>
      <c r="BL628" s="5"/>
      <c r="BM628" s="5"/>
      <c r="BN628" s="5"/>
      <c r="BO628" s="5"/>
      <c r="BP628" s="5"/>
      <c r="BQ628" s="5"/>
      <c r="BR628" s="5"/>
      <c r="BS628" s="5"/>
      <c r="BT628" s="5"/>
      <c r="BU628" s="5"/>
      <c r="BV628" s="5"/>
      <c r="BW628" s="5"/>
      <c r="BX628" s="5"/>
      <c r="BY628" s="5"/>
      <c r="BZ628" s="5"/>
    </row>
    <row r="629" ht="12.0"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c r="BH629" s="5"/>
      <c r="BI629" s="5"/>
      <c r="BJ629" s="5"/>
      <c r="BK629" s="5"/>
      <c r="BL629" s="5"/>
      <c r="BM629" s="5"/>
      <c r="BN629" s="5"/>
      <c r="BO629" s="5"/>
      <c r="BP629" s="5"/>
      <c r="BQ629" s="5"/>
      <c r="BR629" s="5"/>
      <c r="BS629" s="5"/>
      <c r="BT629" s="5"/>
      <c r="BU629" s="5"/>
      <c r="BV629" s="5"/>
      <c r="BW629" s="5"/>
      <c r="BX629" s="5"/>
      <c r="BY629" s="5"/>
      <c r="BZ629" s="5"/>
    </row>
    <row r="630" ht="12.0"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c r="BH630" s="5"/>
      <c r="BI630" s="5"/>
      <c r="BJ630" s="5"/>
      <c r="BK630" s="5"/>
      <c r="BL630" s="5"/>
      <c r="BM630" s="5"/>
      <c r="BN630" s="5"/>
      <c r="BO630" s="5"/>
      <c r="BP630" s="5"/>
      <c r="BQ630" s="5"/>
      <c r="BR630" s="5"/>
      <c r="BS630" s="5"/>
      <c r="BT630" s="5"/>
      <c r="BU630" s="5"/>
      <c r="BV630" s="5"/>
      <c r="BW630" s="5"/>
      <c r="BX630" s="5"/>
      <c r="BY630" s="5"/>
      <c r="BZ630" s="5"/>
    </row>
    <row r="631" ht="12.0"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c r="BH631" s="5"/>
      <c r="BI631" s="5"/>
      <c r="BJ631" s="5"/>
      <c r="BK631" s="5"/>
      <c r="BL631" s="5"/>
      <c r="BM631" s="5"/>
      <c r="BN631" s="5"/>
      <c r="BO631" s="5"/>
      <c r="BP631" s="5"/>
      <c r="BQ631" s="5"/>
      <c r="BR631" s="5"/>
      <c r="BS631" s="5"/>
      <c r="BT631" s="5"/>
      <c r="BU631" s="5"/>
      <c r="BV631" s="5"/>
      <c r="BW631" s="5"/>
      <c r="BX631" s="5"/>
      <c r="BY631" s="5"/>
      <c r="BZ631" s="5"/>
    </row>
    <row r="632" ht="12.0"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c r="BH632" s="5"/>
      <c r="BI632" s="5"/>
      <c r="BJ632" s="5"/>
      <c r="BK632" s="5"/>
      <c r="BL632" s="5"/>
      <c r="BM632" s="5"/>
      <c r="BN632" s="5"/>
      <c r="BO632" s="5"/>
      <c r="BP632" s="5"/>
      <c r="BQ632" s="5"/>
      <c r="BR632" s="5"/>
      <c r="BS632" s="5"/>
      <c r="BT632" s="5"/>
      <c r="BU632" s="5"/>
      <c r="BV632" s="5"/>
      <c r="BW632" s="5"/>
      <c r="BX632" s="5"/>
      <c r="BY632" s="5"/>
      <c r="BZ632" s="5"/>
    </row>
    <row r="633" ht="12.0"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c r="BH633" s="5"/>
      <c r="BI633" s="5"/>
      <c r="BJ633" s="5"/>
      <c r="BK633" s="5"/>
      <c r="BL633" s="5"/>
      <c r="BM633" s="5"/>
      <c r="BN633" s="5"/>
      <c r="BO633" s="5"/>
      <c r="BP633" s="5"/>
      <c r="BQ633" s="5"/>
      <c r="BR633" s="5"/>
      <c r="BS633" s="5"/>
      <c r="BT633" s="5"/>
      <c r="BU633" s="5"/>
      <c r="BV633" s="5"/>
      <c r="BW633" s="5"/>
      <c r="BX633" s="5"/>
      <c r="BY633" s="5"/>
      <c r="BZ633" s="5"/>
    </row>
    <row r="634" ht="12.0"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c r="BH634" s="5"/>
      <c r="BI634" s="5"/>
      <c r="BJ634" s="5"/>
      <c r="BK634" s="5"/>
      <c r="BL634" s="5"/>
      <c r="BM634" s="5"/>
      <c r="BN634" s="5"/>
      <c r="BO634" s="5"/>
      <c r="BP634" s="5"/>
      <c r="BQ634" s="5"/>
      <c r="BR634" s="5"/>
      <c r="BS634" s="5"/>
      <c r="BT634" s="5"/>
      <c r="BU634" s="5"/>
      <c r="BV634" s="5"/>
      <c r="BW634" s="5"/>
      <c r="BX634" s="5"/>
      <c r="BY634" s="5"/>
      <c r="BZ634" s="5"/>
    </row>
    <row r="635" ht="12.0"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c r="BH635" s="5"/>
      <c r="BI635" s="5"/>
      <c r="BJ635" s="5"/>
      <c r="BK635" s="5"/>
      <c r="BL635" s="5"/>
      <c r="BM635" s="5"/>
      <c r="BN635" s="5"/>
      <c r="BO635" s="5"/>
      <c r="BP635" s="5"/>
      <c r="BQ635" s="5"/>
      <c r="BR635" s="5"/>
      <c r="BS635" s="5"/>
      <c r="BT635" s="5"/>
      <c r="BU635" s="5"/>
      <c r="BV635" s="5"/>
      <c r="BW635" s="5"/>
      <c r="BX635" s="5"/>
      <c r="BY635" s="5"/>
      <c r="BZ635" s="5"/>
    </row>
    <row r="636" ht="12.0"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c r="BH636" s="5"/>
      <c r="BI636" s="5"/>
      <c r="BJ636" s="5"/>
      <c r="BK636" s="5"/>
      <c r="BL636" s="5"/>
      <c r="BM636" s="5"/>
      <c r="BN636" s="5"/>
      <c r="BO636" s="5"/>
      <c r="BP636" s="5"/>
      <c r="BQ636" s="5"/>
      <c r="BR636" s="5"/>
      <c r="BS636" s="5"/>
      <c r="BT636" s="5"/>
      <c r="BU636" s="5"/>
      <c r="BV636" s="5"/>
      <c r="BW636" s="5"/>
      <c r="BX636" s="5"/>
      <c r="BY636" s="5"/>
      <c r="BZ636" s="5"/>
    </row>
    <row r="637" ht="12.0"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c r="BH637" s="5"/>
      <c r="BI637" s="5"/>
      <c r="BJ637" s="5"/>
      <c r="BK637" s="5"/>
      <c r="BL637" s="5"/>
      <c r="BM637" s="5"/>
      <c r="BN637" s="5"/>
      <c r="BO637" s="5"/>
      <c r="BP637" s="5"/>
      <c r="BQ637" s="5"/>
      <c r="BR637" s="5"/>
      <c r="BS637" s="5"/>
      <c r="BT637" s="5"/>
      <c r="BU637" s="5"/>
      <c r="BV637" s="5"/>
      <c r="BW637" s="5"/>
      <c r="BX637" s="5"/>
      <c r="BY637" s="5"/>
      <c r="BZ637" s="5"/>
    </row>
    <row r="638" ht="12.0"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c r="BH638" s="5"/>
      <c r="BI638" s="5"/>
      <c r="BJ638" s="5"/>
      <c r="BK638" s="5"/>
      <c r="BL638" s="5"/>
      <c r="BM638" s="5"/>
      <c r="BN638" s="5"/>
      <c r="BO638" s="5"/>
      <c r="BP638" s="5"/>
      <c r="BQ638" s="5"/>
      <c r="BR638" s="5"/>
      <c r="BS638" s="5"/>
      <c r="BT638" s="5"/>
      <c r="BU638" s="5"/>
      <c r="BV638" s="5"/>
      <c r="BW638" s="5"/>
      <c r="BX638" s="5"/>
      <c r="BY638" s="5"/>
      <c r="BZ638" s="5"/>
    </row>
    <row r="639" ht="12.0"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c r="BH639" s="5"/>
      <c r="BI639" s="5"/>
      <c r="BJ639" s="5"/>
      <c r="BK639" s="5"/>
      <c r="BL639" s="5"/>
      <c r="BM639" s="5"/>
      <c r="BN639" s="5"/>
      <c r="BO639" s="5"/>
      <c r="BP639" s="5"/>
      <c r="BQ639" s="5"/>
      <c r="BR639" s="5"/>
      <c r="BS639" s="5"/>
      <c r="BT639" s="5"/>
      <c r="BU639" s="5"/>
      <c r="BV639" s="5"/>
      <c r="BW639" s="5"/>
      <c r="BX639" s="5"/>
      <c r="BY639" s="5"/>
      <c r="BZ639" s="5"/>
    </row>
    <row r="640" ht="12.0"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c r="BH640" s="5"/>
      <c r="BI640" s="5"/>
      <c r="BJ640" s="5"/>
      <c r="BK640" s="5"/>
      <c r="BL640" s="5"/>
      <c r="BM640" s="5"/>
      <c r="BN640" s="5"/>
      <c r="BO640" s="5"/>
      <c r="BP640" s="5"/>
      <c r="BQ640" s="5"/>
      <c r="BR640" s="5"/>
      <c r="BS640" s="5"/>
      <c r="BT640" s="5"/>
      <c r="BU640" s="5"/>
      <c r="BV640" s="5"/>
      <c r="BW640" s="5"/>
      <c r="BX640" s="5"/>
      <c r="BY640" s="5"/>
      <c r="BZ640" s="5"/>
    </row>
    <row r="641" ht="12.0"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c r="BH641" s="5"/>
      <c r="BI641" s="5"/>
      <c r="BJ641" s="5"/>
      <c r="BK641" s="5"/>
      <c r="BL641" s="5"/>
      <c r="BM641" s="5"/>
      <c r="BN641" s="5"/>
      <c r="BO641" s="5"/>
      <c r="BP641" s="5"/>
      <c r="BQ641" s="5"/>
      <c r="BR641" s="5"/>
      <c r="BS641" s="5"/>
      <c r="BT641" s="5"/>
      <c r="BU641" s="5"/>
      <c r="BV641" s="5"/>
      <c r="BW641" s="5"/>
      <c r="BX641" s="5"/>
      <c r="BY641" s="5"/>
      <c r="BZ641" s="5"/>
    </row>
    <row r="642" ht="12.0"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c r="BH642" s="5"/>
      <c r="BI642" s="5"/>
      <c r="BJ642" s="5"/>
      <c r="BK642" s="5"/>
      <c r="BL642" s="5"/>
      <c r="BM642" s="5"/>
      <c r="BN642" s="5"/>
      <c r="BO642" s="5"/>
      <c r="BP642" s="5"/>
      <c r="BQ642" s="5"/>
      <c r="BR642" s="5"/>
      <c r="BS642" s="5"/>
      <c r="BT642" s="5"/>
      <c r="BU642" s="5"/>
      <c r="BV642" s="5"/>
      <c r="BW642" s="5"/>
      <c r="BX642" s="5"/>
      <c r="BY642" s="5"/>
      <c r="BZ642" s="5"/>
    </row>
    <row r="643" ht="12.0"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c r="BH643" s="5"/>
      <c r="BI643" s="5"/>
      <c r="BJ643" s="5"/>
      <c r="BK643" s="5"/>
      <c r="BL643" s="5"/>
      <c r="BM643" s="5"/>
      <c r="BN643" s="5"/>
      <c r="BO643" s="5"/>
      <c r="BP643" s="5"/>
      <c r="BQ643" s="5"/>
      <c r="BR643" s="5"/>
      <c r="BS643" s="5"/>
      <c r="BT643" s="5"/>
      <c r="BU643" s="5"/>
      <c r="BV643" s="5"/>
      <c r="BW643" s="5"/>
      <c r="BX643" s="5"/>
      <c r="BY643" s="5"/>
      <c r="BZ643" s="5"/>
    </row>
    <row r="644" ht="12.0"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c r="BH644" s="5"/>
      <c r="BI644" s="5"/>
      <c r="BJ644" s="5"/>
      <c r="BK644" s="5"/>
      <c r="BL644" s="5"/>
      <c r="BM644" s="5"/>
      <c r="BN644" s="5"/>
      <c r="BO644" s="5"/>
      <c r="BP644" s="5"/>
      <c r="BQ644" s="5"/>
      <c r="BR644" s="5"/>
      <c r="BS644" s="5"/>
      <c r="BT644" s="5"/>
      <c r="BU644" s="5"/>
      <c r="BV644" s="5"/>
      <c r="BW644" s="5"/>
      <c r="BX644" s="5"/>
      <c r="BY644" s="5"/>
      <c r="BZ644" s="5"/>
    </row>
    <row r="645" ht="12.0"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c r="BH645" s="5"/>
      <c r="BI645" s="5"/>
      <c r="BJ645" s="5"/>
      <c r="BK645" s="5"/>
      <c r="BL645" s="5"/>
      <c r="BM645" s="5"/>
      <c r="BN645" s="5"/>
      <c r="BO645" s="5"/>
      <c r="BP645" s="5"/>
      <c r="BQ645" s="5"/>
      <c r="BR645" s="5"/>
      <c r="BS645" s="5"/>
      <c r="BT645" s="5"/>
      <c r="BU645" s="5"/>
      <c r="BV645" s="5"/>
      <c r="BW645" s="5"/>
      <c r="BX645" s="5"/>
      <c r="BY645" s="5"/>
      <c r="BZ645" s="5"/>
    </row>
    <row r="646" ht="12.0"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c r="BH646" s="5"/>
      <c r="BI646" s="5"/>
      <c r="BJ646" s="5"/>
      <c r="BK646" s="5"/>
      <c r="BL646" s="5"/>
      <c r="BM646" s="5"/>
      <c r="BN646" s="5"/>
      <c r="BO646" s="5"/>
      <c r="BP646" s="5"/>
      <c r="BQ646" s="5"/>
      <c r="BR646" s="5"/>
      <c r="BS646" s="5"/>
      <c r="BT646" s="5"/>
      <c r="BU646" s="5"/>
      <c r="BV646" s="5"/>
      <c r="BW646" s="5"/>
      <c r="BX646" s="5"/>
      <c r="BY646" s="5"/>
      <c r="BZ646" s="5"/>
    </row>
    <row r="647" ht="12.0"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c r="BH647" s="5"/>
      <c r="BI647" s="5"/>
      <c r="BJ647" s="5"/>
      <c r="BK647" s="5"/>
      <c r="BL647" s="5"/>
      <c r="BM647" s="5"/>
      <c r="BN647" s="5"/>
      <c r="BO647" s="5"/>
      <c r="BP647" s="5"/>
      <c r="BQ647" s="5"/>
      <c r="BR647" s="5"/>
      <c r="BS647" s="5"/>
      <c r="BT647" s="5"/>
      <c r="BU647" s="5"/>
      <c r="BV647" s="5"/>
      <c r="BW647" s="5"/>
      <c r="BX647" s="5"/>
      <c r="BY647" s="5"/>
      <c r="BZ647" s="5"/>
    </row>
    <row r="648" ht="12.0"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c r="BH648" s="5"/>
      <c r="BI648" s="5"/>
      <c r="BJ648" s="5"/>
      <c r="BK648" s="5"/>
      <c r="BL648" s="5"/>
      <c r="BM648" s="5"/>
      <c r="BN648" s="5"/>
      <c r="BO648" s="5"/>
      <c r="BP648" s="5"/>
      <c r="BQ648" s="5"/>
      <c r="BR648" s="5"/>
      <c r="BS648" s="5"/>
      <c r="BT648" s="5"/>
      <c r="BU648" s="5"/>
      <c r="BV648" s="5"/>
      <c r="BW648" s="5"/>
      <c r="BX648" s="5"/>
      <c r="BY648" s="5"/>
      <c r="BZ648" s="5"/>
    </row>
    <row r="649" ht="12.0"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c r="BH649" s="5"/>
      <c r="BI649" s="5"/>
      <c r="BJ649" s="5"/>
      <c r="BK649" s="5"/>
      <c r="BL649" s="5"/>
      <c r="BM649" s="5"/>
      <c r="BN649" s="5"/>
      <c r="BO649" s="5"/>
      <c r="BP649" s="5"/>
      <c r="BQ649" s="5"/>
      <c r="BR649" s="5"/>
      <c r="BS649" s="5"/>
      <c r="BT649" s="5"/>
      <c r="BU649" s="5"/>
      <c r="BV649" s="5"/>
      <c r="BW649" s="5"/>
      <c r="BX649" s="5"/>
      <c r="BY649" s="5"/>
      <c r="BZ649" s="5"/>
    </row>
    <row r="650" ht="12.0"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c r="BH650" s="5"/>
      <c r="BI650" s="5"/>
      <c r="BJ650" s="5"/>
      <c r="BK650" s="5"/>
      <c r="BL650" s="5"/>
      <c r="BM650" s="5"/>
      <c r="BN650" s="5"/>
      <c r="BO650" s="5"/>
      <c r="BP650" s="5"/>
      <c r="BQ650" s="5"/>
      <c r="BR650" s="5"/>
      <c r="BS650" s="5"/>
      <c r="BT650" s="5"/>
      <c r="BU650" s="5"/>
      <c r="BV650" s="5"/>
      <c r="BW650" s="5"/>
      <c r="BX650" s="5"/>
      <c r="BY650" s="5"/>
      <c r="BZ650" s="5"/>
    </row>
    <row r="651" ht="12.0"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c r="BH651" s="5"/>
      <c r="BI651" s="5"/>
      <c r="BJ651" s="5"/>
      <c r="BK651" s="5"/>
      <c r="BL651" s="5"/>
      <c r="BM651" s="5"/>
      <c r="BN651" s="5"/>
      <c r="BO651" s="5"/>
      <c r="BP651" s="5"/>
      <c r="BQ651" s="5"/>
      <c r="BR651" s="5"/>
      <c r="BS651" s="5"/>
      <c r="BT651" s="5"/>
      <c r="BU651" s="5"/>
      <c r="BV651" s="5"/>
      <c r="BW651" s="5"/>
      <c r="BX651" s="5"/>
      <c r="BY651" s="5"/>
      <c r="BZ651" s="5"/>
    </row>
    <row r="652" ht="12.0"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c r="BH652" s="5"/>
      <c r="BI652" s="5"/>
      <c r="BJ652" s="5"/>
      <c r="BK652" s="5"/>
      <c r="BL652" s="5"/>
      <c r="BM652" s="5"/>
      <c r="BN652" s="5"/>
      <c r="BO652" s="5"/>
      <c r="BP652" s="5"/>
      <c r="BQ652" s="5"/>
      <c r="BR652" s="5"/>
      <c r="BS652" s="5"/>
      <c r="BT652" s="5"/>
      <c r="BU652" s="5"/>
      <c r="BV652" s="5"/>
      <c r="BW652" s="5"/>
      <c r="BX652" s="5"/>
      <c r="BY652" s="5"/>
      <c r="BZ652" s="5"/>
    </row>
    <row r="653" ht="12.0"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c r="BH653" s="5"/>
      <c r="BI653" s="5"/>
      <c r="BJ653" s="5"/>
      <c r="BK653" s="5"/>
      <c r="BL653" s="5"/>
      <c r="BM653" s="5"/>
      <c r="BN653" s="5"/>
      <c r="BO653" s="5"/>
      <c r="BP653" s="5"/>
      <c r="BQ653" s="5"/>
      <c r="BR653" s="5"/>
      <c r="BS653" s="5"/>
      <c r="BT653" s="5"/>
      <c r="BU653" s="5"/>
      <c r="BV653" s="5"/>
      <c r="BW653" s="5"/>
      <c r="BX653" s="5"/>
      <c r="BY653" s="5"/>
      <c r="BZ653" s="5"/>
    </row>
    <row r="654" ht="12.0"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c r="BH654" s="5"/>
      <c r="BI654" s="5"/>
      <c r="BJ654" s="5"/>
      <c r="BK654" s="5"/>
      <c r="BL654" s="5"/>
      <c r="BM654" s="5"/>
      <c r="BN654" s="5"/>
      <c r="BO654" s="5"/>
      <c r="BP654" s="5"/>
      <c r="BQ654" s="5"/>
      <c r="BR654" s="5"/>
      <c r="BS654" s="5"/>
      <c r="BT654" s="5"/>
      <c r="BU654" s="5"/>
      <c r="BV654" s="5"/>
      <c r="BW654" s="5"/>
      <c r="BX654" s="5"/>
      <c r="BY654" s="5"/>
      <c r="BZ654" s="5"/>
    </row>
    <row r="655" ht="12.0"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c r="BH655" s="5"/>
      <c r="BI655" s="5"/>
      <c r="BJ655" s="5"/>
      <c r="BK655" s="5"/>
      <c r="BL655" s="5"/>
      <c r="BM655" s="5"/>
      <c r="BN655" s="5"/>
      <c r="BO655" s="5"/>
      <c r="BP655" s="5"/>
      <c r="BQ655" s="5"/>
      <c r="BR655" s="5"/>
      <c r="BS655" s="5"/>
      <c r="BT655" s="5"/>
      <c r="BU655" s="5"/>
      <c r="BV655" s="5"/>
      <c r="BW655" s="5"/>
      <c r="BX655" s="5"/>
      <c r="BY655" s="5"/>
      <c r="BZ655" s="5"/>
    </row>
    <row r="656" ht="12.0"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c r="BH656" s="5"/>
      <c r="BI656" s="5"/>
      <c r="BJ656" s="5"/>
      <c r="BK656" s="5"/>
      <c r="BL656" s="5"/>
      <c r="BM656" s="5"/>
      <c r="BN656" s="5"/>
      <c r="BO656" s="5"/>
      <c r="BP656" s="5"/>
      <c r="BQ656" s="5"/>
      <c r="BR656" s="5"/>
      <c r="BS656" s="5"/>
      <c r="BT656" s="5"/>
      <c r="BU656" s="5"/>
      <c r="BV656" s="5"/>
      <c r="BW656" s="5"/>
      <c r="BX656" s="5"/>
      <c r="BY656" s="5"/>
      <c r="BZ656" s="5"/>
    </row>
    <row r="657" ht="12.0"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c r="BH657" s="5"/>
      <c r="BI657" s="5"/>
      <c r="BJ657" s="5"/>
      <c r="BK657" s="5"/>
      <c r="BL657" s="5"/>
      <c r="BM657" s="5"/>
      <c r="BN657" s="5"/>
      <c r="BO657" s="5"/>
      <c r="BP657" s="5"/>
      <c r="BQ657" s="5"/>
      <c r="BR657" s="5"/>
      <c r="BS657" s="5"/>
      <c r="BT657" s="5"/>
      <c r="BU657" s="5"/>
      <c r="BV657" s="5"/>
      <c r="BW657" s="5"/>
      <c r="BX657" s="5"/>
      <c r="BY657" s="5"/>
      <c r="BZ657" s="5"/>
    </row>
    <row r="658" ht="12.0"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c r="BH658" s="5"/>
      <c r="BI658" s="5"/>
      <c r="BJ658" s="5"/>
      <c r="BK658" s="5"/>
      <c r="BL658" s="5"/>
      <c r="BM658" s="5"/>
      <c r="BN658" s="5"/>
      <c r="BO658" s="5"/>
      <c r="BP658" s="5"/>
      <c r="BQ658" s="5"/>
      <c r="BR658" s="5"/>
      <c r="BS658" s="5"/>
      <c r="BT658" s="5"/>
      <c r="BU658" s="5"/>
      <c r="BV658" s="5"/>
      <c r="BW658" s="5"/>
      <c r="BX658" s="5"/>
      <c r="BY658" s="5"/>
      <c r="BZ658" s="5"/>
    </row>
    <row r="659" ht="12.0"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c r="BH659" s="5"/>
      <c r="BI659" s="5"/>
      <c r="BJ659" s="5"/>
      <c r="BK659" s="5"/>
      <c r="BL659" s="5"/>
      <c r="BM659" s="5"/>
      <c r="BN659" s="5"/>
      <c r="BO659" s="5"/>
      <c r="BP659" s="5"/>
      <c r="BQ659" s="5"/>
      <c r="BR659" s="5"/>
      <c r="BS659" s="5"/>
      <c r="BT659" s="5"/>
      <c r="BU659" s="5"/>
      <c r="BV659" s="5"/>
      <c r="BW659" s="5"/>
      <c r="BX659" s="5"/>
      <c r="BY659" s="5"/>
      <c r="BZ659" s="5"/>
    </row>
    <row r="660" ht="12.0"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c r="BH660" s="5"/>
      <c r="BI660" s="5"/>
      <c r="BJ660" s="5"/>
      <c r="BK660" s="5"/>
      <c r="BL660" s="5"/>
      <c r="BM660" s="5"/>
      <c r="BN660" s="5"/>
      <c r="BO660" s="5"/>
      <c r="BP660" s="5"/>
      <c r="BQ660" s="5"/>
      <c r="BR660" s="5"/>
      <c r="BS660" s="5"/>
      <c r="BT660" s="5"/>
      <c r="BU660" s="5"/>
      <c r="BV660" s="5"/>
      <c r="BW660" s="5"/>
      <c r="BX660" s="5"/>
      <c r="BY660" s="5"/>
      <c r="BZ660" s="5"/>
    </row>
    <row r="661" ht="12.0"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c r="BH661" s="5"/>
      <c r="BI661" s="5"/>
      <c r="BJ661" s="5"/>
      <c r="BK661" s="5"/>
      <c r="BL661" s="5"/>
      <c r="BM661" s="5"/>
      <c r="BN661" s="5"/>
      <c r="BO661" s="5"/>
      <c r="BP661" s="5"/>
      <c r="BQ661" s="5"/>
      <c r="BR661" s="5"/>
      <c r="BS661" s="5"/>
      <c r="BT661" s="5"/>
      <c r="BU661" s="5"/>
      <c r="BV661" s="5"/>
      <c r="BW661" s="5"/>
      <c r="BX661" s="5"/>
      <c r="BY661" s="5"/>
      <c r="BZ661" s="5"/>
    </row>
    <row r="662" ht="12.0"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c r="BH662" s="5"/>
      <c r="BI662" s="5"/>
      <c r="BJ662" s="5"/>
      <c r="BK662" s="5"/>
      <c r="BL662" s="5"/>
      <c r="BM662" s="5"/>
      <c r="BN662" s="5"/>
      <c r="BO662" s="5"/>
      <c r="BP662" s="5"/>
      <c r="BQ662" s="5"/>
      <c r="BR662" s="5"/>
      <c r="BS662" s="5"/>
      <c r="BT662" s="5"/>
      <c r="BU662" s="5"/>
      <c r="BV662" s="5"/>
      <c r="BW662" s="5"/>
      <c r="BX662" s="5"/>
      <c r="BY662" s="5"/>
      <c r="BZ662" s="5"/>
    </row>
    <row r="663" ht="12.0"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c r="BH663" s="5"/>
      <c r="BI663" s="5"/>
      <c r="BJ663" s="5"/>
      <c r="BK663" s="5"/>
      <c r="BL663" s="5"/>
      <c r="BM663" s="5"/>
      <c r="BN663" s="5"/>
      <c r="BO663" s="5"/>
      <c r="BP663" s="5"/>
      <c r="BQ663" s="5"/>
      <c r="BR663" s="5"/>
      <c r="BS663" s="5"/>
      <c r="BT663" s="5"/>
      <c r="BU663" s="5"/>
      <c r="BV663" s="5"/>
      <c r="BW663" s="5"/>
      <c r="BX663" s="5"/>
      <c r="BY663" s="5"/>
      <c r="BZ663" s="5"/>
    </row>
    <row r="664" ht="12.0"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c r="BH664" s="5"/>
      <c r="BI664" s="5"/>
      <c r="BJ664" s="5"/>
      <c r="BK664" s="5"/>
      <c r="BL664" s="5"/>
      <c r="BM664" s="5"/>
      <c r="BN664" s="5"/>
      <c r="BO664" s="5"/>
      <c r="BP664" s="5"/>
      <c r="BQ664" s="5"/>
      <c r="BR664" s="5"/>
      <c r="BS664" s="5"/>
      <c r="BT664" s="5"/>
      <c r="BU664" s="5"/>
      <c r="BV664" s="5"/>
      <c r="BW664" s="5"/>
      <c r="BX664" s="5"/>
      <c r="BY664" s="5"/>
      <c r="BZ664" s="5"/>
    </row>
    <row r="665" ht="12.0"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c r="BH665" s="5"/>
      <c r="BI665" s="5"/>
      <c r="BJ665" s="5"/>
      <c r="BK665" s="5"/>
      <c r="BL665" s="5"/>
      <c r="BM665" s="5"/>
      <c r="BN665" s="5"/>
      <c r="BO665" s="5"/>
      <c r="BP665" s="5"/>
      <c r="BQ665" s="5"/>
      <c r="BR665" s="5"/>
      <c r="BS665" s="5"/>
      <c r="BT665" s="5"/>
      <c r="BU665" s="5"/>
      <c r="BV665" s="5"/>
      <c r="BW665" s="5"/>
      <c r="BX665" s="5"/>
      <c r="BY665" s="5"/>
      <c r="BZ665" s="5"/>
    </row>
    <row r="666" ht="12.0"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c r="BH666" s="5"/>
      <c r="BI666" s="5"/>
      <c r="BJ666" s="5"/>
      <c r="BK666" s="5"/>
      <c r="BL666" s="5"/>
      <c r="BM666" s="5"/>
      <c r="BN666" s="5"/>
      <c r="BO666" s="5"/>
      <c r="BP666" s="5"/>
      <c r="BQ666" s="5"/>
      <c r="BR666" s="5"/>
      <c r="BS666" s="5"/>
      <c r="BT666" s="5"/>
      <c r="BU666" s="5"/>
      <c r="BV666" s="5"/>
      <c r="BW666" s="5"/>
      <c r="BX666" s="5"/>
      <c r="BY666" s="5"/>
      <c r="BZ666" s="5"/>
    </row>
    <row r="667" ht="12.0"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c r="BH667" s="5"/>
      <c r="BI667" s="5"/>
      <c r="BJ667" s="5"/>
      <c r="BK667" s="5"/>
      <c r="BL667" s="5"/>
      <c r="BM667" s="5"/>
      <c r="BN667" s="5"/>
      <c r="BO667" s="5"/>
      <c r="BP667" s="5"/>
      <c r="BQ667" s="5"/>
      <c r="BR667" s="5"/>
      <c r="BS667" s="5"/>
      <c r="BT667" s="5"/>
      <c r="BU667" s="5"/>
      <c r="BV667" s="5"/>
      <c r="BW667" s="5"/>
      <c r="BX667" s="5"/>
      <c r="BY667" s="5"/>
      <c r="BZ667" s="5"/>
    </row>
    <row r="668" ht="12.0"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c r="BH668" s="5"/>
      <c r="BI668" s="5"/>
      <c r="BJ668" s="5"/>
      <c r="BK668" s="5"/>
      <c r="BL668" s="5"/>
      <c r="BM668" s="5"/>
      <c r="BN668" s="5"/>
      <c r="BO668" s="5"/>
      <c r="BP668" s="5"/>
      <c r="BQ668" s="5"/>
      <c r="BR668" s="5"/>
      <c r="BS668" s="5"/>
      <c r="BT668" s="5"/>
      <c r="BU668" s="5"/>
      <c r="BV668" s="5"/>
      <c r="BW668" s="5"/>
      <c r="BX668" s="5"/>
      <c r="BY668" s="5"/>
      <c r="BZ668" s="5"/>
    </row>
    <row r="669" ht="12.0"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c r="BH669" s="5"/>
      <c r="BI669" s="5"/>
      <c r="BJ669" s="5"/>
      <c r="BK669" s="5"/>
      <c r="BL669" s="5"/>
      <c r="BM669" s="5"/>
      <c r="BN669" s="5"/>
      <c r="BO669" s="5"/>
      <c r="BP669" s="5"/>
      <c r="BQ669" s="5"/>
      <c r="BR669" s="5"/>
      <c r="BS669" s="5"/>
      <c r="BT669" s="5"/>
      <c r="BU669" s="5"/>
      <c r="BV669" s="5"/>
      <c r="BW669" s="5"/>
      <c r="BX669" s="5"/>
      <c r="BY669" s="5"/>
      <c r="BZ669" s="5"/>
    </row>
    <row r="670" ht="12.0"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c r="BH670" s="5"/>
      <c r="BI670" s="5"/>
      <c r="BJ670" s="5"/>
      <c r="BK670" s="5"/>
      <c r="BL670" s="5"/>
      <c r="BM670" s="5"/>
      <c r="BN670" s="5"/>
      <c r="BO670" s="5"/>
      <c r="BP670" s="5"/>
      <c r="BQ670" s="5"/>
      <c r="BR670" s="5"/>
      <c r="BS670" s="5"/>
      <c r="BT670" s="5"/>
      <c r="BU670" s="5"/>
      <c r="BV670" s="5"/>
      <c r="BW670" s="5"/>
      <c r="BX670" s="5"/>
      <c r="BY670" s="5"/>
      <c r="BZ670" s="5"/>
    </row>
    <row r="671" ht="12.0"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c r="BH671" s="5"/>
      <c r="BI671" s="5"/>
      <c r="BJ671" s="5"/>
      <c r="BK671" s="5"/>
      <c r="BL671" s="5"/>
      <c r="BM671" s="5"/>
      <c r="BN671" s="5"/>
      <c r="BO671" s="5"/>
      <c r="BP671" s="5"/>
      <c r="BQ671" s="5"/>
      <c r="BR671" s="5"/>
      <c r="BS671" s="5"/>
      <c r="BT671" s="5"/>
      <c r="BU671" s="5"/>
      <c r="BV671" s="5"/>
      <c r="BW671" s="5"/>
      <c r="BX671" s="5"/>
      <c r="BY671" s="5"/>
      <c r="BZ671" s="5"/>
    </row>
    <row r="672" ht="12.0"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c r="BH672" s="5"/>
      <c r="BI672" s="5"/>
      <c r="BJ672" s="5"/>
      <c r="BK672" s="5"/>
      <c r="BL672" s="5"/>
      <c r="BM672" s="5"/>
      <c r="BN672" s="5"/>
      <c r="BO672" s="5"/>
      <c r="BP672" s="5"/>
      <c r="BQ672" s="5"/>
      <c r="BR672" s="5"/>
      <c r="BS672" s="5"/>
      <c r="BT672" s="5"/>
      <c r="BU672" s="5"/>
      <c r="BV672" s="5"/>
      <c r="BW672" s="5"/>
      <c r="BX672" s="5"/>
      <c r="BY672" s="5"/>
      <c r="BZ672" s="5"/>
    </row>
    <row r="673" ht="12.0"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c r="BH673" s="5"/>
      <c r="BI673" s="5"/>
      <c r="BJ673" s="5"/>
      <c r="BK673" s="5"/>
      <c r="BL673" s="5"/>
      <c r="BM673" s="5"/>
      <c r="BN673" s="5"/>
      <c r="BO673" s="5"/>
      <c r="BP673" s="5"/>
      <c r="BQ673" s="5"/>
      <c r="BR673" s="5"/>
      <c r="BS673" s="5"/>
      <c r="BT673" s="5"/>
      <c r="BU673" s="5"/>
      <c r="BV673" s="5"/>
      <c r="BW673" s="5"/>
      <c r="BX673" s="5"/>
      <c r="BY673" s="5"/>
      <c r="BZ673" s="5"/>
    </row>
    <row r="674" ht="12.0"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c r="BH674" s="5"/>
      <c r="BI674" s="5"/>
      <c r="BJ674" s="5"/>
      <c r="BK674" s="5"/>
      <c r="BL674" s="5"/>
      <c r="BM674" s="5"/>
      <c r="BN674" s="5"/>
      <c r="BO674" s="5"/>
      <c r="BP674" s="5"/>
      <c r="BQ674" s="5"/>
      <c r="BR674" s="5"/>
      <c r="BS674" s="5"/>
      <c r="BT674" s="5"/>
      <c r="BU674" s="5"/>
      <c r="BV674" s="5"/>
      <c r="BW674" s="5"/>
      <c r="BX674" s="5"/>
      <c r="BY674" s="5"/>
      <c r="BZ674" s="5"/>
    </row>
    <row r="675" ht="12.0"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c r="BH675" s="5"/>
      <c r="BI675" s="5"/>
      <c r="BJ675" s="5"/>
      <c r="BK675" s="5"/>
      <c r="BL675" s="5"/>
      <c r="BM675" s="5"/>
      <c r="BN675" s="5"/>
      <c r="BO675" s="5"/>
      <c r="BP675" s="5"/>
      <c r="BQ675" s="5"/>
      <c r="BR675" s="5"/>
      <c r="BS675" s="5"/>
      <c r="BT675" s="5"/>
      <c r="BU675" s="5"/>
      <c r="BV675" s="5"/>
      <c r="BW675" s="5"/>
      <c r="BX675" s="5"/>
      <c r="BY675" s="5"/>
      <c r="BZ675" s="5"/>
    </row>
    <row r="676" ht="12.0"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c r="BH676" s="5"/>
      <c r="BI676" s="5"/>
      <c r="BJ676" s="5"/>
      <c r="BK676" s="5"/>
      <c r="BL676" s="5"/>
      <c r="BM676" s="5"/>
      <c r="BN676" s="5"/>
      <c r="BO676" s="5"/>
      <c r="BP676" s="5"/>
      <c r="BQ676" s="5"/>
      <c r="BR676" s="5"/>
      <c r="BS676" s="5"/>
      <c r="BT676" s="5"/>
      <c r="BU676" s="5"/>
      <c r="BV676" s="5"/>
      <c r="BW676" s="5"/>
      <c r="BX676" s="5"/>
      <c r="BY676" s="5"/>
      <c r="BZ676" s="5"/>
    </row>
    <row r="677" ht="12.0"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c r="BH677" s="5"/>
      <c r="BI677" s="5"/>
      <c r="BJ677" s="5"/>
      <c r="BK677" s="5"/>
      <c r="BL677" s="5"/>
      <c r="BM677" s="5"/>
      <c r="BN677" s="5"/>
      <c r="BO677" s="5"/>
      <c r="BP677" s="5"/>
      <c r="BQ677" s="5"/>
      <c r="BR677" s="5"/>
      <c r="BS677" s="5"/>
      <c r="BT677" s="5"/>
      <c r="BU677" s="5"/>
      <c r="BV677" s="5"/>
      <c r="BW677" s="5"/>
      <c r="BX677" s="5"/>
      <c r="BY677" s="5"/>
      <c r="BZ677" s="5"/>
    </row>
    <row r="678" ht="12.0"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c r="BH678" s="5"/>
      <c r="BI678" s="5"/>
      <c r="BJ678" s="5"/>
      <c r="BK678" s="5"/>
      <c r="BL678" s="5"/>
      <c r="BM678" s="5"/>
      <c r="BN678" s="5"/>
      <c r="BO678" s="5"/>
      <c r="BP678" s="5"/>
      <c r="BQ678" s="5"/>
      <c r="BR678" s="5"/>
      <c r="BS678" s="5"/>
      <c r="BT678" s="5"/>
      <c r="BU678" s="5"/>
      <c r="BV678" s="5"/>
      <c r="BW678" s="5"/>
      <c r="BX678" s="5"/>
      <c r="BY678" s="5"/>
      <c r="BZ678" s="5"/>
    </row>
    <row r="679" ht="12.0"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c r="BH679" s="5"/>
      <c r="BI679" s="5"/>
      <c r="BJ679" s="5"/>
      <c r="BK679" s="5"/>
      <c r="BL679" s="5"/>
      <c r="BM679" s="5"/>
      <c r="BN679" s="5"/>
      <c r="BO679" s="5"/>
      <c r="BP679" s="5"/>
      <c r="BQ679" s="5"/>
      <c r="BR679" s="5"/>
      <c r="BS679" s="5"/>
      <c r="BT679" s="5"/>
      <c r="BU679" s="5"/>
      <c r="BV679" s="5"/>
      <c r="BW679" s="5"/>
      <c r="BX679" s="5"/>
      <c r="BY679" s="5"/>
      <c r="BZ679" s="5"/>
    </row>
    <row r="680" ht="12.0"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c r="BH680" s="5"/>
      <c r="BI680" s="5"/>
      <c r="BJ680" s="5"/>
      <c r="BK680" s="5"/>
      <c r="BL680" s="5"/>
      <c r="BM680" s="5"/>
      <c r="BN680" s="5"/>
      <c r="BO680" s="5"/>
      <c r="BP680" s="5"/>
      <c r="BQ680" s="5"/>
      <c r="BR680" s="5"/>
      <c r="BS680" s="5"/>
      <c r="BT680" s="5"/>
      <c r="BU680" s="5"/>
      <c r="BV680" s="5"/>
      <c r="BW680" s="5"/>
      <c r="BX680" s="5"/>
      <c r="BY680" s="5"/>
      <c r="BZ680" s="5"/>
    </row>
    <row r="681" ht="12.0"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c r="BH681" s="5"/>
      <c r="BI681" s="5"/>
      <c r="BJ681" s="5"/>
      <c r="BK681" s="5"/>
      <c r="BL681" s="5"/>
      <c r="BM681" s="5"/>
      <c r="BN681" s="5"/>
      <c r="BO681" s="5"/>
      <c r="BP681" s="5"/>
      <c r="BQ681" s="5"/>
      <c r="BR681" s="5"/>
      <c r="BS681" s="5"/>
      <c r="BT681" s="5"/>
      <c r="BU681" s="5"/>
      <c r="BV681" s="5"/>
      <c r="BW681" s="5"/>
      <c r="BX681" s="5"/>
      <c r="BY681" s="5"/>
      <c r="BZ681" s="5"/>
    </row>
    <row r="682" ht="12.0"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c r="BH682" s="5"/>
      <c r="BI682" s="5"/>
      <c r="BJ682" s="5"/>
      <c r="BK682" s="5"/>
      <c r="BL682" s="5"/>
      <c r="BM682" s="5"/>
      <c r="BN682" s="5"/>
      <c r="BO682" s="5"/>
      <c r="BP682" s="5"/>
      <c r="BQ682" s="5"/>
      <c r="BR682" s="5"/>
      <c r="BS682" s="5"/>
      <c r="BT682" s="5"/>
      <c r="BU682" s="5"/>
      <c r="BV682" s="5"/>
      <c r="BW682" s="5"/>
      <c r="BX682" s="5"/>
      <c r="BY682" s="5"/>
      <c r="BZ682" s="5"/>
    </row>
    <row r="683" ht="12.0"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c r="BH683" s="5"/>
      <c r="BI683" s="5"/>
      <c r="BJ683" s="5"/>
      <c r="BK683" s="5"/>
      <c r="BL683" s="5"/>
      <c r="BM683" s="5"/>
      <c r="BN683" s="5"/>
      <c r="BO683" s="5"/>
      <c r="BP683" s="5"/>
      <c r="BQ683" s="5"/>
      <c r="BR683" s="5"/>
      <c r="BS683" s="5"/>
      <c r="BT683" s="5"/>
      <c r="BU683" s="5"/>
      <c r="BV683" s="5"/>
      <c r="BW683" s="5"/>
      <c r="BX683" s="5"/>
      <c r="BY683" s="5"/>
      <c r="BZ683" s="5"/>
    </row>
    <row r="684" ht="12.0"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c r="BH684" s="5"/>
      <c r="BI684" s="5"/>
      <c r="BJ684" s="5"/>
      <c r="BK684" s="5"/>
      <c r="BL684" s="5"/>
      <c r="BM684" s="5"/>
      <c r="BN684" s="5"/>
      <c r="BO684" s="5"/>
      <c r="BP684" s="5"/>
      <c r="BQ684" s="5"/>
      <c r="BR684" s="5"/>
      <c r="BS684" s="5"/>
      <c r="BT684" s="5"/>
      <c r="BU684" s="5"/>
      <c r="BV684" s="5"/>
      <c r="BW684" s="5"/>
      <c r="BX684" s="5"/>
      <c r="BY684" s="5"/>
      <c r="BZ684" s="5"/>
    </row>
    <row r="685" ht="12.0"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c r="BH685" s="5"/>
      <c r="BI685" s="5"/>
      <c r="BJ685" s="5"/>
      <c r="BK685" s="5"/>
      <c r="BL685" s="5"/>
      <c r="BM685" s="5"/>
      <c r="BN685" s="5"/>
      <c r="BO685" s="5"/>
      <c r="BP685" s="5"/>
      <c r="BQ685" s="5"/>
      <c r="BR685" s="5"/>
      <c r="BS685" s="5"/>
      <c r="BT685" s="5"/>
      <c r="BU685" s="5"/>
      <c r="BV685" s="5"/>
      <c r="BW685" s="5"/>
      <c r="BX685" s="5"/>
      <c r="BY685" s="5"/>
      <c r="BZ685" s="5"/>
    </row>
    <row r="686" ht="12.0"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c r="BH686" s="5"/>
      <c r="BI686" s="5"/>
      <c r="BJ686" s="5"/>
      <c r="BK686" s="5"/>
      <c r="BL686" s="5"/>
      <c r="BM686" s="5"/>
      <c r="BN686" s="5"/>
      <c r="BO686" s="5"/>
      <c r="BP686" s="5"/>
      <c r="BQ686" s="5"/>
      <c r="BR686" s="5"/>
      <c r="BS686" s="5"/>
      <c r="BT686" s="5"/>
      <c r="BU686" s="5"/>
      <c r="BV686" s="5"/>
      <c r="BW686" s="5"/>
      <c r="BX686" s="5"/>
      <c r="BY686" s="5"/>
      <c r="BZ686" s="5"/>
    </row>
    <row r="687" ht="12.0"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c r="BH687" s="5"/>
      <c r="BI687" s="5"/>
      <c r="BJ687" s="5"/>
      <c r="BK687" s="5"/>
      <c r="BL687" s="5"/>
      <c r="BM687" s="5"/>
      <c r="BN687" s="5"/>
      <c r="BO687" s="5"/>
      <c r="BP687" s="5"/>
      <c r="BQ687" s="5"/>
      <c r="BR687" s="5"/>
      <c r="BS687" s="5"/>
      <c r="BT687" s="5"/>
      <c r="BU687" s="5"/>
      <c r="BV687" s="5"/>
      <c r="BW687" s="5"/>
      <c r="BX687" s="5"/>
      <c r="BY687" s="5"/>
      <c r="BZ687" s="5"/>
    </row>
    <row r="688" ht="12.0"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c r="BH688" s="5"/>
      <c r="BI688" s="5"/>
      <c r="BJ688" s="5"/>
      <c r="BK688" s="5"/>
      <c r="BL688" s="5"/>
      <c r="BM688" s="5"/>
      <c r="BN688" s="5"/>
      <c r="BO688" s="5"/>
      <c r="BP688" s="5"/>
      <c r="BQ688" s="5"/>
      <c r="BR688" s="5"/>
      <c r="BS688" s="5"/>
      <c r="BT688" s="5"/>
      <c r="BU688" s="5"/>
      <c r="BV688" s="5"/>
      <c r="BW688" s="5"/>
      <c r="BX688" s="5"/>
      <c r="BY688" s="5"/>
      <c r="BZ688" s="5"/>
    </row>
    <row r="689" ht="12.0"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c r="BH689" s="5"/>
      <c r="BI689" s="5"/>
      <c r="BJ689" s="5"/>
      <c r="BK689" s="5"/>
      <c r="BL689" s="5"/>
      <c r="BM689" s="5"/>
      <c r="BN689" s="5"/>
      <c r="BO689" s="5"/>
      <c r="BP689" s="5"/>
      <c r="BQ689" s="5"/>
      <c r="BR689" s="5"/>
      <c r="BS689" s="5"/>
      <c r="BT689" s="5"/>
      <c r="BU689" s="5"/>
      <c r="BV689" s="5"/>
      <c r="BW689" s="5"/>
      <c r="BX689" s="5"/>
      <c r="BY689" s="5"/>
      <c r="BZ689" s="5"/>
    </row>
    <row r="690" ht="12.0"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c r="BH690" s="5"/>
      <c r="BI690" s="5"/>
      <c r="BJ690" s="5"/>
      <c r="BK690" s="5"/>
      <c r="BL690" s="5"/>
      <c r="BM690" s="5"/>
      <c r="BN690" s="5"/>
      <c r="BO690" s="5"/>
      <c r="BP690" s="5"/>
      <c r="BQ690" s="5"/>
      <c r="BR690" s="5"/>
      <c r="BS690" s="5"/>
      <c r="BT690" s="5"/>
      <c r="BU690" s="5"/>
      <c r="BV690" s="5"/>
      <c r="BW690" s="5"/>
      <c r="BX690" s="5"/>
      <c r="BY690" s="5"/>
      <c r="BZ690" s="5"/>
    </row>
    <row r="691" ht="12.0"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c r="BH691" s="5"/>
      <c r="BI691" s="5"/>
      <c r="BJ691" s="5"/>
      <c r="BK691" s="5"/>
      <c r="BL691" s="5"/>
      <c r="BM691" s="5"/>
      <c r="BN691" s="5"/>
      <c r="BO691" s="5"/>
      <c r="BP691" s="5"/>
      <c r="BQ691" s="5"/>
      <c r="BR691" s="5"/>
      <c r="BS691" s="5"/>
      <c r="BT691" s="5"/>
      <c r="BU691" s="5"/>
      <c r="BV691" s="5"/>
      <c r="BW691" s="5"/>
      <c r="BX691" s="5"/>
      <c r="BY691" s="5"/>
      <c r="BZ691" s="5"/>
    </row>
    <row r="692" ht="12.0"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c r="BH692" s="5"/>
      <c r="BI692" s="5"/>
      <c r="BJ692" s="5"/>
      <c r="BK692" s="5"/>
      <c r="BL692" s="5"/>
      <c r="BM692" s="5"/>
      <c r="BN692" s="5"/>
      <c r="BO692" s="5"/>
      <c r="BP692" s="5"/>
      <c r="BQ692" s="5"/>
      <c r="BR692" s="5"/>
      <c r="BS692" s="5"/>
      <c r="BT692" s="5"/>
      <c r="BU692" s="5"/>
      <c r="BV692" s="5"/>
      <c r="BW692" s="5"/>
      <c r="BX692" s="5"/>
      <c r="BY692" s="5"/>
      <c r="BZ692" s="5"/>
    </row>
    <row r="693" ht="12.0"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c r="BH693" s="5"/>
      <c r="BI693" s="5"/>
      <c r="BJ693" s="5"/>
      <c r="BK693" s="5"/>
      <c r="BL693" s="5"/>
      <c r="BM693" s="5"/>
      <c r="BN693" s="5"/>
      <c r="BO693" s="5"/>
      <c r="BP693" s="5"/>
      <c r="BQ693" s="5"/>
      <c r="BR693" s="5"/>
      <c r="BS693" s="5"/>
      <c r="BT693" s="5"/>
      <c r="BU693" s="5"/>
      <c r="BV693" s="5"/>
      <c r="BW693" s="5"/>
      <c r="BX693" s="5"/>
      <c r="BY693" s="5"/>
      <c r="BZ693" s="5"/>
    </row>
    <row r="694" ht="12.0"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c r="BH694" s="5"/>
      <c r="BI694" s="5"/>
      <c r="BJ694" s="5"/>
      <c r="BK694" s="5"/>
      <c r="BL694" s="5"/>
      <c r="BM694" s="5"/>
      <c r="BN694" s="5"/>
      <c r="BO694" s="5"/>
      <c r="BP694" s="5"/>
      <c r="BQ694" s="5"/>
      <c r="BR694" s="5"/>
      <c r="BS694" s="5"/>
      <c r="BT694" s="5"/>
      <c r="BU694" s="5"/>
      <c r="BV694" s="5"/>
      <c r="BW694" s="5"/>
      <c r="BX694" s="5"/>
      <c r="BY694" s="5"/>
      <c r="BZ694" s="5"/>
    </row>
    <row r="695" ht="12.0"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c r="BH695" s="5"/>
      <c r="BI695" s="5"/>
      <c r="BJ695" s="5"/>
      <c r="BK695" s="5"/>
      <c r="BL695" s="5"/>
      <c r="BM695" s="5"/>
      <c r="BN695" s="5"/>
      <c r="BO695" s="5"/>
      <c r="BP695" s="5"/>
      <c r="BQ695" s="5"/>
      <c r="BR695" s="5"/>
      <c r="BS695" s="5"/>
      <c r="BT695" s="5"/>
      <c r="BU695" s="5"/>
      <c r="BV695" s="5"/>
      <c r="BW695" s="5"/>
      <c r="BX695" s="5"/>
      <c r="BY695" s="5"/>
      <c r="BZ695" s="5"/>
    </row>
    <row r="696" ht="12.0"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c r="BH696" s="5"/>
      <c r="BI696" s="5"/>
      <c r="BJ696" s="5"/>
      <c r="BK696" s="5"/>
      <c r="BL696" s="5"/>
      <c r="BM696" s="5"/>
      <c r="BN696" s="5"/>
      <c r="BO696" s="5"/>
      <c r="BP696" s="5"/>
      <c r="BQ696" s="5"/>
      <c r="BR696" s="5"/>
      <c r="BS696" s="5"/>
      <c r="BT696" s="5"/>
      <c r="BU696" s="5"/>
      <c r="BV696" s="5"/>
      <c r="BW696" s="5"/>
      <c r="BX696" s="5"/>
      <c r="BY696" s="5"/>
      <c r="BZ696" s="5"/>
    </row>
    <row r="697" ht="12.0"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c r="BH697" s="5"/>
      <c r="BI697" s="5"/>
      <c r="BJ697" s="5"/>
      <c r="BK697" s="5"/>
      <c r="BL697" s="5"/>
      <c r="BM697" s="5"/>
      <c r="BN697" s="5"/>
      <c r="BO697" s="5"/>
      <c r="BP697" s="5"/>
      <c r="BQ697" s="5"/>
      <c r="BR697" s="5"/>
      <c r="BS697" s="5"/>
      <c r="BT697" s="5"/>
      <c r="BU697" s="5"/>
      <c r="BV697" s="5"/>
      <c r="BW697" s="5"/>
      <c r="BX697" s="5"/>
      <c r="BY697" s="5"/>
      <c r="BZ697" s="5"/>
    </row>
    <row r="698" ht="12.0"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c r="BH698" s="5"/>
      <c r="BI698" s="5"/>
      <c r="BJ698" s="5"/>
      <c r="BK698" s="5"/>
      <c r="BL698" s="5"/>
      <c r="BM698" s="5"/>
      <c r="BN698" s="5"/>
      <c r="BO698" s="5"/>
      <c r="BP698" s="5"/>
      <c r="BQ698" s="5"/>
      <c r="BR698" s="5"/>
      <c r="BS698" s="5"/>
      <c r="BT698" s="5"/>
      <c r="BU698" s="5"/>
      <c r="BV698" s="5"/>
      <c r="BW698" s="5"/>
      <c r="BX698" s="5"/>
      <c r="BY698" s="5"/>
      <c r="BZ698" s="5"/>
    </row>
    <row r="699" ht="12.0"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c r="BH699" s="5"/>
      <c r="BI699" s="5"/>
      <c r="BJ699" s="5"/>
      <c r="BK699" s="5"/>
      <c r="BL699" s="5"/>
      <c r="BM699" s="5"/>
      <c r="BN699" s="5"/>
      <c r="BO699" s="5"/>
      <c r="BP699" s="5"/>
      <c r="BQ699" s="5"/>
      <c r="BR699" s="5"/>
      <c r="BS699" s="5"/>
      <c r="BT699" s="5"/>
      <c r="BU699" s="5"/>
      <c r="BV699" s="5"/>
      <c r="BW699" s="5"/>
      <c r="BX699" s="5"/>
      <c r="BY699" s="5"/>
      <c r="BZ699" s="5"/>
    </row>
    <row r="700" ht="12.0"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c r="BH700" s="5"/>
      <c r="BI700" s="5"/>
      <c r="BJ700" s="5"/>
      <c r="BK700" s="5"/>
      <c r="BL700" s="5"/>
      <c r="BM700" s="5"/>
      <c r="BN700" s="5"/>
      <c r="BO700" s="5"/>
      <c r="BP700" s="5"/>
      <c r="BQ700" s="5"/>
      <c r="BR700" s="5"/>
      <c r="BS700" s="5"/>
      <c r="BT700" s="5"/>
      <c r="BU700" s="5"/>
      <c r="BV700" s="5"/>
      <c r="BW700" s="5"/>
      <c r="BX700" s="5"/>
      <c r="BY700" s="5"/>
      <c r="BZ700" s="5"/>
    </row>
    <row r="701" ht="12.0"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c r="BH701" s="5"/>
      <c r="BI701" s="5"/>
      <c r="BJ701" s="5"/>
      <c r="BK701" s="5"/>
      <c r="BL701" s="5"/>
      <c r="BM701" s="5"/>
      <c r="BN701" s="5"/>
      <c r="BO701" s="5"/>
      <c r="BP701" s="5"/>
      <c r="BQ701" s="5"/>
      <c r="BR701" s="5"/>
      <c r="BS701" s="5"/>
      <c r="BT701" s="5"/>
      <c r="BU701" s="5"/>
      <c r="BV701" s="5"/>
      <c r="BW701" s="5"/>
      <c r="BX701" s="5"/>
      <c r="BY701" s="5"/>
      <c r="BZ701" s="5"/>
    </row>
    <row r="702" ht="12.0"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c r="BH702" s="5"/>
      <c r="BI702" s="5"/>
      <c r="BJ702" s="5"/>
      <c r="BK702" s="5"/>
      <c r="BL702" s="5"/>
      <c r="BM702" s="5"/>
      <c r="BN702" s="5"/>
      <c r="BO702" s="5"/>
      <c r="BP702" s="5"/>
      <c r="BQ702" s="5"/>
      <c r="BR702" s="5"/>
      <c r="BS702" s="5"/>
      <c r="BT702" s="5"/>
      <c r="BU702" s="5"/>
      <c r="BV702" s="5"/>
      <c r="BW702" s="5"/>
      <c r="BX702" s="5"/>
      <c r="BY702" s="5"/>
      <c r="BZ702" s="5"/>
    </row>
    <row r="703" ht="12.0"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c r="BH703" s="5"/>
      <c r="BI703" s="5"/>
      <c r="BJ703" s="5"/>
      <c r="BK703" s="5"/>
      <c r="BL703" s="5"/>
      <c r="BM703" s="5"/>
      <c r="BN703" s="5"/>
      <c r="BO703" s="5"/>
      <c r="BP703" s="5"/>
      <c r="BQ703" s="5"/>
      <c r="BR703" s="5"/>
      <c r="BS703" s="5"/>
      <c r="BT703" s="5"/>
      <c r="BU703" s="5"/>
      <c r="BV703" s="5"/>
      <c r="BW703" s="5"/>
      <c r="BX703" s="5"/>
      <c r="BY703" s="5"/>
      <c r="BZ703" s="5"/>
    </row>
    <row r="704" ht="12.0"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c r="BH704" s="5"/>
      <c r="BI704" s="5"/>
      <c r="BJ704" s="5"/>
      <c r="BK704" s="5"/>
      <c r="BL704" s="5"/>
      <c r="BM704" s="5"/>
      <c r="BN704" s="5"/>
      <c r="BO704" s="5"/>
      <c r="BP704" s="5"/>
      <c r="BQ704" s="5"/>
      <c r="BR704" s="5"/>
      <c r="BS704" s="5"/>
      <c r="BT704" s="5"/>
      <c r="BU704" s="5"/>
      <c r="BV704" s="5"/>
      <c r="BW704" s="5"/>
      <c r="BX704" s="5"/>
      <c r="BY704" s="5"/>
      <c r="BZ704" s="5"/>
    </row>
    <row r="705" ht="12.0"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c r="BH705" s="5"/>
      <c r="BI705" s="5"/>
      <c r="BJ705" s="5"/>
      <c r="BK705" s="5"/>
      <c r="BL705" s="5"/>
      <c r="BM705" s="5"/>
      <c r="BN705" s="5"/>
      <c r="BO705" s="5"/>
      <c r="BP705" s="5"/>
      <c r="BQ705" s="5"/>
      <c r="BR705" s="5"/>
      <c r="BS705" s="5"/>
      <c r="BT705" s="5"/>
      <c r="BU705" s="5"/>
      <c r="BV705" s="5"/>
      <c r="BW705" s="5"/>
      <c r="BX705" s="5"/>
      <c r="BY705" s="5"/>
      <c r="BZ705" s="5"/>
    </row>
    <row r="706" ht="12.0"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c r="BH706" s="5"/>
      <c r="BI706" s="5"/>
      <c r="BJ706" s="5"/>
      <c r="BK706" s="5"/>
      <c r="BL706" s="5"/>
      <c r="BM706" s="5"/>
      <c r="BN706" s="5"/>
      <c r="BO706" s="5"/>
      <c r="BP706" s="5"/>
      <c r="BQ706" s="5"/>
      <c r="BR706" s="5"/>
      <c r="BS706" s="5"/>
      <c r="BT706" s="5"/>
      <c r="BU706" s="5"/>
      <c r="BV706" s="5"/>
      <c r="BW706" s="5"/>
      <c r="BX706" s="5"/>
      <c r="BY706" s="5"/>
      <c r="BZ706" s="5"/>
    </row>
    <row r="707" ht="12.0"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c r="BH707" s="5"/>
      <c r="BI707" s="5"/>
      <c r="BJ707" s="5"/>
      <c r="BK707" s="5"/>
      <c r="BL707" s="5"/>
      <c r="BM707" s="5"/>
      <c r="BN707" s="5"/>
      <c r="BO707" s="5"/>
      <c r="BP707" s="5"/>
      <c r="BQ707" s="5"/>
      <c r="BR707" s="5"/>
      <c r="BS707" s="5"/>
      <c r="BT707" s="5"/>
      <c r="BU707" s="5"/>
      <c r="BV707" s="5"/>
      <c r="BW707" s="5"/>
      <c r="BX707" s="5"/>
      <c r="BY707" s="5"/>
      <c r="BZ707" s="5"/>
    </row>
    <row r="708" ht="12.0"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c r="BH708" s="5"/>
      <c r="BI708" s="5"/>
      <c r="BJ708" s="5"/>
      <c r="BK708" s="5"/>
      <c r="BL708" s="5"/>
      <c r="BM708" s="5"/>
      <c r="BN708" s="5"/>
      <c r="BO708" s="5"/>
      <c r="BP708" s="5"/>
      <c r="BQ708" s="5"/>
      <c r="BR708" s="5"/>
      <c r="BS708" s="5"/>
      <c r="BT708" s="5"/>
      <c r="BU708" s="5"/>
      <c r="BV708" s="5"/>
      <c r="BW708" s="5"/>
      <c r="BX708" s="5"/>
      <c r="BY708" s="5"/>
      <c r="BZ708" s="5"/>
    </row>
    <row r="709" ht="12.0"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c r="BH709" s="5"/>
      <c r="BI709" s="5"/>
      <c r="BJ709" s="5"/>
      <c r="BK709" s="5"/>
      <c r="BL709" s="5"/>
      <c r="BM709" s="5"/>
      <c r="BN709" s="5"/>
      <c r="BO709" s="5"/>
      <c r="BP709" s="5"/>
      <c r="BQ709" s="5"/>
      <c r="BR709" s="5"/>
      <c r="BS709" s="5"/>
      <c r="BT709" s="5"/>
      <c r="BU709" s="5"/>
      <c r="BV709" s="5"/>
      <c r="BW709" s="5"/>
      <c r="BX709" s="5"/>
      <c r="BY709" s="5"/>
      <c r="BZ709" s="5"/>
    </row>
    <row r="710" ht="12.0"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c r="BH710" s="5"/>
      <c r="BI710" s="5"/>
      <c r="BJ710" s="5"/>
      <c r="BK710" s="5"/>
      <c r="BL710" s="5"/>
      <c r="BM710" s="5"/>
      <c r="BN710" s="5"/>
      <c r="BO710" s="5"/>
      <c r="BP710" s="5"/>
      <c r="BQ710" s="5"/>
      <c r="BR710" s="5"/>
      <c r="BS710" s="5"/>
      <c r="BT710" s="5"/>
      <c r="BU710" s="5"/>
      <c r="BV710" s="5"/>
      <c r="BW710" s="5"/>
      <c r="BX710" s="5"/>
      <c r="BY710" s="5"/>
      <c r="BZ710" s="5"/>
    </row>
    <row r="711" ht="12.0"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c r="BH711" s="5"/>
      <c r="BI711" s="5"/>
      <c r="BJ711" s="5"/>
      <c r="BK711" s="5"/>
      <c r="BL711" s="5"/>
      <c r="BM711" s="5"/>
      <c r="BN711" s="5"/>
      <c r="BO711" s="5"/>
      <c r="BP711" s="5"/>
      <c r="BQ711" s="5"/>
      <c r="BR711" s="5"/>
      <c r="BS711" s="5"/>
      <c r="BT711" s="5"/>
      <c r="BU711" s="5"/>
      <c r="BV711" s="5"/>
      <c r="BW711" s="5"/>
      <c r="BX711" s="5"/>
      <c r="BY711" s="5"/>
      <c r="BZ711" s="5"/>
    </row>
    <row r="712" ht="12.0"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c r="BH712" s="5"/>
      <c r="BI712" s="5"/>
      <c r="BJ712" s="5"/>
      <c r="BK712" s="5"/>
      <c r="BL712" s="5"/>
      <c r="BM712" s="5"/>
      <c r="BN712" s="5"/>
      <c r="BO712" s="5"/>
      <c r="BP712" s="5"/>
      <c r="BQ712" s="5"/>
      <c r="BR712" s="5"/>
      <c r="BS712" s="5"/>
      <c r="BT712" s="5"/>
      <c r="BU712" s="5"/>
      <c r="BV712" s="5"/>
      <c r="BW712" s="5"/>
      <c r="BX712" s="5"/>
      <c r="BY712" s="5"/>
      <c r="BZ712" s="5"/>
    </row>
    <row r="713" ht="12.0"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c r="BH713" s="5"/>
      <c r="BI713" s="5"/>
      <c r="BJ713" s="5"/>
      <c r="BK713" s="5"/>
      <c r="BL713" s="5"/>
      <c r="BM713" s="5"/>
      <c r="BN713" s="5"/>
      <c r="BO713" s="5"/>
      <c r="BP713" s="5"/>
      <c r="BQ713" s="5"/>
      <c r="BR713" s="5"/>
      <c r="BS713" s="5"/>
      <c r="BT713" s="5"/>
      <c r="BU713" s="5"/>
      <c r="BV713" s="5"/>
      <c r="BW713" s="5"/>
      <c r="BX713" s="5"/>
      <c r="BY713" s="5"/>
      <c r="BZ713" s="5"/>
    </row>
    <row r="714" ht="12.0"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c r="BH714" s="5"/>
      <c r="BI714" s="5"/>
      <c r="BJ714" s="5"/>
      <c r="BK714" s="5"/>
      <c r="BL714" s="5"/>
      <c r="BM714" s="5"/>
      <c r="BN714" s="5"/>
      <c r="BO714" s="5"/>
      <c r="BP714" s="5"/>
      <c r="BQ714" s="5"/>
      <c r="BR714" s="5"/>
      <c r="BS714" s="5"/>
      <c r="BT714" s="5"/>
      <c r="BU714" s="5"/>
      <c r="BV714" s="5"/>
      <c r="BW714" s="5"/>
      <c r="BX714" s="5"/>
      <c r="BY714" s="5"/>
      <c r="BZ714" s="5"/>
    </row>
    <row r="715" ht="12.0"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c r="BH715" s="5"/>
      <c r="BI715" s="5"/>
      <c r="BJ715" s="5"/>
      <c r="BK715" s="5"/>
      <c r="BL715" s="5"/>
      <c r="BM715" s="5"/>
      <c r="BN715" s="5"/>
      <c r="BO715" s="5"/>
      <c r="BP715" s="5"/>
      <c r="BQ715" s="5"/>
      <c r="BR715" s="5"/>
      <c r="BS715" s="5"/>
      <c r="BT715" s="5"/>
      <c r="BU715" s="5"/>
      <c r="BV715" s="5"/>
      <c r="BW715" s="5"/>
      <c r="BX715" s="5"/>
      <c r="BY715" s="5"/>
      <c r="BZ715" s="5"/>
    </row>
    <row r="716" ht="12.0"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c r="BH716" s="5"/>
      <c r="BI716" s="5"/>
      <c r="BJ716" s="5"/>
      <c r="BK716" s="5"/>
      <c r="BL716" s="5"/>
      <c r="BM716" s="5"/>
      <c r="BN716" s="5"/>
      <c r="BO716" s="5"/>
      <c r="BP716" s="5"/>
      <c r="BQ716" s="5"/>
      <c r="BR716" s="5"/>
      <c r="BS716" s="5"/>
      <c r="BT716" s="5"/>
      <c r="BU716" s="5"/>
      <c r="BV716" s="5"/>
      <c r="BW716" s="5"/>
      <c r="BX716" s="5"/>
      <c r="BY716" s="5"/>
      <c r="BZ716" s="5"/>
    </row>
    <row r="717" ht="12.0"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c r="BH717" s="5"/>
      <c r="BI717" s="5"/>
      <c r="BJ717" s="5"/>
      <c r="BK717" s="5"/>
      <c r="BL717" s="5"/>
      <c r="BM717" s="5"/>
      <c r="BN717" s="5"/>
      <c r="BO717" s="5"/>
      <c r="BP717" s="5"/>
      <c r="BQ717" s="5"/>
      <c r="BR717" s="5"/>
      <c r="BS717" s="5"/>
      <c r="BT717" s="5"/>
      <c r="BU717" s="5"/>
      <c r="BV717" s="5"/>
      <c r="BW717" s="5"/>
      <c r="BX717" s="5"/>
      <c r="BY717" s="5"/>
      <c r="BZ717" s="5"/>
    </row>
    <row r="718" ht="12.0"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c r="BH718" s="5"/>
      <c r="BI718" s="5"/>
      <c r="BJ718" s="5"/>
      <c r="BK718" s="5"/>
      <c r="BL718" s="5"/>
      <c r="BM718" s="5"/>
      <c r="BN718" s="5"/>
      <c r="BO718" s="5"/>
      <c r="BP718" s="5"/>
      <c r="BQ718" s="5"/>
      <c r="BR718" s="5"/>
      <c r="BS718" s="5"/>
      <c r="BT718" s="5"/>
      <c r="BU718" s="5"/>
      <c r="BV718" s="5"/>
      <c r="BW718" s="5"/>
      <c r="BX718" s="5"/>
      <c r="BY718" s="5"/>
      <c r="BZ718" s="5"/>
    </row>
    <row r="719" ht="12.0"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c r="BH719" s="5"/>
      <c r="BI719" s="5"/>
      <c r="BJ719" s="5"/>
      <c r="BK719" s="5"/>
      <c r="BL719" s="5"/>
      <c r="BM719" s="5"/>
      <c r="BN719" s="5"/>
      <c r="BO719" s="5"/>
      <c r="BP719" s="5"/>
      <c r="BQ719" s="5"/>
      <c r="BR719" s="5"/>
      <c r="BS719" s="5"/>
      <c r="BT719" s="5"/>
      <c r="BU719" s="5"/>
      <c r="BV719" s="5"/>
      <c r="BW719" s="5"/>
      <c r="BX719" s="5"/>
      <c r="BY719" s="5"/>
      <c r="BZ719" s="5"/>
    </row>
    <row r="720" ht="12.0"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c r="BH720" s="5"/>
      <c r="BI720" s="5"/>
      <c r="BJ720" s="5"/>
      <c r="BK720" s="5"/>
      <c r="BL720" s="5"/>
      <c r="BM720" s="5"/>
      <c r="BN720" s="5"/>
      <c r="BO720" s="5"/>
      <c r="BP720" s="5"/>
      <c r="BQ720" s="5"/>
      <c r="BR720" s="5"/>
      <c r="BS720" s="5"/>
      <c r="BT720" s="5"/>
      <c r="BU720" s="5"/>
      <c r="BV720" s="5"/>
      <c r="BW720" s="5"/>
      <c r="BX720" s="5"/>
      <c r="BY720" s="5"/>
      <c r="BZ720" s="5"/>
    </row>
    <row r="721" ht="12.0"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c r="BH721" s="5"/>
      <c r="BI721" s="5"/>
      <c r="BJ721" s="5"/>
      <c r="BK721" s="5"/>
      <c r="BL721" s="5"/>
      <c r="BM721" s="5"/>
      <c r="BN721" s="5"/>
      <c r="BO721" s="5"/>
      <c r="BP721" s="5"/>
      <c r="BQ721" s="5"/>
      <c r="BR721" s="5"/>
      <c r="BS721" s="5"/>
      <c r="BT721" s="5"/>
      <c r="BU721" s="5"/>
      <c r="BV721" s="5"/>
      <c r="BW721" s="5"/>
      <c r="BX721" s="5"/>
      <c r="BY721" s="5"/>
      <c r="BZ721" s="5"/>
    </row>
    <row r="722" ht="12.0"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c r="BH722" s="5"/>
      <c r="BI722" s="5"/>
      <c r="BJ722" s="5"/>
      <c r="BK722" s="5"/>
      <c r="BL722" s="5"/>
      <c r="BM722" s="5"/>
      <c r="BN722" s="5"/>
      <c r="BO722" s="5"/>
      <c r="BP722" s="5"/>
      <c r="BQ722" s="5"/>
      <c r="BR722" s="5"/>
      <c r="BS722" s="5"/>
      <c r="BT722" s="5"/>
      <c r="BU722" s="5"/>
      <c r="BV722" s="5"/>
      <c r="BW722" s="5"/>
      <c r="BX722" s="5"/>
      <c r="BY722" s="5"/>
      <c r="BZ722" s="5"/>
    </row>
    <row r="723" ht="12.0"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c r="BH723" s="5"/>
      <c r="BI723" s="5"/>
      <c r="BJ723" s="5"/>
      <c r="BK723" s="5"/>
      <c r="BL723" s="5"/>
      <c r="BM723" s="5"/>
      <c r="BN723" s="5"/>
      <c r="BO723" s="5"/>
      <c r="BP723" s="5"/>
      <c r="BQ723" s="5"/>
      <c r="BR723" s="5"/>
      <c r="BS723" s="5"/>
      <c r="BT723" s="5"/>
      <c r="BU723" s="5"/>
      <c r="BV723" s="5"/>
      <c r="BW723" s="5"/>
      <c r="BX723" s="5"/>
      <c r="BY723" s="5"/>
      <c r="BZ723" s="5"/>
    </row>
    <row r="724" ht="12.0"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c r="BH724" s="5"/>
      <c r="BI724" s="5"/>
      <c r="BJ724" s="5"/>
      <c r="BK724" s="5"/>
      <c r="BL724" s="5"/>
      <c r="BM724" s="5"/>
      <c r="BN724" s="5"/>
      <c r="BO724" s="5"/>
      <c r="BP724" s="5"/>
      <c r="BQ724" s="5"/>
      <c r="BR724" s="5"/>
      <c r="BS724" s="5"/>
      <c r="BT724" s="5"/>
      <c r="BU724" s="5"/>
      <c r="BV724" s="5"/>
      <c r="BW724" s="5"/>
      <c r="BX724" s="5"/>
      <c r="BY724" s="5"/>
      <c r="BZ724" s="5"/>
    </row>
    <row r="725" ht="12.0"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c r="BH725" s="5"/>
      <c r="BI725" s="5"/>
      <c r="BJ725" s="5"/>
      <c r="BK725" s="5"/>
      <c r="BL725" s="5"/>
      <c r="BM725" s="5"/>
      <c r="BN725" s="5"/>
      <c r="BO725" s="5"/>
      <c r="BP725" s="5"/>
      <c r="BQ725" s="5"/>
      <c r="BR725" s="5"/>
      <c r="BS725" s="5"/>
      <c r="BT725" s="5"/>
      <c r="BU725" s="5"/>
      <c r="BV725" s="5"/>
      <c r="BW725" s="5"/>
      <c r="BX725" s="5"/>
      <c r="BY725" s="5"/>
      <c r="BZ725" s="5"/>
    </row>
    <row r="726" ht="12.0"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c r="BH726" s="5"/>
      <c r="BI726" s="5"/>
      <c r="BJ726" s="5"/>
      <c r="BK726" s="5"/>
      <c r="BL726" s="5"/>
      <c r="BM726" s="5"/>
      <c r="BN726" s="5"/>
      <c r="BO726" s="5"/>
      <c r="BP726" s="5"/>
      <c r="BQ726" s="5"/>
      <c r="BR726" s="5"/>
      <c r="BS726" s="5"/>
      <c r="BT726" s="5"/>
      <c r="BU726" s="5"/>
      <c r="BV726" s="5"/>
      <c r="BW726" s="5"/>
      <c r="BX726" s="5"/>
      <c r="BY726" s="5"/>
      <c r="BZ726" s="5"/>
    </row>
    <row r="727" ht="12.0"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c r="BH727" s="5"/>
      <c r="BI727" s="5"/>
      <c r="BJ727" s="5"/>
      <c r="BK727" s="5"/>
      <c r="BL727" s="5"/>
      <c r="BM727" s="5"/>
      <c r="BN727" s="5"/>
      <c r="BO727" s="5"/>
      <c r="BP727" s="5"/>
      <c r="BQ727" s="5"/>
      <c r="BR727" s="5"/>
      <c r="BS727" s="5"/>
      <c r="BT727" s="5"/>
      <c r="BU727" s="5"/>
      <c r="BV727" s="5"/>
      <c r="BW727" s="5"/>
      <c r="BX727" s="5"/>
      <c r="BY727" s="5"/>
      <c r="BZ727" s="5"/>
    </row>
    <row r="728" ht="12.0"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c r="BH728" s="5"/>
      <c r="BI728" s="5"/>
      <c r="BJ728" s="5"/>
      <c r="BK728" s="5"/>
      <c r="BL728" s="5"/>
      <c r="BM728" s="5"/>
      <c r="BN728" s="5"/>
      <c r="BO728" s="5"/>
      <c r="BP728" s="5"/>
      <c r="BQ728" s="5"/>
      <c r="BR728" s="5"/>
      <c r="BS728" s="5"/>
      <c r="BT728" s="5"/>
      <c r="BU728" s="5"/>
      <c r="BV728" s="5"/>
      <c r="BW728" s="5"/>
      <c r="BX728" s="5"/>
      <c r="BY728" s="5"/>
      <c r="BZ728" s="5"/>
    </row>
    <row r="729" ht="12.0"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c r="BH729" s="5"/>
      <c r="BI729" s="5"/>
      <c r="BJ729" s="5"/>
      <c r="BK729" s="5"/>
      <c r="BL729" s="5"/>
      <c r="BM729" s="5"/>
      <c r="BN729" s="5"/>
      <c r="BO729" s="5"/>
      <c r="BP729" s="5"/>
      <c r="BQ729" s="5"/>
      <c r="BR729" s="5"/>
      <c r="BS729" s="5"/>
      <c r="BT729" s="5"/>
      <c r="BU729" s="5"/>
      <c r="BV729" s="5"/>
      <c r="BW729" s="5"/>
      <c r="BX729" s="5"/>
      <c r="BY729" s="5"/>
      <c r="BZ729" s="5"/>
    </row>
    <row r="730" ht="12.0"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c r="BH730" s="5"/>
      <c r="BI730" s="5"/>
      <c r="BJ730" s="5"/>
      <c r="BK730" s="5"/>
      <c r="BL730" s="5"/>
      <c r="BM730" s="5"/>
      <c r="BN730" s="5"/>
      <c r="BO730" s="5"/>
      <c r="BP730" s="5"/>
      <c r="BQ730" s="5"/>
      <c r="BR730" s="5"/>
      <c r="BS730" s="5"/>
      <c r="BT730" s="5"/>
      <c r="BU730" s="5"/>
      <c r="BV730" s="5"/>
      <c r="BW730" s="5"/>
      <c r="BX730" s="5"/>
      <c r="BY730" s="5"/>
      <c r="BZ730" s="5"/>
    </row>
    <row r="731" ht="12.0"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c r="BH731" s="5"/>
      <c r="BI731" s="5"/>
      <c r="BJ731" s="5"/>
      <c r="BK731" s="5"/>
      <c r="BL731" s="5"/>
      <c r="BM731" s="5"/>
      <c r="BN731" s="5"/>
      <c r="BO731" s="5"/>
      <c r="BP731" s="5"/>
      <c r="BQ731" s="5"/>
      <c r="BR731" s="5"/>
      <c r="BS731" s="5"/>
      <c r="BT731" s="5"/>
      <c r="BU731" s="5"/>
      <c r="BV731" s="5"/>
      <c r="BW731" s="5"/>
      <c r="BX731" s="5"/>
      <c r="BY731" s="5"/>
      <c r="BZ731" s="5"/>
    </row>
    <row r="732" ht="12.0"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c r="BH732" s="5"/>
      <c r="BI732" s="5"/>
      <c r="BJ732" s="5"/>
      <c r="BK732" s="5"/>
      <c r="BL732" s="5"/>
      <c r="BM732" s="5"/>
      <c r="BN732" s="5"/>
      <c r="BO732" s="5"/>
      <c r="BP732" s="5"/>
      <c r="BQ732" s="5"/>
      <c r="BR732" s="5"/>
      <c r="BS732" s="5"/>
      <c r="BT732" s="5"/>
      <c r="BU732" s="5"/>
      <c r="BV732" s="5"/>
      <c r="BW732" s="5"/>
      <c r="BX732" s="5"/>
      <c r="BY732" s="5"/>
      <c r="BZ732" s="5"/>
    </row>
    <row r="733" ht="12.0"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c r="BH733" s="5"/>
      <c r="BI733" s="5"/>
      <c r="BJ733" s="5"/>
      <c r="BK733" s="5"/>
      <c r="BL733" s="5"/>
      <c r="BM733" s="5"/>
      <c r="BN733" s="5"/>
      <c r="BO733" s="5"/>
      <c r="BP733" s="5"/>
      <c r="BQ733" s="5"/>
      <c r="BR733" s="5"/>
      <c r="BS733" s="5"/>
      <c r="BT733" s="5"/>
      <c r="BU733" s="5"/>
      <c r="BV733" s="5"/>
      <c r="BW733" s="5"/>
      <c r="BX733" s="5"/>
      <c r="BY733" s="5"/>
      <c r="BZ733" s="5"/>
    </row>
    <row r="734" ht="12.0"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c r="BH734" s="5"/>
      <c r="BI734" s="5"/>
      <c r="BJ734" s="5"/>
      <c r="BK734" s="5"/>
      <c r="BL734" s="5"/>
      <c r="BM734" s="5"/>
      <c r="BN734" s="5"/>
      <c r="BO734" s="5"/>
      <c r="BP734" s="5"/>
      <c r="BQ734" s="5"/>
      <c r="BR734" s="5"/>
      <c r="BS734" s="5"/>
      <c r="BT734" s="5"/>
      <c r="BU734" s="5"/>
      <c r="BV734" s="5"/>
      <c r="BW734" s="5"/>
      <c r="BX734" s="5"/>
      <c r="BY734" s="5"/>
      <c r="BZ734" s="5"/>
    </row>
    <row r="735" ht="12.0"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c r="BH735" s="5"/>
      <c r="BI735" s="5"/>
      <c r="BJ735" s="5"/>
      <c r="BK735" s="5"/>
      <c r="BL735" s="5"/>
      <c r="BM735" s="5"/>
      <c r="BN735" s="5"/>
      <c r="BO735" s="5"/>
      <c r="BP735" s="5"/>
      <c r="BQ735" s="5"/>
      <c r="BR735" s="5"/>
      <c r="BS735" s="5"/>
      <c r="BT735" s="5"/>
      <c r="BU735" s="5"/>
      <c r="BV735" s="5"/>
      <c r="BW735" s="5"/>
      <c r="BX735" s="5"/>
      <c r="BY735" s="5"/>
      <c r="BZ735" s="5"/>
    </row>
    <row r="736" ht="12.0"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c r="BH736" s="5"/>
      <c r="BI736" s="5"/>
      <c r="BJ736" s="5"/>
      <c r="BK736" s="5"/>
      <c r="BL736" s="5"/>
      <c r="BM736" s="5"/>
      <c r="BN736" s="5"/>
      <c r="BO736" s="5"/>
      <c r="BP736" s="5"/>
      <c r="BQ736" s="5"/>
      <c r="BR736" s="5"/>
      <c r="BS736" s="5"/>
      <c r="BT736" s="5"/>
      <c r="BU736" s="5"/>
      <c r="BV736" s="5"/>
      <c r="BW736" s="5"/>
      <c r="BX736" s="5"/>
      <c r="BY736" s="5"/>
      <c r="BZ736" s="5"/>
    </row>
    <row r="737" ht="12.0"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c r="BH737" s="5"/>
      <c r="BI737" s="5"/>
      <c r="BJ737" s="5"/>
      <c r="BK737" s="5"/>
      <c r="BL737" s="5"/>
      <c r="BM737" s="5"/>
      <c r="BN737" s="5"/>
      <c r="BO737" s="5"/>
      <c r="BP737" s="5"/>
      <c r="BQ737" s="5"/>
      <c r="BR737" s="5"/>
      <c r="BS737" s="5"/>
      <c r="BT737" s="5"/>
      <c r="BU737" s="5"/>
      <c r="BV737" s="5"/>
      <c r="BW737" s="5"/>
      <c r="BX737" s="5"/>
      <c r="BY737" s="5"/>
      <c r="BZ737" s="5"/>
    </row>
    <row r="738" ht="12.0"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c r="BH738" s="5"/>
      <c r="BI738" s="5"/>
      <c r="BJ738" s="5"/>
      <c r="BK738" s="5"/>
      <c r="BL738" s="5"/>
      <c r="BM738" s="5"/>
      <c r="BN738" s="5"/>
      <c r="BO738" s="5"/>
      <c r="BP738" s="5"/>
      <c r="BQ738" s="5"/>
      <c r="BR738" s="5"/>
      <c r="BS738" s="5"/>
      <c r="BT738" s="5"/>
      <c r="BU738" s="5"/>
      <c r="BV738" s="5"/>
      <c r="BW738" s="5"/>
      <c r="BX738" s="5"/>
      <c r="BY738" s="5"/>
      <c r="BZ738" s="5"/>
    </row>
    <row r="739" ht="12.0"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c r="BH739" s="5"/>
      <c r="BI739" s="5"/>
      <c r="BJ739" s="5"/>
      <c r="BK739" s="5"/>
      <c r="BL739" s="5"/>
      <c r="BM739" s="5"/>
      <c r="BN739" s="5"/>
      <c r="BO739" s="5"/>
      <c r="BP739" s="5"/>
      <c r="BQ739" s="5"/>
      <c r="BR739" s="5"/>
      <c r="BS739" s="5"/>
      <c r="BT739" s="5"/>
      <c r="BU739" s="5"/>
      <c r="BV739" s="5"/>
      <c r="BW739" s="5"/>
      <c r="BX739" s="5"/>
      <c r="BY739" s="5"/>
      <c r="BZ739" s="5"/>
    </row>
    <row r="740" ht="12.0"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c r="BH740" s="5"/>
      <c r="BI740" s="5"/>
      <c r="BJ740" s="5"/>
      <c r="BK740" s="5"/>
      <c r="BL740" s="5"/>
      <c r="BM740" s="5"/>
      <c r="BN740" s="5"/>
      <c r="BO740" s="5"/>
      <c r="BP740" s="5"/>
      <c r="BQ740" s="5"/>
      <c r="BR740" s="5"/>
      <c r="BS740" s="5"/>
      <c r="BT740" s="5"/>
      <c r="BU740" s="5"/>
      <c r="BV740" s="5"/>
      <c r="BW740" s="5"/>
      <c r="BX740" s="5"/>
      <c r="BY740" s="5"/>
      <c r="BZ740" s="5"/>
    </row>
    <row r="741" ht="12.0"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c r="BH741" s="5"/>
      <c r="BI741" s="5"/>
      <c r="BJ741" s="5"/>
      <c r="BK741" s="5"/>
      <c r="BL741" s="5"/>
      <c r="BM741" s="5"/>
      <c r="BN741" s="5"/>
      <c r="BO741" s="5"/>
      <c r="BP741" s="5"/>
      <c r="BQ741" s="5"/>
      <c r="BR741" s="5"/>
      <c r="BS741" s="5"/>
      <c r="BT741" s="5"/>
      <c r="BU741" s="5"/>
      <c r="BV741" s="5"/>
      <c r="BW741" s="5"/>
      <c r="BX741" s="5"/>
      <c r="BY741" s="5"/>
      <c r="BZ741" s="5"/>
    </row>
    <row r="742" ht="12.0"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c r="BH742" s="5"/>
      <c r="BI742" s="5"/>
      <c r="BJ742" s="5"/>
      <c r="BK742" s="5"/>
      <c r="BL742" s="5"/>
      <c r="BM742" s="5"/>
      <c r="BN742" s="5"/>
      <c r="BO742" s="5"/>
      <c r="BP742" s="5"/>
      <c r="BQ742" s="5"/>
      <c r="BR742" s="5"/>
      <c r="BS742" s="5"/>
      <c r="BT742" s="5"/>
      <c r="BU742" s="5"/>
      <c r="BV742" s="5"/>
      <c r="BW742" s="5"/>
      <c r="BX742" s="5"/>
      <c r="BY742" s="5"/>
      <c r="BZ742" s="5"/>
    </row>
    <row r="743" ht="12.0"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c r="BH743" s="5"/>
      <c r="BI743" s="5"/>
      <c r="BJ743" s="5"/>
      <c r="BK743" s="5"/>
      <c r="BL743" s="5"/>
      <c r="BM743" s="5"/>
      <c r="BN743" s="5"/>
      <c r="BO743" s="5"/>
      <c r="BP743" s="5"/>
      <c r="BQ743" s="5"/>
      <c r="BR743" s="5"/>
      <c r="BS743" s="5"/>
      <c r="BT743" s="5"/>
      <c r="BU743" s="5"/>
      <c r="BV743" s="5"/>
      <c r="BW743" s="5"/>
      <c r="BX743" s="5"/>
      <c r="BY743" s="5"/>
      <c r="BZ743" s="5"/>
    </row>
    <row r="744" ht="12.0"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c r="BH744" s="5"/>
      <c r="BI744" s="5"/>
      <c r="BJ744" s="5"/>
      <c r="BK744" s="5"/>
      <c r="BL744" s="5"/>
      <c r="BM744" s="5"/>
      <c r="BN744" s="5"/>
      <c r="BO744" s="5"/>
      <c r="BP744" s="5"/>
      <c r="BQ744" s="5"/>
      <c r="BR744" s="5"/>
      <c r="BS744" s="5"/>
      <c r="BT744" s="5"/>
      <c r="BU744" s="5"/>
      <c r="BV744" s="5"/>
      <c r="BW744" s="5"/>
      <c r="BX744" s="5"/>
      <c r="BY744" s="5"/>
      <c r="BZ744" s="5"/>
    </row>
    <row r="745" ht="12.0"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c r="BH745" s="5"/>
      <c r="BI745" s="5"/>
      <c r="BJ745" s="5"/>
      <c r="BK745" s="5"/>
      <c r="BL745" s="5"/>
      <c r="BM745" s="5"/>
      <c r="BN745" s="5"/>
      <c r="BO745" s="5"/>
      <c r="BP745" s="5"/>
      <c r="BQ745" s="5"/>
      <c r="BR745" s="5"/>
      <c r="BS745" s="5"/>
      <c r="BT745" s="5"/>
      <c r="BU745" s="5"/>
      <c r="BV745" s="5"/>
      <c r="BW745" s="5"/>
      <c r="BX745" s="5"/>
      <c r="BY745" s="5"/>
      <c r="BZ745" s="5"/>
    </row>
    <row r="746" ht="12.0"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c r="BH746" s="5"/>
      <c r="BI746" s="5"/>
      <c r="BJ746" s="5"/>
      <c r="BK746" s="5"/>
      <c r="BL746" s="5"/>
      <c r="BM746" s="5"/>
      <c r="BN746" s="5"/>
      <c r="BO746" s="5"/>
      <c r="BP746" s="5"/>
      <c r="BQ746" s="5"/>
      <c r="BR746" s="5"/>
      <c r="BS746" s="5"/>
      <c r="BT746" s="5"/>
      <c r="BU746" s="5"/>
      <c r="BV746" s="5"/>
      <c r="BW746" s="5"/>
      <c r="BX746" s="5"/>
      <c r="BY746" s="5"/>
      <c r="BZ746" s="5"/>
    </row>
    <row r="747" ht="12.0"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c r="BH747" s="5"/>
      <c r="BI747" s="5"/>
      <c r="BJ747" s="5"/>
      <c r="BK747" s="5"/>
      <c r="BL747" s="5"/>
      <c r="BM747" s="5"/>
      <c r="BN747" s="5"/>
      <c r="BO747" s="5"/>
      <c r="BP747" s="5"/>
      <c r="BQ747" s="5"/>
      <c r="BR747" s="5"/>
      <c r="BS747" s="5"/>
      <c r="BT747" s="5"/>
      <c r="BU747" s="5"/>
      <c r="BV747" s="5"/>
      <c r="BW747" s="5"/>
      <c r="BX747" s="5"/>
      <c r="BY747" s="5"/>
      <c r="BZ747" s="5"/>
    </row>
    <row r="748" ht="12.0"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c r="BH748" s="5"/>
      <c r="BI748" s="5"/>
      <c r="BJ748" s="5"/>
      <c r="BK748" s="5"/>
      <c r="BL748" s="5"/>
      <c r="BM748" s="5"/>
      <c r="BN748" s="5"/>
      <c r="BO748" s="5"/>
      <c r="BP748" s="5"/>
      <c r="BQ748" s="5"/>
      <c r="BR748" s="5"/>
      <c r="BS748" s="5"/>
      <c r="BT748" s="5"/>
      <c r="BU748" s="5"/>
      <c r="BV748" s="5"/>
      <c r="BW748" s="5"/>
      <c r="BX748" s="5"/>
      <c r="BY748" s="5"/>
      <c r="BZ748" s="5"/>
    </row>
    <row r="749" ht="12.0"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c r="BH749" s="5"/>
      <c r="BI749" s="5"/>
      <c r="BJ749" s="5"/>
      <c r="BK749" s="5"/>
      <c r="BL749" s="5"/>
      <c r="BM749" s="5"/>
      <c r="BN749" s="5"/>
      <c r="BO749" s="5"/>
      <c r="BP749" s="5"/>
      <c r="BQ749" s="5"/>
      <c r="BR749" s="5"/>
      <c r="BS749" s="5"/>
      <c r="BT749" s="5"/>
      <c r="BU749" s="5"/>
      <c r="BV749" s="5"/>
      <c r="BW749" s="5"/>
      <c r="BX749" s="5"/>
      <c r="BY749" s="5"/>
      <c r="BZ749" s="5"/>
    </row>
    <row r="750" ht="12.0"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c r="BH750" s="5"/>
      <c r="BI750" s="5"/>
      <c r="BJ750" s="5"/>
      <c r="BK750" s="5"/>
      <c r="BL750" s="5"/>
      <c r="BM750" s="5"/>
      <c r="BN750" s="5"/>
      <c r="BO750" s="5"/>
      <c r="BP750" s="5"/>
      <c r="BQ750" s="5"/>
      <c r="BR750" s="5"/>
      <c r="BS750" s="5"/>
      <c r="BT750" s="5"/>
      <c r="BU750" s="5"/>
      <c r="BV750" s="5"/>
      <c r="BW750" s="5"/>
      <c r="BX750" s="5"/>
      <c r="BY750" s="5"/>
      <c r="BZ750" s="5"/>
    </row>
    <row r="751" ht="12.0"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c r="BH751" s="5"/>
      <c r="BI751" s="5"/>
      <c r="BJ751" s="5"/>
      <c r="BK751" s="5"/>
      <c r="BL751" s="5"/>
      <c r="BM751" s="5"/>
      <c r="BN751" s="5"/>
      <c r="BO751" s="5"/>
      <c r="BP751" s="5"/>
      <c r="BQ751" s="5"/>
      <c r="BR751" s="5"/>
      <c r="BS751" s="5"/>
      <c r="BT751" s="5"/>
      <c r="BU751" s="5"/>
      <c r="BV751" s="5"/>
      <c r="BW751" s="5"/>
      <c r="BX751" s="5"/>
      <c r="BY751" s="5"/>
      <c r="BZ751" s="5"/>
    </row>
    <row r="752" ht="12.0"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c r="BH752" s="5"/>
      <c r="BI752" s="5"/>
      <c r="BJ752" s="5"/>
      <c r="BK752" s="5"/>
      <c r="BL752" s="5"/>
      <c r="BM752" s="5"/>
      <c r="BN752" s="5"/>
      <c r="BO752" s="5"/>
      <c r="BP752" s="5"/>
      <c r="BQ752" s="5"/>
      <c r="BR752" s="5"/>
      <c r="BS752" s="5"/>
      <c r="BT752" s="5"/>
      <c r="BU752" s="5"/>
      <c r="BV752" s="5"/>
      <c r="BW752" s="5"/>
      <c r="BX752" s="5"/>
      <c r="BY752" s="5"/>
      <c r="BZ752" s="5"/>
    </row>
    <row r="753" ht="12.0"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c r="BH753" s="5"/>
      <c r="BI753" s="5"/>
      <c r="BJ753" s="5"/>
      <c r="BK753" s="5"/>
      <c r="BL753" s="5"/>
      <c r="BM753" s="5"/>
      <c r="BN753" s="5"/>
      <c r="BO753" s="5"/>
      <c r="BP753" s="5"/>
      <c r="BQ753" s="5"/>
      <c r="BR753" s="5"/>
      <c r="BS753" s="5"/>
      <c r="BT753" s="5"/>
      <c r="BU753" s="5"/>
      <c r="BV753" s="5"/>
      <c r="BW753" s="5"/>
      <c r="BX753" s="5"/>
      <c r="BY753" s="5"/>
      <c r="BZ753" s="5"/>
    </row>
    <row r="754" ht="12.0"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c r="BH754" s="5"/>
      <c r="BI754" s="5"/>
      <c r="BJ754" s="5"/>
      <c r="BK754" s="5"/>
      <c r="BL754" s="5"/>
      <c r="BM754" s="5"/>
      <c r="BN754" s="5"/>
      <c r="BO754" s="5"/>
      <c r="BP754" s="5"/>
      <c r="BQ754" s="5"/>
      <c r="BR754" s="5"/>
      <c r="BS754" s="5"/>
      <c r="BT754" s="5"/>
      <c r="BU754" s="5"/>
      <c r="BV754" s="5"/>
      <c r="BW754" s="5"/>
      <c r="BX754" s="5"/>
      <c r="BY754" s="5"/>
      <c r="BZ754" s="5"/>
    </row>
    <row r="755" ht="12.0"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c r="BH755" s="5"/>
      <c r="BI755" s="5"/>
      <c r="BJ755" s="5"/>
      <c r="BK755" s="5"/>
      <c r="BL755" s="5"/>
      <c r="BM755" s="5"/>
      <c r="BN755" s="5"/>
      <c r="BO755" s="5"/>
      <c r="BP755" s="5"/>
      <c r="BQ755" s="5"/>
      <c r="BR755" s="5"/>
      <c r="BS755" s="5"/>
      <c r="BT755" s="5"/>
      <c r="BU755" s="5"/>
      <c r="BV755" s="5"/>
      <c r="BW755" s="5"/>
      <c r="BX755" s="5"/>
      <c r="BY755" s="5"/>
      <c r="BZ755" s="5"/>
    </row>
    <row r="756" ht="12.0"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c r="BH756" s="5"/>
      <c r="BI756" s="5"/>
      <c r="BJ756" s="5"/>
      <c r="BK756" s="5"/>
      <c r="BL756" s="5"/>
      <c r="BM756" s="5"/>
      <c r="BN756" s="5"/>
      <c r="BO756" s="5"/>
      <c r="BP756" s="5"/>
      <c r="BQ756" s="5"/>
      <c r="BR756" s="5"/>
      <c r="BS756" s="5"/>
      <c r="BT756" s="5"/>
      <c r="BU756" s="5"/>
      <c r="BV756" s="5"/>
      <c r="BW756" s="5"/>
      <c r="BX756" s="5"/>
      <c r="BY756" s="5"/>
      <c r="BZ756" s="5"/>
    </row>
    <row r="757" ht="12.0"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c r="BH757" s="5"/>
      <c r="BI757" s="5"/>
      <c r="BJ757" s="5"/>
      <c r="BK757" s="5"/>
      <c r="BL757" s="5"/>
      <c r="BM757" s="5"/>
      <c r="BN757" s="5"/>
      <c r="BO757" s="5"/>
      <c r="BP757" s="5"/>
      <c r="BQ757" s="5"/>
      <c r="BR757" s="5"/>
      <c r="BS757" s="5"/>
      <c r="BT757" s="5"/>
      <c r="BU757" s="5"/>
      <c r="BV757" s="5"/>
      <c r="BW757" s="5"/>
      <c r="BX757" s="5"/>
      <c r="BY757" s="5"/>
      <c r="BZ757" s="5"/>
    </row>
    <row r="758" ht="12.0"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c r="BH758" s="5"/>
      <c r="BI758" s="5"/>
      <c r="BJ758" s="5"/>
      <c r="BK758" s="5"/>
      <c r="BL758" s="5"/>
      <c r="BM758" s="5"/>
      <c r="BN758" s="5"/>
      <c r="BO758" s="5"/>
      <c r="BP758" s="5"/>
      <c r="BQ758" s="5"/>
      <c r="BR758" s="5"/>
      <c r="BS758" s="5"/>
      <c r="BT758" s="5"/>
      <c r="BU758" s="5"/>
      <c r="BV758" s="5"/>
      <c r="BW758" s="5"/>
      <c r="BX758" s="5"/>
      <c r="BY758" s="5"/>
      <c r="BZ758" s="5"/>
    </row>
    <row r="759" ht="12.0"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c r="BH759" s="5"/>
      <c r="BI759" s="5"/>
      <c r="BJ759" s="5"/>
      <c r="BK759" s="5"/>
      <c r="BL759" s="5"/>
      <c r="BM759" s="5"/>
      <c r="BN759" s="5"/>
      <c r="BO759" s="5"/>
      <c r="BP759" s="5"/>
      <c r="BQ759" s="5"/>
      <c r="BR759" s="5"/>
      <c r="BS759" s="5"/>
      <c r="BT759" s="5"/>
      <c r="BU759" s="5"/>
      <c r="BV759" s="5"/>
      <c r="BW759" s="5"/>
      <c r="BX759" s="5"/>
      <c r="BY759" s="5"/>
      <c r="BZ759" s="5"/>
    </row>
    <row r="760" ht="12.0"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c r="BH760" s="5"/>
      <c r="BI760" s="5"/>
      <c r="BJ760" s="5"/>
      <c r="BK760" s="5"/>
      <c r="BL760" s="5"/>
      <c r="BM760" s="5"/>
      <c r="BN760" s="5"/>
      <c r="BO760" s="5"/>
      <c r="BP760" s="5"/>
      <c r="BQ760" s="5"/>
      <c r="BR760" s="5"/>
      <c r="BS760" s="5"/>
      <c r="BT760" s="5"/>
      <c r="BU760" s="5"/>
      <c r="BV760" s="5"/>
      <c r="BW760" s="5"/>
      <c r="BX760" s="5"/>
      <c r="BY760" s="5"/>
      <c r="BZ760" s="5"/>
    </row>
    <row r="761" ht="12.0"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c r="BH761" s="5"/>
      <c r="BI761" s="5"/>
      <c r="BJ761" s="5"/>
      <c r="BK761" s="5"/>
      <c r="BL761" s="5"/>
      <c r="BM761" s="5"/>
      <c r="BN761" s="5"/>
      <c r="BO761" s="5"/>
      <c r="BP761" s="5"/>
      <c r="BQ761" s="5"/>
      <c r="BR761" s="5"/>
      <c r="BS761" s="5"/>
      <c r="BT761" s="5"/>
      <c r="BU761" s="5"/>
      <c r="BV761" s="5"/>
      <c r="BW761" s="5"/>
      <c r="BX761" s="5"/>
      <c r="BY761" s="5"/>
      <c r="BZ761" s="5"/>
    </row>
    <row r="762" ht="12.0"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c r="BH762" s="5"/>
      <c r="BI762" s="5"/>
      <c r="BJ762" s="5"/>
      <c r="BK762" s="5"/>
      <c r="BL762" s="5"/>
      <c r="BM762" s="5"/>
      <c r="BN762" s="5"/>
      <c r="BO762" s="5"/>
      <c r="BP762" s="5"/>
      <c r="BQ762" s="5"/>
      <c r="BR762" s="5"/>
      <c r="BS762" s="5"/>
      <c r="BT762" s="5"/>
      <c r="BU762" s="5"/>
      <c r="BV762" s="5"/>
      <c r="BW762" s="5"/>
      <c r="BX762" s="5"/>
      <c r="BY762" s="5"/>
      <c r="BZ762" s="5"/>
    </row>
    <row r="763" ht="12.0"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c r="BH763" s="5"/>
      <c r="BI763" s="5"/>
      <c r="BJ763" s="5"/>
      <c r="BK763" s="5"/>
      <c r="BL763" s="5"/>
      <c r="BM763" s="5"/>
      <c r="BN763" s="5"/>
      <c r="BO763" s="5"/>
      <c r="BP763" s="5"/>
      <c r="BQ763" s="5"/>
      <c r="BR763" s="5"/>
      <c r="BS763" s="5"/>
      <c r="BT763" s="5"/>
      <c r="BU763" s="5"/>
      <c r="BV763" s="5"/>
      <c r="BW763" s="5"/>
      <c r="BX763" s="5"/>
      <c r="BY763" s="5"/>
      <c r="BZ763" s="5"/>
    </row>
    <row r="764" ht="12.0"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c r="BH764" s="5"/>
      <c r="BI764" s="5"/>
      <c r="BJ764" s="5"/>
      <c r="BK764" s="5"/>
      <c r="BL764" s="5"/>
      <c r="BM764" s="5"/>
      <c r="BN764" s="5"/>
      <c r="BO764" s="5"/>
      <c r="BP764" s="5"/>
      <c r="BQ764" s="5"/>
      <c r="BR764" s="5"/>
      <c r="BS764" s="5"/>
      <c r="BT764" s="5"/>
      <c r="BU764" s="5"/>
      <c r="BV764" s="5"/>
      <c r="BW764" s="5"/>
      <c r="BX764" s="5"/>
      <c r="BY764" s="5"/>
      <c r="BZ764" s="5"/>
    </row>
    <row r="765" ht="12.0"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c r="BH765" s="5"/>
      <c r="BI765" s="5"/>
      <c r="BJ765" s="5"/>
      <c r="BK765" s="5"/>
      <c r="BL765" s="5"/>
      <c r="BM765" s="5"/>
      <c r="BN765" s="5"/>
      <c r="BO765" s="5"/>
      <c r="BP765" s="5"/>
      <c r="BQ765" s="5"/>
      <c r="BR765" s="5"/>
      <c r="BS765" s="5"/>
      <c r="BT765" s="5"/>
      <c r="BU765" s="5"/>
      <c r="BV765" s="5"/>
      <c r="BW765" s="5"/>
      <c r="BX765" s="5"/>
      <c r="BY765" s="5"/>
      <c r="BZ765" s="5"/>
    </row>
    <row r="766" ht="12.0"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c r="BH766" s="5"/>
      <c r="BI766" s="5"/>
      <c r="BJ766" s="5"/>
      <c r="BK766" s="5"/>
      <c r="BL766" s="5"/>
      <c r="BM766" s="5"/>
      <c r="BN766" s="5"/>
      <c r="BO766" s="5"/>
      <c r="BP766" s="5"/>
      <c r="BQ766" s="5"/>
      <c r="BR766" s="5"/>
      <c r="BS766" s="5"/>
      <c r="BT766" s="5"/>
      <c r="BU766" s="5"/>
      <c r="BV766" s="5"/>
      <c r="BW766" s="5"/>
      <c r="BX766" s="5"/>
      <c r="BY766" s="5"/>
      <c r="BZ766" s="5"/>
    </row>
    <row r="767" ht="12.0"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c r="BH767" s="5"/>
      <c r="BI767" s="5"/>
      <c r="BJ767" s="5"/>
      <c r="BK767" s="5"/>
      <c r="BL767" s="5"/>
      <c r="BM767" s="5"/>
      <c r="BN767" s="5"/>
      <c r="BO767" s="5"/>
      <c r="BP767" s="5"/>
      <c r="BQ767" s="5"/>
      <c r="BR767" s="5"/>
      <c r="BS767" s="5"/>
      <c r="BT767" s="5"/>
      <c r="BU767" s="5"/>
      <c r="BV767" s="5"/>
      <c r="BW767" s="5"/>
      <c r="BX767" s="5"/>
      <c r="BY767" s="5"/>
      <c r="BZ767" s="5"/>
    </row>
    <row r="768" ht="12.0"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c r="BH768" s="5"/>
      <c r="BI768" s="5"/>
      <c r="BJ768" s="5"/>
      <c r="BK768" s="5"/>
      <c r="BL768" s="5"/>
      <c r="BM768" s="5"/>
      <c r="BN768" s="5"/>
      <c r="BO768" s="5"/>
      <c r="BP768" s="5"/>
      <c r="BQ768" s="5"/>
      <c r="BR768" s="5"/>
      <c r="BS768" s="5"/>
      <c r="BT768" s="5"/>
      <c r="BU768" s="5"/>
      <c r="BV768" s="5"/>
      <c r="BW768" s="5"/>
      <c r="BX768" s="5"/>
      <c r="BY768" s="5"/>
      <c r="BZ768" s="5"/>
    </row>
    <row r="769" ht="12.0"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c r="BH769" s="5"/>
      <c r="BI769" s="5"/>
      <c r="BJ769" s="5"/>
      <c r="BK769" s="5"/>
      <c r="BL769" s="5"/>
      <c r="BM769" s="5"/>
      <c r="BN769" s="5"/>
      <c r="BO769" s="5"/>
      <c r="BP769" s="5"/>
      <c r="BQ769" s="5"/>
      <c r="BR769" s="5"/>
      <c r="BS769" s="5"/>
      <c r="BT769" s="5"/>
      <c r="BU769" s="5"/>
      <c r="BV769" s="5"/>
      <c r="BW769" s="5"/>
      <c r="BX769" s="5"/>
      <c r="BY769" s="5"/>
      <c r="BZ769" s="5"/>
    </row>
    <row r="770" ht="12.0"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c r="BH770" s="5"/>
      <c r="BI770" s="5"/>
      <c r="BJ770" s="5"/>
      <c r="BK770" s="5"/>
      <c r="BL770" s="5"/>
      <c r="BM770" s="5"/>
      <c r="BN770" s="5"/>
      <c r="BO770" s="5"/>
      <c r="BP770" s="5"/>
      <c r="BQ770" s="5"/>
      <c r="BR770" s="5"/>
      <c r="BS770" s="5"/>
      <c r="BT770" s="5"/>
      <c r="BU770" s="5"/>
      <c r="BV770" s="5"/>
      <c r="BW770" s="5"/>
      <c r="BX770" s="5"/>
      <c r="BY770" s="5"/>
      <c r="BZ770" s="5"/>
    </row>
    <row r="771" ht="12.0"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c r="BH771" s="5"/>
      <c r="BI771" s="5"/>
      <c r="BJ771" s="5"/>
      <c r="BK771" s="5"/>
      <c r="BL771" s="5"/>
      <c r="BM771" s="5"/>
      <c r="BN771" s="5"/>
      <c r="BO771" s="5"/>
      <c r="BP771" s="5"/>
      <c r="BQ771" s="5"/>
      <c r="BR771" s="5"/>
      <c r="BS771" s="5"/>
      <c r="BT771" s="5"/>
      <c r="BU771" s="5"/>
      <c r="BV771" s="5"/>
      <c r="BW771" s="5"/>
      <c r="BX771" s="5"/>
      <c r="BY771" s="5"/>
      <c r="BZ771" s="5"/>
    </row>
    <row r="772" ht="12.0"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c r="BH772" s="5"/>
      <c r="BI772" s="5"/>
      <c r="BJ772" s="5"/>
      <c r="BK772" s="5"/>
      <c r="BL772" s="5"/>
      <c r="BM772" s="5"/>
      <c r="BN772" s="5"/>
      <c r="BO772" s="5"/>
      <c r="BP772" s="5"/>
      <c r="BQ772" s="5"/>
      <c r="BR772" s="5"/>
      <c r="BS772" s="5"/>
      <c r="BT772" s="5"/>
      <c r="BU772" s="5"/>
      <c r="BV772" s="5"/>
      <c r="BW772" s="5"/>
      <c r="BX772" s="5"/>
      <c r="BY772" s="5"/>
      <c r="BZ772" s="5"/>
    </row>
    <row r="773" ht="12.0"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c r="BH773" s="5"/>
      <c r="BI773" s="5"/>
      <c r="BJ773" s="5"/>
      <c r="BK773" s="5"/>
      <c r="BL773" s="5"/>
      <c r="BM773" s="5"/>
      <c r="BN773" s="5"/>
      <c r="BO773" s="5"/>
      <c r="BP773" s="5"/>
      <c r="BQ773" s="5"/>
      <c r="BR773" s="5"/>
      <c r="BS773" s="5"/>
      <c r="BT773" s="5"/>
      <c r="BU773" s="5"/>
      <c r="BV773" s="5"/>
      <c r="BW773" s="5"/>
      <c r="BX773" s="5"/>
      <c r="BY773" s="5"/>
      <c r="BZ773" s="5"/>
    </row>
    <row r="774" ht="12.0"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c r="BH774" s="5"/>
      <c r="BI774" s="5"/>
      <c r="BJ774" s="5"/>
      <c r="BK774" s="5"/>
      <c r="BL774" s="5"/>
      <c r="BM774" s="5"/>
      <c r="BN774" s="5"/>
      <c r="BO774" s="5"/>
      <c r="BP774" s="5"/>
      <c r="BQ774" s="5"/>
      <c r="BR774" s="5"/>
      <c r="BS774" s="5"/>
      <c r="BT774" s="5"/>
      <c r="BU774" s="5"/>
      <c r="BV774" s="5"/>
      <c r="BW774" s="5"/>
      <c r="BX774" s="5"/>
      <c r="BY774" s="5"/>
      <c r="BZ774" s="5"/>
    </row>
    <row r="775" ht="12.0"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c r="BH775" s="5"/>
      <c r="BI775" s="5"/>
      <c r="BJ775" s="5"/>
      <c r="BK775" s="5"/>
      <c r="BL775" s="5"/>
      <c r="BM775" s="5"/>
      <c r="BN775" s="5"/>
      <c r="BO775" s="5"/>
      <c r="BP775" s="5"/>
      <c r="BQ775" s="5"/>
      <c r="BR775" s="5"/>
      <c r="BS775" s="5"/>
      <c r="BT775" s="5"/>
      <c r="BU775" s="5"/>
      <c r="BV775" s="5"/>
      <c r="BW775" s="5"/>
      <c r="BX775" s="5"/>
      <c r="BY775" s="5"/>
      <c r="BZ775" s="5"/>
    </row>
    <row r="776" ht="12.0"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c r="BH776" s="5"/>
      <c r="BI776" s="5"/>
      <c r="BJ776" s="5"/>
      <c r="BK776" s="5"/>
      <c r="BL776" s="5"/>
      <c r="BM776" s="5"/>
      <c r="BN776" s="5"/>
      <c r="BO776" s="5"/>
      <c r="BP776" s="5"/>
      <c r="BQ776" s="5"/>
      <c r="BR776" s="5"/>
      <c r="BS776" s="5"/>
      <c r="BT776" s="5"/>
      <c r="BU776" s="5"/>
      <c r="BV776" s="5"/>
      <c r="BW776" s="5"/>
      <c r="BX776" s="5"/>
      <c r="BY776" s="5"/>
      <c r="BZ776" s="5"/>
    </row>
    <row r="777" ht="12.0"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c r="BH777" s="5"/>
      <c r="BI777" s="5"/>
      <c r="BJ777" s="5"/>
      <c r="BK777" s="5"/>
      <c r="BL777" s="5"/>
      <c r="BM777" s="5"/>
      <c r="BN777" s="5"/>
      <c r="BO777" s="5"/>
      <c r="BP777" s="5"/>
      <c r="BQ777" s="5"/>
      <c r="BR777" s="5"/>
      <c r="BS777" s="5"/>
      <c r="BT777" s="5"/>
      <c r="BU777" s="5"/>
      <c r="BV777" s="5"/>
      <c r="BW777" s="5"/>
      <c r="BX777" s="5"/>
      <c r="BY777" s="5"/>
      <c r="BZ777" s="5"/>
    </row>
    <row r="778" ht="12.0"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c r="BH778" s="5"/>
      <c r="BI778" s="5"/>
      <c r="BJ778" s="5"/>
      <c r="BK778" s="5"/>
      <c r="BL778" s="5"/>
      <c r="BM778" s="5"/>
      <c r="BN778" s="5"/>
      <c r="BO778" s="5"/>
      <c r="BP778" s="5"/>
      <c r="BQ778" s="5"/>
      <c r="BR778" s="5"/>
      <c r="BS778" s="5"/>
      <c r="BT778" s="5"/>
      <c r="BU778" s="5"/>
      <c r="BV778" s="5"/>
      <c r="BW778" s="5"/>
      <c r="BX778" s="5"/>
      <c r="BY778" s="5"/>
      <c r="BZ778" s="5"/>
    </row>
    <row r="779" ht="12.0"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c r="BH779" s="5"/>
      <c r="BI779" s="5"/>
      <c r="BJ779" s="5"/>
      <c r="BK779" s="5"/>
      <c r="BL779" s="5"/>
      <c r="BM779" s="5"/>
      <c r="BN779" s="5"/>
      <c r="BO779" s="5"/>
      <c r="BP779" s="5"/>
      <c r="BQ779" s="5"/>
      <c r="BR779" s="5"/>
      <c r="BS779" s="5"/>
      <c r="BT779" s="5"/>
      <c r="BU779" s="5"/>
      <c r="BV779" s="5"/>
      <c r="BW779" s="5"/>
      <c r="BX779" s="5"/>
      <c r="BY779" s="5"/>
      <c r="BZ779" s="5"/>
    </row>
    <row r="780" ht="12.0"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c r="BH780" s="5"/>
      <c r="BI780" s="5"/>
      <c r="BJ780" s="5"/>
      <c r="BK780" s="5"/>
      <c r="BL780" s="5"/>
      <c r="BM780" s="5"/>
      <c r="BN780" s="5"/>
      <c r="BO780" s="5"/>
      <c r="BP780" s="5"/>
      <c r="BQ780" s="5"/>
      <c r="BR780" s="5"/>
      <c r="BS780" s="5"/>
      <c r="BT780" s="5"/>
      <c r="BU780" s="5"/>
      <c r="BV780" s="5"/>
      <c r="BW780" s="5"/>
      <c r="BX780" s="5"/>
      <c r="BY780" s="5"/>
      <c r="BZ780" s="5"/>
    </row>
    <row r="781" ht="12.0"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c r="BH781" s="5"/>
      <c r="BI781" s="5"/>
      <c r="BJ781" s="5"/>
      <c r="BK781" s="5"/>
      <c r="BL781" s="5"/>
      <c r="BM781" s="5"/>
      <c r="BN781" s="5"/>
      <c r="BO781" s="5"/>
      <c r="BP781" s="5"/>
      <c r="BQ781" s="5"/>
      <c r="BR781" s="5"/>
      <c r="BS781" s="5"/>
      <c r="BT781" s="5"/>
      <c r="BU781" s="5"/>
      <c r="BV781" s="5"/>
      <c r="BW781" s="5"/>
      <c r="BX781" s="5"/>
      <c r="BY781" s="5"/>
      <c r="BZ781" s="5"/>
    </row>
    <row r="782" ht="12.0"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c r="BH782" s="5"/>
      <c r="BI782" s="5"/>
      <c r="BJ782" s="5"/>
      <c r="BK782" s="5"/>
      <c r="BL782" s="5"/>
      <c r="BM782" s="5"/>
      <c r="BN782" s="5"/>
      <c r="BO782" s="5"/>
      <c r="BP782" s="5"/>
      <c r="BQ782" s="5"/>
      <c r="BR782" s="5"/>
      <c r="BS782" s="5"/>
      <c r="BT782" s="5"/>
      <c r="BU782" s="5"/>
      <c r="BV782" s="5"/>
      <c r="BW782" s="5"/>
      <c r="BX782" s="5"/>
      <c r="BY782" s="5"/>
      <c r="BZ782" s="5"/>
    </row>
    <row r="783" ht="12.0"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c r="BH783" s="5"/>
      <c r="BI783" s="5"/>
      <c r="BJ783" s="5"/>
      <c r="BK783" s="5"/>
      <c r="BL783" s="5"/>
      <c r="BM783" s="5"/>
      <c r="BN783" s="5"/>
      <c r="BO783" s="5"/>
      <c r="BP783" s="5"/>
      <c r="BQ783" s="5"/>
      <c r="BR783" s="5"/>
      <c r="BS783" s="5"/>
      <c r="BT783" s="5"/>
      <c r="BU783" s="5"/>
      <c r="BV783" s="5"/>
      <c r="BW783" s="5"/>
      <c r="BX783" s="5"/>
      <c r="BY783" s="5"/>
      <c r="BZ783" s="5"/>
    </row>
    <row r="784" ht="12.0"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c r="BH784" s="5"/>
      <c r="BI784" s="5"/>
      <c r="BJ784" s="5"/>
      <c r="BK784" s="5"/>
      <c r="BL784" s="5"/>
      <c r="BM784" s="5"/>
      <c r="BN784" s="5"/>
      <c r="BO784" s="5"/>
      <c r="BP784" s="5"/>
      <c r="BQ784" s="5"/>
      <c r="BR784" s="5"/>
      <c r="BS784" s="5"/>
      <c r="BT784" s="5"/>
      <c r="BU784" s="5"/>
      <c r="BV784" s="5"/>
      <c r="BW784" s="5"/>
      <c r="BX784" s="5"/>
      <c r="BY784" s="5"/>
      <c r="BZ784" s="5"/>
    </row>
    <row r="785" ht="12.0"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c r="BH785" s="5"/>
      <c r="BI785" s="5"/>
      <c r="BJ785" s="5"/>
      <c r="BK785" s="5"/>
      <c r="BL785" s="5"/>
      <c r="BM785" s="5"/>
      <c r="BN785" s="5"/>
      <c r="BO785" s="5"/>
      <c r="BP785" s="5"/>
      <c r="BQ785" s="5"/>
      <c r="BR785" s="5"/>
      <c r="BS785" s="5"/>
      <c r="BT785" s="5"/>
      <c r="BU785" s="5"/>
      <c r="BV785" s="5"/>
      <c r="BW785" s="5"/>
      <c r="BX785" s="5"/>
      <c r="BY785" s="5"/>
      <c r="BZ785" s="5"/>
    </row>
    <row r="786" ht="12.0"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c r="BH786" s="5"/>
      <c r="BI786" s="5"/>
      <c r="BJ786" s="5"/>
      <c r="BK786" s="5"/>
      <c r="BL786" s="5"/>
      <c r="BM786" s="5"/>
      <c r="BN786" s="5"/>
      <c r="BO786" s="5"/>
      <c r="BP786" s="5"/>
      <c r="BQ786" s="5"/>
      <c r="BR786" s="5"/>
      <c r="BS786" s="5"/>
      <c r="BT786" s="5"/>
      <c r="BU786" s="5"/>
      <c r="BV786" s="5"/>
      <c r="BW786" s="5"/>
      <c r="BX786" s="5"/>
      <c r="BY786" s="5"/>
      <c r="BZ786" s="5"/>
    </row>
    <row r="787" ht="12.0"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c r="BH787" s="5"/>
      <c r="BI787" s="5"/>
      <c r="BJ787" s="5"/>
      <c r="BK787" s="5"/>
      <c r="BL787" s="5"/>
      <c r="BM787" s="5"/>
      <c r="BN787" s="5"/>
      <c r="BO787" s="5"/>
      <c r="BP787" s="5"/>
      <c r="BQ787" s="5"/>
      <c r="BR787" s="5"/>
      <c r="BS787" s="5"/>
      <c r="BT787" s="5"/>
      <c r="BU787" s="5"/>
      <c r="BV787" s="5"/>
      <c r="BW787" s="5"/>
      <c r="BX787" s="5"/>
      <c r="BY787" s="5"/>
      <c r="BZ787" s="5"/>
    </row>
    <row r="788" ht="12.0"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c r="BH788" s="5"/>
      <c r="BI788" s="5"/>
      <c r="BJ788" s="5"/>
      <c r="BK788" s="5"/>
      <c r="BL788" s="5"/>
      <c r="BM788" s="5"/>
      <c r="BN788" s="5"/>
      <c r="BO788" s="5"/>
      <c r="BP788" s="5"/>
      <c r="BQ788" s="5"/>
      <c r="BR788" s="5"/>
      <c r="BS788" s="5"/>
      <c r="BT788" s="5"/>
      <c r="BU788" s="5"/>
      <c r="BV788" s="5"/>
      <c r="BW788" s="5"/>
      <c r="BX788" s="5"/>
      <c r="BY788" s="5"/>
      <c r="BZ788" s="5"/>
    </row>
    <row r="789" ht="12.0"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c r="BH789" s="5"/>
      <c r="BI789" s="5"/>
      <c r="BJ789" s="5"/>
      <c r="BK789" s="5"/>
      <c r="BL789" s="5"/>
      <c r="BM789" s="5"/>
      <c r="BN789" s="5"/>
      <c r="BO789" s="5"/>
      <c r="BP789" s="5"/>
      <c r="BQ789" s="5"/>
      <c r="BR789" s="5"/>
      <c r="BS789" s="5"/>
      <c r="BT789" s="5"/>
      <c r="BU789" s="5"/>
      <c r="BV789" s="5"/>
      <c r="BW789" s="5"/>
      <c r="BX789" s="5"/>
      <c r="BY789" s="5"/>
      <c r="BZ789" s="5"/>
    </row>
    <row r="790" ht="12.0"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c r="BH790" s="5"/>
      <c r="BI790" s="5"/>
      <c r="BJ790" s="5"/>
      <c r="BK790" s="5"/>
      <c r="BL790" s="5"/>
      <c r="BM790" s="5"/>
      <c r="BN790" s="5"/>
      <c r="BO790" s="5"/>
      <c r="BP790" s="5"/>
      <c r="BQ790" s="5"/>
      <c r="BR790" s="5"/>
      <c r="BS790" s="5"/>
      <c r="BT790" s="5"/>
      <c r="BU790" s="5"/>
      <c r="BV790" s="5"/>
      <c r="BW790" s="5"/>
      <c r="BX790" s="5"/>
      <c r="BY790" s="5"/>
      <c r="BZ790" s="5"/>
    </row>
    <row r="791" ht="12.0"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c r="BH791" s="5"/>
      <c r="BI791" s="5"/>
      <c r="BJ791" s="5"/>
      <c r="BK791" s="5"/>
      <c r="BL791" s="5"/>
      <c r="BM791" s="5"/>
      <c r="BN791" s="5"/>
      <c r="BO791" s="5"/>
      <c r="BP791" s="5"/>
      <c r="BQ791" s="5"/>
      <c r="BR791" s="5"/>
      <c r="BS791" s="5"/>
      <c r="BT791" s="5"/>
      <c r="BU791" s="5"/>
      <c r="BV791" s="5"/>
      <c r="BW791" s="5"/>
      <c r="BX791" s="5"/>
      <c r="BY791" s="5"/>
      <c r="BZ791" s="5"/>
    </row>
    <row r="792" ht="12.0"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c r="BH792" s="5"/>
      <c r="BI792" s="5"/>
      <c r="BJ792" s="5"/>
      <c r="BK792" s="5"/>
      <c r="BL792" s="5"/>
      <c r="BM792" s="5"/>
      <c r="BN792" s="5"/>
      <c r="BO792" s="5"/>
      <c r="BP792" s="5"/>
      <c r="BQ792" s="5"/>
      <c r="BR792" s="5"/>
      <c r="BS792" s="5"/>
      <c r="BT792" s="5"/>
      <c r="BU792" s="5"/>
      <c r="BV792" s="5"/>
      <c r="BW792" s="5"/>
      <c r="BX792" s="5"/>
      <c r="BY792" s="5"/>
      <c r="BZ792" s="5"/>
    </row>
    <row r="793" ht="12.0"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c r="BH793" s="5"/>
      <c r="BI793" s="5"/>
      <c r="BJ793" s="5"/>
      <c r="BK793" s="5"/>
      <c r="BL793" s="5"/>
      <c r="BM793" s="5"/>
      <c r="BN793" s="5"/>
      <c r="BO793" s="5"/>
      <c r="BP793" s="5"/>
      <c r="BQ793" s="5"/>
      <c r="BR793" s="5"/>
      <c r="BS793" s="5"/>
      <c r="BT793" s="5"/>
      <c r="BU793" s="5"/>
      <c r="BV793" s="5"/>
      <c r="BW793" s="5"/>
      <c r="BX793" s="5"/>
      <c r="BY793" s="5"/>
      <c r="BZ793" s="5"/>
    </row>
    <row r="794" ht="12.0"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c r="BH794" s="5"/>
      <c r="BI794" s="5"/>
      <c r="BJ794" s="5"/>
      <c r="BK794" s="5"/>
      <c r="BL794" s="5"/>
      <c r="BM794" s="5"/>
      <c r="BN794" s="5"/>
      <c r="BO794" s="5"/>
      <c r="BP794" s="5"/>
      <c r="BQ794" s="5"/>
      <c r="BR794" s="5"/>
      <c r="BS794" s="5"/>
      <c r="BT794" s="5"/>
      <c r="BU794" s="5"/>
      <c r="BV794" s="5"/>
      <c r="BW794" s="5"/>
      <c r="BX794" s="5"/>
      <c r="BY794" s="5"/>
      <c r="BZ794" s="5"/>
    </row>
    <row r="795" ht="12.0"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c r="BH795" s="5"/>
      <c r="BI795" s="5"/>
      <c r="BJ795" s="5"/>
      <c r="BK795" s="5"/>
      <c r="BL795" s="5"/>
      <c r="BM795" s="5"/>
      <c r="BN795" s="5"/>
      <c r="BO795" s="5"/>
      <c r="BP795" s="5"/>
      <c r="BQ795" s="5"/>
      <c r="BR795" s="5"/>
      <c r="BS795" s="5"/>
      <c r="BT795" s="5"/>
      <c r="BU795" s="5"/>
      <c r="BV795" s="5"/>
      <c r="BW795" s="5"/>
      <c r="BX795" s="5"/>
      <c r="BY795" s="5"/>
      <c r="BZ795" s="5"/>
    </row>
    <row r="796" ht="12.0"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c r="BH796" s="5"/>
      <c r="BI796" s="5"/>
      <c r="BJ796" s="5"/>
      <c r="BK796" s="5"/>
      <c r="BL796" s="5"/>
      <c r="BM796" s="5"/>
      <c r="BN796" s="5"/>
      <c r="BO796" s="5"/>
      <c r="BP796" s="5"/>
      <c r="BQ796" s="5"/>
      <c r="BR796" s="5"/>
      <c r="BS796" s="5"/>
      <c r="BT796" s="5"/>
      <c r="BU796" s="5"/>
      <c r="BV796" s="5"/>
      <c r="BW796" s="5"/>
      <c r="BX796" s="5"/>
      <c r="BY796" s="5"/>
      <c r="BZ796" s="5"/>
    </row>
    <row r="797" ht="12.0"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c r="BH797" s="5"/>
      <c r="BI797" s="5"/>
      <c r="BJ797" s="5"/>
      <c r="BK797" s="5"/>
      <c r="BL797" s="5"/>
      <c r="BM797" s="5"/>
      <c r="BN797" s="5"/>
      <c r="BO797" s="5"/>
      <c r="BP797" s="5"/>
      <c r="BQ797" s="5"/>
      <c r="BR797" s="5"/>
      <c r="BS797" s="5"/>
      <c r="BT797" s="5"/>
      <c r="BU797" s="5"/>
      <c r="BV797" s="5"/>
      <c r="BW797" s="5"/>
      <c r="BX797" s="5"/>
      <c r="BY797" s="5"/>
      <c r="BZ797" s="5"/>
    </row>
    <row r="798" ht="12.0"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c r="BH798" s="5"/>
      <c r="BI798" s="5"/>
      <c r="BJ798" s="5"/>
      <c r="BK798" s="5"/>
      <c r="BL798" s="5"/>
      <c r="BM798" s="5"/>
      <c r="BN798" s="5"/>
      <c r="BO798" s="5"/>
      <c r="BP798" s="5"/>
      <c r="BQ798" s="5"/>
      <c r="BR798" s="5"/>
      <c r="BS798" s="5"/>
      <c r="BT798" s="5"/>
      <c r="BU798" s="5"/>
      <c r="BV798" s="5"/>
      <c r="BW798" s="5"/>
      <c r="BX798" s="5"/>
      <c r="BY798" s="5"/>
      <c r="BZ798" s="5"/>
    </row>
    <row r="799" ht="12.0"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c r="BH799" s="5"/>
      <c r="BI799" s="5"/>
      <c r="BJ799" s="5"/>
      <c r="BK799" s="5"/>
      <c r="BL799" s="5"/>
      <c r="BM799" s="5"/>
      <c r="BN799" s="5"/>
      <c r="BO799" s="5"/>
      <c r="BP799" s="5"/>
      <c r="BQ799" s="5"/>
      <c r="BR799" s="5"/>
      <c r="BS799" s="5"/>
      <c r="BT799" s="5"/>
      <c r="BU799" s="5"/>
      <c r="BV799" s="5"/>
      <c r="BW799" s="5"/>
      <c r="BX799" s="5"/>
      <c r="BY799" s="5"/>
      <c r="BZ799" s="5"/>
    </row>
    <row r="800" ht="12.0"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c r="BH800" s="5"/>
      <c r="BI800" s="5"/>
      <c r="BJ800" s="5"/>
      <c r="BK800" s="5"/>
      <c r="BL800" s="5"/>
      <c r="BM800" s="5"/>
      <c r="BN800" s="5"/>
      <c r="BO800" s="5"/>
      <c r="BP800" s="5"/>
      <c r="BQ800" s="5"/>
      <c r="BR800" s="5"/>
      <c r="BS800" s="5"/>
      <c r="BT800" s="5"/>
      <c r="BU800" s="5"/>
      <c r="BV800" s="5"/>
      <c r="BW800" s="5"/>
      <c r="BX800" s="5"/>
      <c r="BY800" s="5"/>
      <c r="BZ800" s="5"/>
    </row>
    <row r="801" ht="12.0"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c r="BH801" s="5"/>
      <c r="BI801" s="5"/>
      <c r="BJ801" s="5"/>
      <c r="BK801" s="5"/>
      <c r="BL801" s="5"/>
      <c r="BM801" s="5"/>
      <c r="BN801" s="5"/>
      <c r="BO801" s="5"/>
      <c r="BP801" s="5"/>
      <c r="BQ801" s="5"/>
      <c r="BR801" s="5"/>
      <c r="BS801" s="5"/>
      <c r="BT801" s="5"/>
      <c r="BU801" s="5"/>
      <c r="BV801" s="5"/>
      <c r="BW801" s="5"/>
      <c r="BX801" s="5"/>
      <c r="BY801" s="5"/>
      <c r="BZ801" s="5"/>
    </row>
    <row r="802" ht="12.0"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c r="BH802" s="5"/>
      <c r="BI802" s="5"/>
      <c r="BJ802" s="5"/>
      <c r="BK802" s="5"/>
      <c r="BL802" s="5"/>
      <c r="BM802" s="5"/>
      <c r="BN802" s="5"/>
      <c r="BO802" s="5"/>
      <c r="BP802" s="5"/>
      <c r="BQ802" s="5"/>
      <c r="BR802" s="5"/>
      <c r="BS802" s="5"/>
      <c r="BT802" s="5"/>
      <c r="BU802" s="5"/>
      <c r="BV802" s="5"/>
      <c r="BW802" s="5"/>
      <c r="BX802" s="5"/>
      <c r="BY802" s="5"/>
      <c r="BZ802" s="5"/>
    </row>
    <row r="803" ht="12.0"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c r="BH803" s="5"/>
      <c r="BI803" s="5"/>
      <c r="BJ803" s="5"/>
      <c r="BK803" s="5"/>
      <c r="BL803" s="5"/>
      <c r="BM803" s="5"/>
      <c r="BN803" s="5"/>
      <c r="BO803" s="5"/>
      <c r="BP803" s="5"/>
      <c r="BQ803" s="5"/>
      <c r="BR803" s="5"/>
      <c r="BS803" s="5"/>
      <c r="BT803" s="5"/>
      <c r="BU803" s="5"/>
      <c r="BV803" s="5"/>
      <c r="BW803" s="5"/>
      <c r="BX803" s="5"/>
      <c r="BY803" s="5"/>
      <c r="BZ803" s="5"/>
    </row>
    <row r="804" ht="12.0"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c r="BH804" s="5"/>
      <c r="BI804" s="5"/>
      <c r="BJ804" s="5"/>
      <c r="BK804" s="5"/>
      <c r="BL804" s="5"/>
      <c r="BM804" s="5"/>
      <c r="BN804" s="5"/>
      <c r="BO804" s="5"/>
      <c r="BP804" s="5"/>
      <c r="BQ804" s="5"/>
      <c r="BR804" s="5"/>
      <c r="BS804" s="5"/>
      <c r="BT804" s="5"/>
      <c r="BU804" s="5"/>
      <c r="BV804" s="5"/>
      <c r="BW804" s="5"/>
      <c r="BX804" s="5"/>
      <c r="BY804" s="5"/>
      <c r="BZ804" s="5"/>
    </row>
    <row r="805" ht="12.0"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c r="BH805" s="5"/>
      <c r="BI805" s="5"/>
      <c r="BJ805" s="5"/>
      <c r="BK805" s="5"/>
      <c r="BL805" s="5"/>
      <c r="BM805" s="5"/>
      <c r="BN805" s="5"/>
      <c r="BO805" s="5"/>
      <c r="BP805" s="5"/>
      <c r="BQ805" s="5"/>
      <c r="BR805" s="5"/>
      <c r="BS805" s="5"/>
      <c r="BT805" s="5"/>
      <c r="BU805" s="5"/>
      <c r="BV805" s="5"/>
      <c r="BW805" s="5"/>
      <c r="BX805" s="5"/>
      <c r="BY805" s="5"/>
      <c r="BZ805" s="5"/>
    </row>
    <row r="806" ht="12.0"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c r="BH806" s="5"/>
      <c r="BI806" s="5"/>
      <c r="BJ806" s="5"/>
      <c r="BK806" s="5"/>
      <c r="BL806" s="5"/>
      <c r="BM806" s="5"/>
      <c r="BN806" s="5"/>
      <c r="BO806" s="5"/>
      <c r="BP806" s="5"/>
      <c r="BQ806" s="5"/>
      <c r="BR806" s="5"/>
      <c r="BS806" s="5"/>
      <c r="BT806" s="5"/>
      <c r="BU806" s="5"/>
      <c r="BV806" s="5"/>
      <c r="BW806" s="5"/>
      <c r="BX806" s="5"/>
      <c r="BY806" s="5"/>
      <c r="BZ806" s="5"/>
    </row>
    <row r="807" ht="12.0"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c r="BH807" s="5"/>
      <c r="BI807" s="5"/>
      <c r="BJ807" s="5"/>
      <c r="BK807" s="5"/>
      <c r="BL807" s="5"/>
      <c r="BM807" s="5"/>
      <c r="BN807" s="5"/>
      <c r="BO807" s="5"/>
      <c r="BP807" s="5"/>
      <c r="BQ807" s="5"/>
      <c r="BR807" s="5"/>
      <c r="BS807" s="5"/>
      <c r="BT807" s="5"/>
      <c r="BU807" s="5"/>
      <c r="BV807" s="5"/>
      <c r="BW807" s="5"/>
      <c r="BX807" s="5"/>
      <c r="BY807" s="5"/>
      <c r="BZ807" s="5"/>
    </row>
    <row r="808" ht="12.0"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c r="BH808" s="5"/>
      <c r="BI808" s="5"/>
      <c r="BJ808" s="5"/>
      <c r="BK808" s="5"/>
      <c r="BL808" s="5"/>
      <c r="BM808" s="5"/>
      <c r="BN808" s="5"/>
      <c r="BO808" s="5"/>
      <c r="BP808" s="5"/>
      <c r="BQ808" s="5"/>
      <c r="BR808" s="5"/>
      <c r="BS808" s="5"/>
      <c r="BT808" s="5"/>
      <c r="BU808" s="5"/>
      <c r="BV808" s="5"/>
      <c r="BW808" s="5"/>
      <c r="BX808" s="5"/>
      <c r="BY808" s="5"/>
      <c r="BZ808" s="5"/>
    </row>
    <row r="809" ht="12.0"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c r="BH809" s="5"/>
      <c r="BI809" s="5"/>
      <c r="BJ809" s="5"/>
      <c r="BK809" s="5"/>
      <c r="BL809" s="5"/>
      <c r="BM809" s="5"/>
      <c r="BN809" s="5"/>
      <c r="BO809" s="5"/>
      <c r="BP809" s="5"/>
      <c r="BQ809" s="5"/>
      <c r="BR809" s="5"/>
      <c r="BS809" s="5"/>
      <c r="BT809" s="5"/>
      <c r="BU809" s="5"/>
      <c r="BV809" s="5"/>
      <c r="BW809" s="5"/>
      <c r="BX809" s="5"/>
      <c r="BY809" s="5"/>
      <c r="BZ809" s="5"/>
    </row>
    <row r="810" ht="12.0"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c r="BH810" s="5"/>
      <c r="BI810" s="5"/>
      <c r="BJ810" s="5"/>
      <c r="BK810" s="5"/>
      <c r="BL810" s="5"/>
      <c r="BM810" s="5"/>
      <c r="BN810" s="5"/>
      <c r="BO810" s="5"/>
      <c r="BP810" s="5"/>
      <c r="BQ810" s="5"/>
      <c r="BR810" s="5"/>
      <c r="BS810" s="5"/>
      <c r="BT810" s="5"/>
      <c r="BU810" s="5"/>
      <c r="BV810" s="5"/>
      <c r="BW810" s="5"/>
      <c r="BX810" s="5"/>
      <c r="BY810" s="5"/>
      <c r="BZ810" s="5"/>
    </row>
    <row r="811" ht="12.0"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c r="BH811" s="5"/>
      <c r="BI811" s="5"/>
      <c r="BJ811" s="5"/>
      <c r="BK811" s="5"/>
      <c r="BL811" s="5"/>
      <c r="BM811" s="5"/>
      <c r="BN811" s="5"/>
      <c r="BO811" s="5"/>
      <c r="BP811" s="5"/>
      <c r="BQ811" s="5"/>
      <c r="BR811" s="5"/>
      <c r="BS811" s="5"/>
      <c r="BT811" s="5"/>
      <c r="BU811" s="5"/>
      <c r="BV811" s="5"/>
      <c r="BW811" s="5"/>
      <c r="BX811" s="5"/>
      <c r="BY811" s="5"/>
      <c r="BZ811" s="5"/>
    </row>
    <row r="812" ht="12.0"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c r="BH812" s="5"/>
      <c r="BI812" s="5"/>
      <c r="BJ812" s="5"/>
      <c r="BK812" s="5"/>
      <c r="BL812" s="5"/>
      <c r="BM812" s="5"/>
      <c r="BN812" s="5"/>
      <c r="BO812" s="5"/>
      <c r="BP812" s="5"/>
      <c r="BQ812" s="5"/>
      <c r="BR812" s="5"/>
      <c r="BS812" s="5"/>
      <c r="BT812" s="5"/>
      <c r="BU812" s="5"/>
      <c r="BV812" s="5"/>
      <c r="BW812" s="5"/>
      <c r="BX812" s="5"/>
      <c r="BY812" s="5"/>
      <c r="BZ812" s="5"/>
    </row>
    <row r="813" ht="12.0"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c r="BH813" s="5"/>
      <c r="BI813" s="5"/>
      <c r="BJ813" s="5"/>
      <c r="BK813" s="5"/>
      <c r="BL813" s="5"/>
      <c r="BM813" s="5"/>
      <c r="BN813" s="5"/>
      <c r="BO813" s="5"/>
      <c r="BP813" s="5"/>
      <c r="BQ813" s="5"/>
      <c r="BR813" s="5"/>
      <c r="BS813" s="5"/>
      <c r="BT813" s="5"/>
      <c r="BU813" s="5"/>
      <c r="BV813" s="5"/>
      <c r="BW813" s="5"/>
      <c r="BX813" s="5"/>
      <c r="BY813" s="5"/>
      <c r="BZ813" s="5"/>
    </row>
    <row r="814" ht="12.0"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c r="BH814" s="5"/>
      <c r="BI814" s="5"/>
      <c r="BJ814" s="5"/>
      <c r="BK814" s="5"/>
      <c r="BL814" s="5"/>
      <c r="BM814" s="5"/>
      <c r="BN814" s="5"/>
      <c r="BO814" s="5"/>
      <c r="BP814" s="5"/>
      <c r="BQ814" s="5"/>
      <c r="BR814" s="5"/>
      <c r="BS814" s="5"/>
      <c r="BT814" s="5"/>
      <c r="BU814" s="5"/>
      <c r="BV814" s="5"/>
      <c r="BW814" s="5"/>
      <c r="BX814" s="5"/>
      <c r="BY814" s="5"/>
      <c r="BZ814" s="5"/>
    </row>
    <row r="815" ht="12.0"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c r="BH815" s="5"/>
      <c r="BI815" s="5"/>
      <c r="BJ815" s="5"/>
      <c r="BK815" s="5"/>
      <c r="BL815" s="5"/>
      <c r="BM815" s="5"/>
      <c r="BN815" s="5"/>
      <c r="BO815" s="5"/>
      <c r="BP815" s="5"/>
      <c r="BQ815" s="5"/>
      <c r="BR815" s="5"/>
      <c r="BS815" s="5"/>
      <c r="BT815" s="5"/>
      <c r="BU815" s="5"/>
      <c r="BV815" s="5"/>
      <c r="BW815" s="5"/>
      <c r="BX815" s="5"/>
      <c r="BY815" s="5"/>
      <c r="BZ815" s="5"/>
    </row>
    <row r="816" ht="12.0"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c r="BH816" s="5"/>
      <c r="BI816" s="5"/>
      <c r="BJ816" s="5"/>
      <c r="BK816" s="5"/>
      <c r="BL816" s="5"/>
      <c r="BM816" s="5"/>
      <c r="BN816" s="5"/>
      <c r="BO816" s="5"/>
      <c r="BP816" s="5"/>
      <c r="BQ816" s="5"/>
      <c r="BR816" s="5"/>
      <c r="BS816" s="5"/>
      <c r="BT816" s="5"/>
      <c r="BU816" s="5"/>
      <c r="BV816" s="5"/>
      <c r="BW816" s="5"/>
      <c r="BX816" s="5"/>
      <c r="BY816" s="5"/>
      <c r="BZ816" s="5"/>
    </row>
    <row r="817" ht="12.0"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c r="BH817" s="5"/>
      <c r="BI817" s="5"/>
      <c r="BJ817" s="5"/>
      <c r="BK817" s="5"/>
      <c r="BL817" s="5"/>
      <c r="BM817" s="5"/>
      <c r="BN817" s="5"/>
      <c r="BO817" s="5"/>
      <c r="BP817" s="5"/>
      <c r="BQ817" s="5"/>
      <c r="BR817" s="5"/>
      <c r="BS817" s="5"/>
      <c r="BT817" s="5"/>
      <c r="BU817" s="5"/>
      <c r="BV817" s="5"/>
      <c r="BW817" s="5"/>
      <c r="BX817" s="5"/>
      <c r="BY817" s="5"/>
      <c r="BZ817" s="5"/>
    </row>
    <row r="818" ht="12.0"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c r="BH818" s="5"/>
      <c r="BI818" s="5"/>
      <c r="BJ818" s="5"/>
      <c r="BK818" s="5"/>
      <c r="BL818" s="5"/>
      <c r="BM818" s="5"/>
      <c r="BN818" s="5"/>
      <c r="BO818" s="5"/>
      <c r="BP818" s="5"/>
      <c r="BQ818" s="5"/>
      <c r="BR818" s="5"/>
      <c r="BS818" s="5"/>
      <c r="BT818" s="5"/>
      <c r="BU818" s="5"/>
      <c r="BV818" s="5"/>
      <c r="BW818" s="5"/>
      <c r="BX818" s="5"/>
      <c r="BY818" s="5"/>
      <c r="BZ818" s="5"/>
    </row>
    <row r="819" ht="12.0"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c r="BH819" s="5"/>
      <c r="BI819" s="5"/>
      <c r="BJ819" s="5"/>
      <c r="BK819" s="5"/>
      <c r="BL819" s="5"/>
      <c r="BM819" s="5"/>
      <c r="BN819" s="5"/>
      <c r="BO819" s="5"/>
      <c r="BP819" s="5"/>
      <c r="BQ819" s="5"/>
      <c r="BR819" s="5"/>
      <c r="BS819" s="5"/>
      <c r="BT819" s="5"/>
      <c r="BU819" s="5"/>
      <c r="BV819" s="5"/>
      <c r="BW819" s="5"/>
      <c r="BX819" s="5"/>
      <c r="BY819" s="5"/>
      <c r="BZ819" s="5"/>
    </row>
    <row r="820" ht="12.0"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c r="BH820" s="5"/>
      <c r="BI820" s="5"/>
      <c r="BJ820" s="5"/>
      <c r="BK820" s="5"/>
      <c r="BL820" s="5"/>
      <c r="BM820" s="5"/>
      <c r="BN820" s="5"/>
      <c r="BO820" s="5"/>
      <c r="BP820" s="5"/>
      <c r="BQ820" s="5"/>
      <c r="BR820" s="5"/>
      <c r="BS820" s="5"/>
      <c r="BT820" s="5"/>
      <c r="BU820" s="5"/>
      <c r="BV820" s="5"/>
      <c r="BW820" s="5"/>
      <c r="BX820" s="5"/>
      <c r="BY820" s="5"/>
      <c r="BZ820" s="5"/>
    </row>
    <row r="821" ht="12.0"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c r="BH821" s="5"/>
      <c r="BI821" s="5"/>
      <c r="BJ821" s="5"/>
      <c r="BK821" s="5"/>
      <c r="BL821" s="5"/>
      <c r="BM821" s="5"/>
      <c r="BN821" s="5"/>
      <c r="BO821" s="5"/>
      <c r="BP821" s="5"/>
      <c r="BQ821" s="5"/>
      <c r="BR821" s="5"/>
      <c r="BS821" s="5"/>
      <c r="BT821" s="5"/>
      <c r="BU821" s="5"/>
      <c r="BV821" s="5"/>
      <c r="BW821" s="5"/>
      <c r="BX821" s="5"/>
      <c r="BY821" s="5"/>
      <c r="BZ821" s="5"/>
    </row>
    <row r="822" ht="12.0"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c r="BH822" s="5"/>
      <c r="BI822" s="5"/>
      <c r="BJ822" s="5"/>
      <c r="BK822" s="5"/>
      <c r="BL822" s="5"/>
      <c r="BM822" s="5"/>
      <c r="BN822" s="5"/>
      <c r="BO822" s="5"/>
      <c r="BP822" s="5"/>
      <c r="BQ822" s="5"/>
      <c r="BR822" s="5"/>
      <c r="BS822" s="5"/>
      <c r="BT822" s="5"/>
      <c r="BU822" s="5"/>
      <c r="BV822" s="5"/>
      <c r="BW822" s="5"/>
      <c r="BX822" s="5"/>
      <c r="BY822" s="5"/>
      <c r="BZ822" s="5"/>
    </row>
    <row r="823" ht="12.0"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c r="BH823" s="5"/>
      <c r="BI823" s="5"/>
      <c r="BJ823" s="5"/>
      <c r="BK823" s="5"/>
      <c r="BL823" s="5"/>
      <c r="BM823" s="5"/>
      <c r="BN823" s="5"/>
      <c r="BO823" s="5"/>
      <c r="BP823" s="5"/>
      <c r="BQ823" s="5"/>
      <c r="BR823" s="5"/>
      <c r="BS823" s="5"/>
      <c r="BT823" s="5"/>
      <c r="BU823" s="5"/>
      <c r="BV823" s="5"/>
      <c r="BW823" s="5"/>
      <c r="BX823" s="5"/>
      <c r="BY823" s="5"/>
      <c r="BZ823" s="5"/>
    </row>
    <row r="824" ht="12.0"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c r="BH824" s="5"/>
      <c r="BI824" s="5"/>
      <c r="BJ824" s="5"/>
      <c r="BK824" s="5"/>
      <c r="BL824" s="5"/>
      <c r="BM824" s="5"/>
      <c r="BN824" s="5"/>
      <c r="BO824" s="5"/>
      <c r="BP824" s="5"/>
      <c r="BQ824" s="5"/>
      <c r="BR824" s="5"/>
      <c r="BS824" s="5"/>
      <c r="BT824" s="5"/>
      <c r="BU824" s="5"/>
      <c r="BV824" s="5"/>
      <c r="BW824" s="5"/>
      <c r="BX824" s="5"/>
      <c r="BY824" s="5"/>
      <c r="BZ824" s="5"/>
    </row>
    <row r="825" ht="12.0"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c r="BH825" s="5"/>
      <c r="BI825" s="5"/>
      <c r="BJ825" s="5"/>
      <c r="BK825" s="5"/>
      <c r="BL825" s="5"/>
      <c r="BM825" s="5"/>
      <c r="BN825" s="5"/>
      <c r="BO825" s="5"/>
      <c r="BP825" s="5"/>
      <c r="BQ825" s="5"/>
      <c r="BR825" s="5"/>
      <c r="BS825" s="5"/>
      <c r="BT825" s="5"/>
      <c r="BU825" s="5"/>
      <c r="BV825" s="5"/>
      <c r="BW825" s="5"/>
      <c r="BX825" s="5"/>
      <c r="BY825" s="5"/>
      <c r="BZ825" s="5"/>
    </row>
    <row r="826" ht="12.0"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c r="BH826" s="5"/>
      <c r="BI826" s="5"/>
      <c r="BJ826" s="5"/>
      <c r="BK826" s="5"/>
      <c r="BL826" s="5"/>
      <c r="BM826" s="5"/>
      <c r="BN826" s="5"/>
      <c r="BO826" s="5"/>
      <c r="BP826" s="5"/>
      <c r="BQ826" s="5"/>
      <c r="BR826" s="5"/>
      <c r="BS826" s="5"/>
      <c r="BT826" s="5"/>
      <c r="BU826" s="5"/>
      <c r="BV826" s="5"/>
      <c r="BW826" s="5"/>
      <c r="BX826" s="5"/>
      <c r="BY826" s="5"/>
      <c r="BZ826" s="5"/>
    </row>
    <row r="827" ht="12.0"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c r="BH827" s="5"/>
      <c r="BI827" s="5"/>
      <c r="BJ827" s="5"/>
      <c r="BK827" s="5"/>
      <c r="BL827" s="5"/>
      <c r="BM827" s="5"/>
      <c r="BN827" s="5"/>
      <c r="BO827" s="5"/>
      <c r="BP827" s="5"/>
      <c r="BQ827" s="5"/>
      <c r="BR827" s="5"/>
      <c r="BS827" s="5"/>
      <c r="BT827" s="5"/>
      <c r="BU827" s="5"/>
      <c r="BV827" s="5"/>
      <c r="BW827" s="5"/>
      <c r="BX827" s="5"/>
      <c r="BY827" s="5"/>
      <c r="BZ827" s="5"/>
    </row>
    <row r="828" ht="12.0"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c r="BH828" s="5"/>
      <c r="BI828" s="5"/>
      <c r="BJ828" s="5"/>
      <c r="BK828" s="5"/>
      <c r="BL828" s="5"/>
      <c r="BM828" s="5"/>
      <c r="BN828" s="5"/>
      <c r="BO828" s="5"/>
      <c r="BP828" s="5"/>
      <c r="BQ828" s="5"/>
      <c r="BR828" s="5"/>
      <c r="BS828" s="5"/>
      <c r="BT828" s="5"/>
      <c r="BU828" s="5"/>
      <c r="BV828" s="5"/>
      <c r="BW828" s="5"/>
      <c r="BX828" s="5"/>
      <c r="BY828" s="5"/>
      <c r="BZ828" s="5"/>
    </row>
    <row r="829" ht="12.0"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c r="BH829" s="5"/>
      <c r="BI829" s="5"/>
      <c r="BJ829" s="5"/>
      <c r="BK829" s="5"/>
      <c r="BL829" s="5"/>
      <c r="BM829" s="5"/>
      <c r="BN829" s="5"/>
      <c r="BO829" s="5"/>
      <c r="BP829" s="5"/>
      <c r="BQ829" s="5"/>
      <c r="BR829" s="5"/>
      <c r="BS829" s="5"/>
      <c r="BT829" s="5"/>
      <c r="BU829" s="5"/>
      <c r="BV829" s="5"/>
      <c r="BW829" s="5"/>
      <c r="BX829" s="5"/>
      <c r="BY829" s="5"/>
      <c r="BZ829" s="5"/>
    </row>
    <row r="830" ht="12.0"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c r="BH830" s="5"/>
      <c r="BI830" s="5"/>
      <c r="BJ830" s="5"/>
      <c r="BK830" s="5"/>
      <c r="BL830" s="5"/>
      <c r="BM830" s="5"/>
      <c r="BN830" s="5"/>
      <c r="BO830" s="5"/>
      <c r="BP830" s="5"/>
      <c r="BQ830" s="5"/>
      <c r="BR830" s="5"/>
      <c r="BS830" s="5"/>
      <c r="BT830" s="5"/>
      <c r="BU830" s="5"/>
      <c r="BV830" s="5"/>
      <c r="BW830" s="5"/>
      <c r="BX830" s="5"/>
      <c r="BY830" s="5"/>
      <c r="BZ830" s="5"/>
    </row>
    <row r="831" ht="12.0"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c r="BH831" s="5"/>
      <c r="BI831" s="5"/>
      <c r="BJ831" s="5"/>
      <c r="BK831" s="5"/>
      <c r="BL831" s="5"/>
      <c r="BM831" s="5"/>
      <c r="BN831" s="5"/>
      <c r="BO831" s="5"/>
      <c r="BP831" s="5"/>
      <c r="BQ831" s="5"/>
      <c r="BR831" s="5"/>
      <c r="BS831" s="5"/>
      <c r="BT831" s="5"/>
      <c r="BU831" s="5"/>
      <c r="BV831" s="5"/>
      <c r="BW831" s="5"/>
      <c r="BX831" s="5"/>
      <c r="BY831" s="5"/>
      <c r="BZ831" s="5"/>
    </row>
    <row r="832" ht="12.0"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c r="BH832" s="5"/>
      <c r="BI832" s="5"/>
      <c r="BJ832" s="5"/>
      <c r="BK832" s="5"/>
      <c r="BL832" s="5"/>
      <c r="BM832" s="5"/>
      <c r="BN832" s="5"/>
      <c r="BO832" s="5"/>
      <c r="BP832" s="5"/>
      <c r="BQ832" s="5"/>
      <c r="BR832" s="5"/>
      <c r="BS832" s="5"/>
      <c r="BT832" s="5"/>
      <c r="BU832" s="5"/>
      <c r="BV832" s="5"/>
      <c r="BW832" s="5"/>
      <c r="BX832" s="5"/>
      <c r="BY832" s="5"/>
      <c r="BZ832" s="5"/>
    </row>
    <row r="833" ht="12.0"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c r="BH833" s="5"/>
      <c r="BI833" s="5"/>
      <c r="BJ833" s="5"/>
      <c r="BK833" s="5"/>
      <c r="BL833" s="5"/>
      <c r="BM833" s="5"/>
      <c r="BN833" s="5"/>
      <c r="BO833" s="5"/>
      <c r="BP833" s="5"/>
      <c r="BQ833" s="5"/>
      <c r="BR833" s="5"/>
      <c r="BS833" s="5"/>
      <c r="BT833" s="5"/>
      <c r="BU833" s="5"/>
      <c r="BV833" s="5"/>
      <c r="BW833" s="5"/>
      <c r="BX833" s="5"/>
      <c r="BY833" s="5"/>
      <c r="BZ833" s="5"/>
    </row>
    <row r="834" ht="12.0"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c r="BH834" s="5"/>
      <c r="BI834" s="5"/>
      <c r="BJ834" s="5"/>
      <c r="BK834" s="5"/>
      <c r="BL834" s="5"/>
      <c r="BM834" s="5"/>
      <c r="BN834" s="5"/>
      <c r="BO834" s="5"/>
      <c r="BP834" s="5"/>
      <c r="BQ834" s="5"/>
      <c r="BR834" s="5"/>
      <c r="BS834" s="5"/>
      <c r="BT834" s="5"/>
      <c r="BU834" s="5"/>
      <c r="BV834" s="5"/>
      <c r="BW834" s="5"/>
      <c r="BX834" s="5"/>
      <c r="BY834" s="5"/>
      <c r="BZ834" s="5"/>
    </row>
    <row r="835" ht="12.0"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c r="BH835" s="5"/>
      <c r="BI835" s="5"/>
      <c r="BJ835" s="5"/>
      <c r="BK835" s="5"/>
      <c r="BL835" s="5"/>
      <c r="BM835" s="5"/>
      <c r="BN835" s="5"/>
      <c r="BO835" s="5"/>
      <c r="BP835" s="5"/>
      <c r="BQ835" s="5"/>
      <c r="BR835" s="5"/>
      <c r="BS835" s="5"/>
      <c r="BT835" s="5"/>
      <c r="BU835" s="5"/>
      <c r="BV835" s="5"/>
      <c r="BW835" s="5"/>
      <c r="BX835" s="5"/>
      <c r="BY835" s="5"/>
      <c r="BZ835" s="5"/>
    </row>
    <row r="836" ht="12.0"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c r="BH836" s="5"/>
      <c r="BI836" s="5"/>
      <c r="BJ836" s="5"/>
      <c r="BK836" s="5"/>
      <c r="BL836" s="5"/>
      <c r="BM836" s="5"/>
      <c r="BN836" s="5"/>
      <c r="BO836" s="5"/>
      <c r="BP836" s="5"/>
      <c r="BQ836" s="5"/>
      <c r="BR836" s="5"/>
      <c r="BS836" s="5"/>
      <c r="BT836" s="5"/>
      <c r="BU836" s="5"/>
      <c r="BV836" s="5"/>
      <c r="BW836" s="5"/>
      <c r="BX836" s="5"/>
      <c r="BY836" s="5"/>
      <c r="BZ836" s="5"/>
    </row>
    <row r="837" ht="12.0"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c r="BH837" s="5"/>
      <c r="BI837" s="5"/>
      <c r="BJ837" s="5"/>
      <c r="BK837" s="5"/>
      <c r="BL837" s="5"/>
      <c r="BM837" s="5"/>
      <c r="BN837" s="5"/>
      <c r="BO837" s="5"/>
      <c r="BP837" s="5"/>
      <c r="BQ837" s="5"/>
      <c r="BR837" s="5"/>
      <c r="BS837" s="5"/>
      <c r="BT837" s="5"/>
      <c r="BU837" s="5"/>
      <c r="BV837" s="5"/>
      <c r="BW837" s="5"/>
      <c r="BX837" s="5"/>
      <c r="BY837" s="5"/>
      <c r="BZ837" s="5"/>
    </row>
    <row r="838" ht="12.0"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c r="BH838" s="5"/>
      <c r="BI838" s="5"/>
      <c r="BJ838" s="5"/>
      <c r="BK838" s="5"/>
      <c r="BL838" s="5"/>
      <c r="BM838" s="5"/>
      <c r="BN838" s="5"/>
      <c r="BO838" s="5"/>
      <c r="BP838" s="5"/>
      <c r="BQ838" s="5"/>
      <c r="BR838" s="5"/>
      <c r="BS838" s="5"/>
      <c r="BT838" s="5"/>
      <c r="BU838" s="5"/>
      <c r="BV838" s="5"/>
      <c r="BW838" s="5"/>
      <c r="BX838" s="5"/>
      <c r="BY838" s="5"/>
      <c r="BZ838" s="5"/>
    </row>
    <row r="839" ht="12.0"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c r="BH839" s="5"/>
      <c r="BI839" s="5"/>
      <c r="BJ839" s="5"/>
      <c r="BK839" s="5"/>
      <c r="BL839" s="5"/>
      <c r="BM839" s="5"/>
      <c r="BN839" s="5"/>
      <c r="BO839" s="5"/>
      <c r="BP839" s="5"/>
      <c r="BQ839" s="5"/>
      <c r="BR839" s="5"/>
      <c r="BS839" s="5"/>
      <c r="BT839" s="5"/>
      <c r="BU839" s="5"/>
      <c r="BV839" s="5"/>
      <c r="BW839" s="5"/>
      <c r="BX839" s="5"/>
      <c r="BY839" s="5"/>
      <c r="BZ839" s="5"/>
    </row>
    <row r="840" ht="12.0"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c r="BH840" s="5"/>
      <c r="BI840" s="5"/>
      <c r="BJ840" s="5"/>
      <c r="BK840" s="5"/>
      <c r="BL840" s="5"/>
      <c r="BM840" s="5"/>
      <c r="BN840" s="5"/>
      <c r="BO840" s="5"/>
      <c r="BP840" s="5"/>
      <c r="BQ840" s="5"/>
      <c r="BR840" s="5"/>
      <c r="BS840" s="5"/>
      <c r="BT840" s="5"/>
      <c r="BU840" s="5"/>
      <c r="BV840" s="5"/>
      <c r="BW840" s="5"/>
      <c r="BX840" s="5"/>
      <c r="BY840" s="5"/>
      <c r="BZ840" s="5"/>
    </row>
    <row r="841" ht="12.0"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c r="BH841" s="5"/>
      <c r="BI841" s="5"/>
      <c r="BJ841" s="5"/>
      <c r="BK841" s="5"/>
      <c r="BL841" s="5"/>
      <c r="BM841" s="5"/>
      <c r="BN841" s="5"/>
      <c r="BO841" s="5"/>
      <c r="BP841" s="5"/>
      <c r="BQ841" s="5"/>
      <c r="BR841" s="5"/>
      <c r="BS841" s="5"/>
      <c r="BT841" s="5"/>
      <c r="BU841" s="5"/>
      <c r="BV841" s="5"/>
      <c r="BW841" s="5"/>
      <c r="BX841" s="5"/>
      <c r="BY841" s="5"/>
      <c r="BZ841" s="5"/>
    </row>
    <row r="842" ht="12.0"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c r="BH842" s="5"/>
      <c r="BI842" s="5"/>
      <c r="BJ842" s="5"/>
      <c r="BK842" s="5"/>
      <c r="BL842" s="5"/>
      <c r="BM842" s="5"/>
      <c r="BN842" s="5"/>
      <c r="BO842" s="5"/>
      <c r="BP842" s="5"/>
      <c r="BQ842" s="5"/>
      <c r="BR842" s="5"/>
      <c r="BS842" s="5"/>
      <c r="BT842" s="5"/>
      <c r="BU842" s="5"/>
      <c r="BV842" s="5"/>
      <c r="BW842" s="5"/>
      <c r="BX842" s="5"/>
      <c r="BY842" s="5"/>
      <c r="BZ842" s="5"/>
    </row>
    <row r="843" ht="12.0"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c r="BH843" s="5"/>
      <c r="BI843" s="5"/>
      <c r="BJ843" s="5"/>
      <c r="BK843" s="5"/>
      <c r="BL843" s="5"/>
      <c r="BM843" s="5"/>
      <c r="BN843" s="5"/>
      <c r="BO843" s="5"/>
      <c r="BP843" s="5"/>
      <c r="BQ843" s="5"/>
      <c r="BR843" s="5"/>
      <c r="BS843" s="5"/>
      <c r="BT843" s="5"/>
      <c r="BU843" s="5"/>
      <c r="BV843" s="5"/>
      <c r="BW843" s="5"/>
      <c r="BX843" s="5"/>
      <c r="BY843" s="5"/>
      <c r="BZ843" s="5"/>
    </row>
    <row r="844" ht="12.0"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c r="BH844" s="5"/>
      <c r="BI844" s="5"/>
      <c r="BJ844" s="5"/>
      <c r="BK844" s="5"/>
      <c r="BL844" s="5"/>
      <c r="BM844" s="5"/>
      <c r="BN844" s="5"/>
      <c r="BO844" s="5"/>
      <c r="BP844" s="5"/>
      <c r="BQ844" s="5"/>
      <c r="BR844" s="5"/>
      <c r="BS844" s="5"/>
      <c r="BT844" s="5"/>
      <c r="BU844" s="5"/>
      <c r="BV844" s="5"/>
      <c r="BW844" s="5"/>
      <c r="BX844" s="5"/>
      <c r="BY844" s="5"/>
      <c r="BZ844" s="5"/>
    </row>
    <row r="845" ht="12.0"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c r="BH845" s="5"/>
      <c r="BI845" s="5"/>
      <c r="BJ845" s="5"/>
      <c r="BK845" s="5"/>
      <c r="BL845" s="5"/>
      <c r="BM845" s="5"/>
      <c r="BN845" s="5"/>
      <c r="BO845" s="5"/>
      <c r="BP845" s="5"/>
      <c r="BQ845" s="5"/>
      <c r="BR845" s="5"/>
      <c r="BS845" s="5"/>
      <c r="BT845" s="5"/>
      <c r="BU845" s="5"/>
      <c r="BV845" s="5"/>
      <c r="BW845" s="5"/>
      <c r="BX845" s="5"/>
      <c r="BY845" s="5"/>
      <c r="BZ845" s="5"/>
    </row>
    <row r="846" ht="12.0"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c r="BH846" s="5"/>
      <c r="BI846" s="5"/>
      <c r="BJ846" s="5"/>
      <c r="BK846" s="5"/>
      <c r="BL846" s="5"/>
      <c r="BM846" s="5"/>
      <c r="BN846" s="5"/>
      <c r="BO846" s="5"/>
      <c r="BP846" s="5"/>
      <c r="BQ846" s="5"/>
      <c r="BR846" s="5"/>
      <c r="BS846" s="5"/>
      <c r="BT846" s="5"/>
      <c r="BU846" s="5"/>
      <c r="BV846" s="5"/>
      <c r="BW846" s="5"/>
      <c r="BX846" s="5"/>
      <c r="BY846" s="5"/>
      <c r="BZ846" s="5"/>
    </row>
    <row r="847" ht="12.0"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c r="BH847" s="5"/>
      <c r="BI847" s="5"/>
      <c r="BJ847" s="5"/>
      <c r="BK847" s="5"/>
      <c r="BL847" s="5"/>
      <c r="BM847" s="5"/>
      <c r="BN847" s="5"/>
      <c r="BO847" s="5"/>
      <c r="BP847" s="5"/>
      <c r="BQ847" s="5"/>
      <c r="BR847" s="5"/>
      <c r="BS847" s="5"/>
      <c r="BT847" s="5"/>
      <c r="BU847" s="5"/>
      <c r="BV847" s="5"/>
      <c r="BW847" s="5"/>
      <c r="BX847" s="5"/>
      <c r="BY847" s="5"/>
      <c r="BZ847" s="5"/>
    </row>
    <row r="848" ht="12.0"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c r="BH848" s="5"/>
      <c r="BI848" s="5"/>
      <c r="BJ848" s="5"/>
      <c r="BK848" s="5"/>
      <c r="BL848" s="5"/>
      <c r="BM848" s="5"/>
      <c r="BN848" s="5"/>
      <c r="BO848" s="5"/>
      <c r="BP848" s="5"/>
      <c r="BQ848" s="5"/>
      <c r="BR848" s="5"/>
      <c r="BS848" s="5"/>
      <c r="BT848" s="5"/>
      <c r="BU848" s="5"/>
      <c r="BV848" s="5"/>
      <c r="BW848" s="5"/>
      <c r="BX848" s="5"/>
      <c r="BY848" s="5"/>
      <c r="BZ848" s="5"/>
    </row>
    <row r="849" ht="12.0"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c r="BH849" s="5"/>
      <c r="BI849" s="5"/>
      <c r="BJ849" s="5"/>
      <c r="BK849" s="5"/>
      <c r="BL849" s="5"/>
      <c r="BM849" s="5"/>
      <c r="BN849" s="5"/>
      <c r="BO849" s="5"/>
      <c r="BP849" s="5"/>
      <c r="BQ849" s="5"/>
      <c r="BR849" s="5"/>
      <c r="BS849" s="5"/>
      <c r="BT849" s="5"/>
      <c r="BU849" s="5"/>
      <c r="BV849" s="5"/>
      <c r="BW849" s="5"/>
      <c r="BX849" s="5"/>
      <c r="BY849" s="5"/>
      <c r="BZ849" s="5"/>
    </row>
    <row r="850" ht="12.0"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c r="BH850" s="5"/>
      <c r="BI850" s="5"/>
      <c r="BJ850" s="5"/>
      <c r="BK850" s="5"/>
      <c r="BL850" s="5"/>
      <c r="BM850" s="5"/>
      <c r="BN850" s="5"/>
      <c r="BO850" s="5"/>
      <c r="BP850" s="5"/>
      <c r="BQ850" s="5"/>
      <c r="BR850" s="5"/>
      <c r="BS850" s="5"/>
      <c r="BT850" s="5"/>
      <c r="BU850" s="5"/>
      <c r="BV850" s="5"/>
      <c r="BW850" s="5"/>
      <c r="BX850" s="5"/>
      <c r="BY850" s="5"/>
      <c r="BZ850" s="5"/>
    </row>
    <row r="851" ht="12.0"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c r="BH851" s="5"/>
      <c r="BI851" s="5"/>
      <c r="BJ851" s="5"/>
      <c r="BK851" s="5"/>
      <c r="BL851" s="5"/>
      <c r="BM851" s="5"/>
      <c r="BN851" s="5"/>
      <c r="BO851" s="5"/>
      <c r="BP851" s="5"/>
      <c r="BQ851" s="5"/>
      <c r="BR851" s="5"/>
      <c r="BS851" s="5"/>
      <c r="BT851" s="5"/>
      <c r="BU851" s="5"/>
      <c r="BV851" s="5"/>
      <c r="BW851" s="5"/>
      <c r="BX851" s="5"/>
      <c r="BY851" s="5"/>
      <c r="BZ851" s="5"/>
    </row>
    <row r="852" ht="12.0"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c r="BH852" s="5"/>
      <c r="BI852" s="5"/>
      <c r="BJ852" s="5"/>
      <c r="BK852" s="5"/>
      <c r="BL852" s="5"/>
      <c r="BM852" s="5"/>
      <c r="BN852" s="5"/>
      <c r="BO852" s="5"/>
      <c r="BP852" s="5"/>
      <c r="BQ852" s="5"/>
      <c r="BR852" s="5"/>
      <c r="BS852" s="5"/>
      <c r="BT852" s="5"/>
      <c r="BU852" s="5"/>
      <c r="BV852" s="5"/>
      <c r="BW852" s="5"/>
      <c r="BX852" s="5"/>
      <c r="BY852" s="5"/>
      <c r="BZ852" s="5"/>
    </row>
    <row r="853" ht="12.0"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c r="BH853" s="5"/>
      <c r="BI853" s="5"/>
      <c r="BJ853" s="5"/>
      <c r="BK853" s="5"/>
      <c r="BL853" s="5"/>
      <c r="BM853" s="5"/>
      <c r="BN853" s="5"/>
      <c r="BO853" s="5"/>
      <c r="BP853" s="5"/>
      <c r="BQ853" s="5"/>
      <c r="BR853" s="5"/>
      <c r="BS853" s="5"/>
      <c r="BT853" s="5"/>
      <c r="BU853" s="5"/>
      <c r="BV853" s="5"/>
      <c r="BW853" s="5"/>
      <c r="BX853" s="5"/>
      <c r="BY853" s="5"/>
      <c r="BZ853" s="5"/>
    </row>
    <row r="854" ht="12.0"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c r="BH854" s="5"/>
      <c r="BI854" s="5"/>
      <c r="BJ854" s="5"/>
      <c r="BK854" s="5"/>
      <c r="BL854" s="5"/>
      <c r="BM854" s="5"/>
      <c r="BN854" s="5"/>
      <c r="BO854" s="5"/>
      <c r="BP854" s="5"/>
      <c r="BQ854" s="5"/>
      <c r="BR854" s="5"/>
      <c r="BS854" s="5"/>
      <c r="BT854" s="5"/>
      <c r="BU854" s="5"/>
      <c r="BV854" s="5"/>
      <c r="BW854" s="5"/>
      <c r="BX854" s="5"/>
      <c r="BY854" s="5"/>
      <c r="BZ854" s="5"/>
    </row>
    <row r="855" ht="12.0"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c r="BH855" s="5"/>
      <c r="BI855" s="5"/>
      <c r="BJ855" s="5"/>
      <c r="BK855" s="5"/>
      <c r="BL855" s="5"/>
      <c r="BM855" s="5"/>
      <c r="BN855" s="5"/>
      <c r="BO855" s="5"/>
      <c r="BP855" s="5"/>
      <c r="BQ855" s="5"/>
      <c r="BR855" s="5"/>
      <c r="BS855" s="5"/>
      <c r="BT855" s="5"/>
      <c r="BU855" s="5"/>
      <c r="BV855" s="5"/>
      <c r="BW855" s="5"/>
      <c r="BX855" s="5"/>
      <c r="BY855" s="5"/>
      <c r="BZ855" s="5"/>
    </row>
    <row r="856" ht="12.0"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c r="BH856" s="5"/>
      <c r="BI856" s="5"/>
      <c r="BJ856" s="5"/>
      <c r="BK856" s="5"/>
      <c r="BL856" s="5"/>
      <c r="BM856" s="5"/>
      <c r="BN856" s="5"/>
      <c r="BO856" s="5"/>
      <c r="BP856" s="5"/>
      <c r="BQ856" s="5"/>
      <c r="BR856" s="5"/>
      <c r="BS856" s="5"/>
      <c r="BT856" s="5"/>
      <c r="BU856" s="5"/>
      <c r="BV856" s="5"/>
      <c r="BW856" s="5"/>
      <c r="BX856" s="5"/>
      <c r="BY856" s="5"/>
      <c r="BZ856" s="5"/>
    </row>
    <row r="857" ht="12.0"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c r="BH857" s="5"/>
      <c r="BI857" s="5"/>
      <c r="BJ857" s="5"/>
      <c r="BK857" s="5"/>
      <c r="BL857" s="5"/>
      <c r="BM857" s="5"/>
      <c r="BN857" s="5"/>
      <c r="BO857" s="5"/>
      <c r="BP857" s="5"/>
      <c r="BQ857" s="5"/>
      <c r="BR857" s="5"/>
      <c r="BS857" s="5"/>
      <c r="BT857" s="5"/>
      <c r="BU857" s="5"/>
      <c r="BV857" s="5"/>
      <c r="BW857" s="5"/>
      <c r="BX857" s="5"/>
      <c r="BY857" s="5"/>
      <c r="BZ857" s="5"/>
    </row>
    <row r="858" ht="12.0"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c r="BH858" s="5"/>
      <c r="BI858" s="5"/>
      <c r="BJ858" s="5"/>
      <c r="BK858" s="5"/>
      <c r="BL858" s="5"/>
      <c r="BM858" s="5"/>
      <c r="BN858" s="5"/>
      <c r="BO858" s="5"/>
      <c r="BP858" s="5"/>
      <c r="BQ858" s="5"/>
      <c r="BR858" s="5"/>
      <c r="BS858" s="5"/>
      <c r="BT858" s="5"/>
      <c r="BU858" s="5"/>
      <c r="BV858" s="5"/>
      <c r="BW858" s="5"/>
      <c r="BX858" s="5"/>
      <c r="BY858" s="5"/>
      <c r="BZ858" s="5"/>
    </row>
    <row r="859" ht="12.0"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c r="BH859" s="5"/>
      <c r="BI859" s="5"/>
      <c r="BJ859" s="5"/>
      <c r="BK859" s="5"/>
      <c r="BL859" s="5"/>
      <c r="BM859" s="5"/>
      <c r="BN859" s="5"/>
      <c r="BO859" s="5"/>
      <c r="BP859" s="5"/>
      <c r="BQ859" s="5"/>
      <c r="BR859" s="5"/>
      <c r="BS859" s="5"/>
      <c r="BT859" s="5"/>
      <c r="BU859" s="5"/>
      <c r="BV859" s="5"/>
      <c r="BW859" s="5"/>
      <c r="BX859" s="5"/>
      <c r="BY859" s="5"/>
      <c r="BZ859" s="5"/>
    </row>
    <row r="860" ht="12.0"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c r="BH860" s="5"/>
      <c r="BI860" s="5"/>
      <c r="BJ860" s="5"/>
      <c r="BK860" s="5"/>
      <c r="BL860" s="5"/>
      <c r="BM860" s="5"/>
      <c r="BN860" s="5"/>
      <c r="BO860" s="5"/>
      <c r="BP860" s="5"/>
      <c r="BQ860" s="5"/>
      <c r="BR860" s="5"/>
      <c r="BS860" s="5"/>
      <c r="BT860" s="5"/>
      <c r="BU860" s="5"/>
      <c r="BV860" s="5"/>
      <c r="BW860" s="5"/>
      <c r="BX860" s="5"/>
      <c r="BY860" s="5"/>
      <c r="BZ860" s="5"/>
    </row>
    <row r="861" ht="12.0"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c r="BH861" s="5"/>
      <c r="BI861" s="5"/>
      <c r="BJ861" s="5"/>
      <c r="BK861" s="5"/>
      <c r="BL861" s="5"/>
      <c r="BM861" s="5"/>
      <c r="BN861" s="5"/>
      <c r="BO861" s="5"/>
      <c r="BP861" s="5"/>
      <c r="BQ861" s="5"/>
      <c r="BR861" s="5"/>
      <c r="BS861" s="5"/>
      <c r="BT861" s="5"/>
      <c r="BU861" s="5"/>
      <c r="BV861" s="5"/>
      <c r="BW861" s="5"/>
      <c r="BX861" s="5"/>
      <c r="BY861" s="5"/>
      <c r="BZ861" s="5"/>
    </row>
    <row r="862" ht="12.0"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c r="BH862" s="5"/>
      <c r="BI862" s="5"/>
      <c r="BJ862" s="5"/>
      <c r="BK862" s="5"/>
      <c r="BL862" s="5"/>
      <c r="BM862" s="5"/>
      <c r="BN862" s="5"/>
      <c r="BO862" s="5"/>
      <c r="BP862" s="5"/>
      <c r="BQ862" s="5"/>
      <c r="BR862" s="5"/>
      <c r="BS862" s="5"/>
      <c r="BT862" s="5"/>
      <c r="BU862" s="5"/>
      <c r="BV862" s="5"/>
      <c r="BW862" s="5"/>
      <c r="BX862" s="5"/>
      <c r="BY862" s="5"/>
      <c r="BZ862" s="5"/>
    </row>
    <row r="863" ht="12.0"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c r="BH863" s="5"/>
      <c r="BI863" s="5"/>
      <c r="BJ863" s="5"/>
      <c r="BK863" s="5"/>
      <c r="BL863" s="5"/>
      <c r="BM863" s="5"/>
      <c r="BN863" s="5"/>
      <c r="BO863" s="5"/>
      <c r="BP863" s="5"/>
      <c r="BQ863" s="5"/>
      <c r="BR863" s="5"/>
      <c r="BS863" s="5"/>
      <c r="BT863" s="5"/>
      <c r="BU863" s="5"/>
      <c r="BV863" s="5"/>
      <c r="BW863" s="5"/>
      <c r="BX863" s="5"/>
      <c r="BY863" s="5"/>
      <c r="BZ863" s="5"/>
    </row>
    <row r="864" ht="12.0"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c r="BH864" s="5"/>
      <c r="BI864" s="5"/>
      <c r="BJ864" s="5"/>
      <c r="BK864" s="5"/>
      <c r="BL864" s="5"/>
      <c r="BM864" s="5"/>
      <c r="BN864" s="5"/>
      <c r="BO864" s="5"/>
      <c r="BP864" s="5"/>
      <c r="BQ864" s="5"/>
      <c r="BR864" s="5"/>
      <c r="BS864" s="5"/>
      <c r="BT864" s="5"/>
      <c r="BU864" s="5"/>
      <c r="BV864" s="5"/>
      <c r="BW864" s="5"/>
      <c r="BX864" s="5"/>
      <c r="BY864" s="5"/>
      <c r="BZ864" s="5"/>
    </row>
    <row r="865" ht="12.0"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c r="BH865" s="5"/>
      <c r="BI865" s="5"/>
      <c r="BJ865" s="5"/>
      <c r="BK865" s="5"/>
      <c r="BL865" s="5"/>
      <c r="BM865" s="5"/>
      <c r="BN865" s="5"/>
      <c r="BO865" s="5"/>
      <c r="BP865" s="5"/>
      <c r="BQ865" s="5"/>
      <c r="BR865" s="5"/>
      <c r="BS865" s="5"/>
      <c r="BT865" s="5"/>
      <c r="BU865" s="5"/>
      <c r="BV865" s="5"/>
      <c r="BW865" s="5"/>
      <c r="BX865" s="5"/>
      <c r="BY865" s="5"/>
      <c r="BZ865" s="5"/>
    </row>
    <row r="866" ht="12.0"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c r="BH866" s="5"/>
      <c r="BI866" s="5"/>
      <c r="BJ866" s="5"/>
      <c r="BK866" s="5"/>
      <c r="BL866" s="5"/>
      <c r="BM866" s="5"/>
      <c r="BN866" s="5"/>
      <c r="BO866" s="5"/>
      <c r="BP866" s="5"/>
      <c r="BQ866" s="5"/>
      <c r="BR866" s="5"/>
      <c r="BS866" s="5"/>
      <c r="BT866" s="5"/>
      <c r="BU866" s="5"/>
      <c r="BV866" s="5"/>
      <c r="BW866" s="5"/>
      <c r="BX866" s="5"/>
      <c r="BY866" s="5"/>
      <c r="BZ866" s="5"/>
    </row>
    <row r="867" ht="12.0"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c r="BH867" s="5"/>
      <c r="BI867" s="5"/>
      <c r="BJ867" s="5"/>
      <c r="BK867" s="5"/>
      <c r="BL867" s="5"/>
      <c r="BM867" s="5"/>
      <c r="BN867" s="5"/>
      <c r="BO867" s="5"/>
      <c r="BP867" s="5"/>
      <c r="BQ867" s="5"/>
      <c r="BR867" s="5"/>
      <c r="BS867" s="5"/>
      <c r="BT867" s="5"/>
      <c r="BU867" s="5"/>
      <c r="BV867" s="5"/>
      <c r="BW867" s="5"/>
      <c r="BX867" s="5"/>
      <c r="BY867" s="5"/>
      <c r="BZ867" s="5"/>
    </row>
    <row r="868" ht="12.0"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c r="BH868" s="5"/>
      <c r="BI868" s="5"/>
      <c r="BJ868" s="5"/>
      <c r="BK868" s="5"/>
      <c r="BL868" s="5"/>
      <c r="BM868" s="5"/>
      <c r="BN868" s="5"/>
      <c r="BO868" s="5"/>
      <c r="BP868" s="5"/>
      <c r="BQ868" s="5"/>
      <c r="BR868" s="5"/>
      <c r="BS868" s="5"/>
      <c r="BT868" s="5"/>
      <c r="BU868" s="5"/>
      <c r="BV868" s="5"/>
      <c r="BW868" s="5"/>
      <c r="BX868" s="5"/>
      <c r="BY868" s="5"/>
      <c r="BZ868" s="5"/>
    </row>
    <row r="869" ht="12.0"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c r="BH869" s="5"/>
      <c r="BI869" s="5"/>
      <c r="BJ869" s="5"/>
      <c r="BK869" s="5"/>
      <c r="BL869" s="5"/>
      <c r="BM869" s="5"/>
      <c r="BN869" s="5"/>
      <c r="BO869" s="5"/>
      <c r="BP869" s="5"/>
      <c r="BQ869" s="5"/>
      <c r="BR869" s="5"/>
      <c r="BS869" s="5"/>
      <c r="BT869" s="5"/>
      <c r="BU869" s="5"/>
      <c r="BV869" s="5"/>
      <c r="BW869" s="5"/>
      <c r="BX869" s="5"/>
      <c r="BY869" s="5"/>
      <c r="BZ869" s="5"/>
    </row>
    <row r="870" ht="12.0"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c r="BH870" s="5"/>
      <c r="BI870" s="5"/>
      <c r="BJ870" s="5"/>
      <c r="BK870" s="5"/>
      <c r="BL870" s="5"/>
      <c r="BM870" s="5"/>
      <c r="BN870" s="5"/>
      <c r="BO870" s="5"/>
      <c r="BP870" s="5"/>
      <c r="BQ870" s="5"/>
      <c r="BR870" s="5"/>
      <c r="BS870" s="5"/>
      <c r="BT870" s="5"/>
      <c r="BU870" s="5"/>
      <c r="BV870" s="5"/>
      <c r="BW870" s="5"/>
      <c r="BX870" s="5"/>
      <c r="BY870" s="5"/>
      <c r="BZ870" s="5"/>
    </row>
    <row r="871" ht="12.0"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c r="BH871" s="5"/>
      <c r="BI871" s="5"/>
      <c r="BJ871" s="5"/>
      <c r="BK871" s="5"/>
      <c r="BL871" s="5"/>
      <c r="BM871" s="5"/>
      <c r="BN871" s="5"/>
      <c r="BO871" s="5"/>
      <c r="BP871" s="5"/>
      <c r="BQ871" s="5"/>
      <c r="BR871" s="5"/>
      <c r="BS871" s="5"/>
      <c r="BT871" s="5"/>
      <c r="BU871" s="5"/>
      <c r="BV871" s="5"/>
      <c r="BW871" s="5"/>
      <c r="BX871" s="5"/>
      <c r="BY871" s="5"/>
      <c r="BZ871" s="5"/>
    </row>
    <row r="872" ht="12.0"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c r="BH872" s="5"/>
      <c r="BI872" s="5"/>
      <c r="BJ872" s="5"/>
      <c r="BK872" s="5"/>
      <c r="BL872" s="5"/>
      <c r="BM872" s="5"/>
      <c r="BN872" s="5"/>
      <c r="BO872" s="5"/>
      <c r="BP872" s="5"/>
      <c r="BQ872" s="5"/>
      <c r="BR872" s="5"/>
      <c r="BS872" s="5"/>
      <c r="BT872" s="5"/>
      <c r="BU872" s="5"/>
      <c r="BV872" s="5"/>
      <c r="BW872" s="5"/>
      <c r="BX872" s="5"/>
      <c r="BY872" s="5"/>
      <c r="BZ872" s="5"/>
    </row>
    <row r="873" ht="12.0"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c r="BH873" s="5"/>
      <c r="BI873" s="5"/>
      <c r="BJ873" s="5"/>
      <c r="BK873" s="5"/>
      <c r="BL873" s="5"/>
      <c r="BM873" s="5"/>
      <c r="BN873" s="5"/>
      <c r="BO873" s="5"/>
      <c r="BP873" s="5"/>
      <c r="BQ873" s="5"/>
      <c r="BR873" s="5"/>
      <c r="BS873" s="5"/>
      <c r="BT873" s="5"/>
      <c r="BU873" s="5"/>
      <c r="BV873" s="5"/>
      <c r="BW873" s="5"/>
      <c r="BX873" s="5"/>
      <c r="BY873" s="5"/>
      <c r="BZ873" s="5"/>
    </row>
    <row r="874" ht="12.0"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c r="BH874" s="5"/>
      <c r="BI874" s="5"/>
      <c r="BJ874" s="5"/>
      <c r="BK874" s="5"/>
      <c r="BL874" s="5"/>
      <c r="BM874" s="5"/>
      <c r="BN874" s="5"/>
      <c r="BO874" s="5"/>
      <c r="BP874" s="5"/>
      <c r="BQ874" s="5"/>
      <c r="BR874" s="5"/>
      <c r="BS874" s="5"/>
      <c r="BT874" s="5"/>
      <c r="BU874" s="5"/>
      <c r="BV874" s="5"/>
      <c r="BW874" s="5"/>
      <c r="BX874" s="5"/>
      <c r="BY874" s="5"/>
      <c r="BZ874" s="5"/>
    </row>
    <row r="875" ht="12.0"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c r="BH875" s="5"/>
      <c r="BI875" s="5"/>
      <c r="BJ875" s="5"/>
      <c r="BK875" s="5"/>
      <c r="BL875" s="5"/>
      <c r="BM875" s="5"/>
      <c r="BN875" s="5"/>
      <c r="BO875" s="5"/>
      <c r="BP875" s="5"/>
      <c r="BQ875" s="5"/>
      <c r="BR875" s="5"/>
      <c r="BS875" s="5"/>
      <c r="BT875" s="5"/>
      <c r="BU875" s="5"/>
      <c r="BV875" s="5"/>
      <c r="BW875" s="5"/>
      <c r="BX875" s="5"/>
      <c r="BY875" s="5"/>
      <c r="BZ875" s="5"/>
    </row>
    <row r="876" ht="12.0"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c r="BH876" s="5"/>
      <c r="BI876" s="5"/>
      <c r="BJ876" s="5"/>
      <c r="BK876" s="5"/>
      <c r="BL876" s="5"/>
      <c r="BM876" s="5"/>
      <c r="BN876" s="5"/>
      <c r="BO876" s="5"/>
      <c r="BP876" s="5"/>
      <c r="BQ876" s="5"/>
      <c r="BR876" s="5"/>
      <c r="BS876" s="5"/>
      <c r="BT876" s="5"/>
      <c r="BU876" s="5"/>
      <c r="BV876" s="5"/>
      <c r="BW876" s="5"/>
      <c r="BX876" s="5"/>
      <c r="BY876" s="5"/>
      <c r="BZ876" s="5"/>
    </row>
    <row r="877" ht="12.0"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c r="BH877" s="5"/>
      <c r="BI877" s="5"/>
      <c r="BJ877" s="5"/>
      <c r="BK877" s="5"/>
      <c r="BL877" s="5"/>
      <c r="BM877" s="5"/>
      <c r="BN877" s="5"/>
      <c r="BO877" s="5"/>
      <c r="BP877" s="5"/>
      <c r="BQ877" s="5"/>
      <c r="BR877" s="5"/>
      <c r="BS877" s="5"/>
      <c r="BT877" s="5"/>
      <c r="BU877" s="5"/>
      <c r="BV877" s="5"/>
      <c r="BW877" s="5"/>
      <c r="BX877" s="5"/>
      <c r="BY877" s="5"/>
      <c r="BZ877" s="5"/>
    </row>
    <row r="878" ht="12.0"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c r="BH878" s="5"/>
      <c r="BI878" s="5"/>
      <c r="BJ878" s="5"/>
      <c r="BK878" s="5"/>
      <c r="BL878" s="5"/>
      <c r="BM878" s="5"/>
      <c r="BN878" s="5"/>
      <c r="BO878" s="5"/>
      <c r="BP878" s="5"/>
      <c r="BQ878" s="5"/>
      <c r="BR878" s="5"/>
      <c r="BS878" s="5"/>
      <c r="BT878" s="5"/>
      <c r="BU878" s="5"/>
      <c r="BV878" s="5"/>
      <c r="BW878" s="5"/>
      <c r="BX878" s="5"/>
      <c r="BY878" s="5"/>
      <c r="BZ878" s="5"/>
    </row>
    <row r="879" ht="12.0"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c r="BH879" s="5"/>
      <c r="BI879" s="5"/>
      <c r="BJ879" s="5"/>
      <c r="BK879" s="5"/>
      <c r="BL879" s="5"/>
      <c r="BM879" s="5"/>
      <c r="BN879" s="5"/>
      <c r="BO879" s="5"/>
      <c r="BP879" s="5"/>
      <c r="BQ879" s="5"/>
      <c r="BR879" s="5"/>
      <c r="BS879" s="5"/>
      <c r="BT879" s="5"/>
      <c r="BU879" s="5"/>
      <c r="BV879" s="5"/>
      <c r="BW879" s="5"/>
      <c r="BX879" s="5"/>
      <c r="BY879" s="5"/>
      <c r="BZ879" s="5"/>
    </row>
    <row r="880" ht="12.0"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c r="BH880" s="5"/>
      <c r="BI880" s="5"/>
      <c r="BJ880" s="5"/>
      <c r="BK880" s="5"/>
      <c r="BL880" s="5"/>
      <c r="BM880" s="5"/>
      <c r="BN880" s="5"/>
      <c r="BO880" s="5"/>
      <c r="BP880" s="5"/>
      <c r="BQ880" s="5"/>
      <c r="BR880" s="5"/>
      <c r="BS880" s="5"/>
      <c r="BT880" s="5"/>
      <c r="BU880" s="5"/>
      <c r="BV880" s="5"/>
      <c r="BW880" s="5"/>
      <c r="BX880" s="5"/>
      <c r="BY880" s="5"/>
      <c r="BZ880" s="5"/>
    </row>
    <row r="881" ht="12.0"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c r="BH881" s="5"/>
      <c r="BI881" s="5"/>
      <c r="BJ881" s="5"/>
      <c r="BK881" s="5"/>
      <c r="BL881" s="5"/>
      <c r="BM881" s="5"/>
      <c r="BN881" s="5"/>
      <c r="BO881" s="5"/>
      <c r="BP881" s="5"/>
      <c r="BQ881" s="5"/>
      <c r="BR881" s="5"/>
      <c r="BS881" s="5"/>
      <c r="BT881" s="5"/>
      <c r="BU881" s="5"/>
      <c r="BV881" s="5"/>
      <c r="BW881" s="5"/>
      <c r="BX881" s="5"/>
      <c r="BY881" s="5"/>
      <c r="BZ881" s="5"/>
    </row>
    <row r="882" ht="12.0"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c r="BH882" s="5"/>
      <c r="BI882" s="5"/>
      <c r="BJ882" s="5"/>
      <c r="BK882" s="5"/>
      <c r="BL882" s="5"/>
      <c r="BM882" s="5"/>
      <c r="BN882" s="5"/>
      <c r="BO882" s="5"/>
      <c r="BP882" s="5"/>
      <c r="BQ882" s="5"/>
      <c r="BR882" s="5"/>
      <c r="BS882" s="5"/>
      <c r="BT882" s="5"/>
      <c r="BU882" s="5"/>
      <c r="BV882" s="5"/>
      <c r="BW882" s="5"/>
      <c r="BX882" s="5"/>
      <c r="BY882" s="5"/>
      <c r="BZ882" s="5"/>
    </row>
    <row r="883" ht="12.0"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c r="BH883" s="5"/>
      <c r="BI883" s="5"/>
      <c r="BJ883" s="5"/>
      <c r="BK883" s="5"/>
      <c r="BL883" s="5"/>
      <c r="BM883" s="5"/>
      <c r="BN883" s="5"/>
      <c r="BO883" s="5"/>
      <c r="BP883" s="5"/>
      <c r="BQ883" s="5"/>
      <c r="BR883" s="5"/>
      <c r="BS883" s="5"/>
      <c r="BT883" s="5"/>
      <c r="BU883" s="5"/>
      <c r="BV883" s="5"/>
      <c r="BW883" s="5"/>
      <c r="BX883" s="5"/>
      <c r="BY883" s="5"/>
      <c r="BZ883" s="5"/>
    </row>
    <row r="884" ht="12.0"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c r="BH884" s="5"/>
      <c r="BI884" s="5"/>
      <c r="BJ884" s="5"/>
      <c r="BK884" s="5"/>
      <c r="BL884" s="5"/>
      <c r="BM884" s="5"/>
      <c r="BN884" s="5"/>
      <c r="BO884" s="5"/>
      <c r="BP884" s="5"/>
      <c r="BQ884" s="5"/>
      <c r="BR884" s="5"/>
      <c r="BS884" s="5"/>
      <c r="BT884" s="5"/>
      <c r="BU884" s="5"/>
      <c r="BV884" s="5"/>
      <c r="BW884" s="5"/>
      <c r="BX884" s="5"/>
      <c r="BY884" s="5"/>
      <c r="BZ884" s="5"/>
    </row>
    <row r="885" ht="12.0"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c r="BH885" s="5"/>
      <c r="BI885" s="5"/>
      <c r="BJ885" s="5"/>
      <c r="BK885" s="5"/>
      <c r="BL885" s="5"/>
      <c r="BM885" s="5"/>
      <c r="BN885" s="5"/>
      <c r="BO885" s="5"/>
      <c r="BP885" s="5"/>
      <c r="BQ885" s="5"/>
      <c r="BR885" s="5"/>
      <c r="BS885" s="5"/>
      <c r="BT885" s="5"/>
      <c r="BU885" s="5"/>
      <c r="BV885" s="5"/>
      <c r="BW885" s="5"/>
      <c r="BX885" s="5"/>
      <c r="BY885" s="5"/>
      <c r="BZ885" s="5"/>
    </row>
    <row r="886" ht="12.0"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c r="BH886" s="5"/>
      <c r="BI886" s="5"/>
      <c r="BJ886" s="5"/>
      <c r="BK886" s="5"/>
      <c r="BL886" s="5"/>
      <c r="BM886" s="5"/>
      <c r="BN886" s="5"/>
      <c r="BO886" s="5"/>
      <c r="BP886" s="5"/>
      <c r="BQ886" s="5"/>
      <c r="BR886" s="5"/>
      <c r="BS886" s="5"/>
      <c r="BT886" s="5"/>
      <c r="BU886" s="5"/>
      <c r="BV886" s="5"/>
      <c r="BW886" s="5"/>
      <c r="BX886" s="5"/>
      <c r="BY886" s="5"/>
      <c r="BZ886" s="5"/>
    </row>
    <row r="887" ht="12.0"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c r="BH887" s="5"/>
      <c r="BI887" s="5"/>
      <c r="BJ887" s="5"/>
      <c r="BK887" s="5"/>
      <c r="BL887" s="5"/>
      <c r="BM887" s="5"/>
      <c r="BN887" s="5"/>
      <c r="BO887" s="5"/>
      <c r="BP887" s="5"/>
      <c r="BQ887" s="5"/>
      <c r="BR887" s="5"/>
      <c r="BS887" s="5"/>
      <c r="BT887" s="5"/>
      <c r="BU887" s="5"/>
      <c r="BV887" s="5"/>
      <c r="BW887" s="5"/>
      <c r="BX887" s="5"/>
      <c r="BY887" s="5"/>
      <c r="BZ887" s="5"/>
    </row>
    <row r="888" ht="12.0"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c r="BH888" s="5"/>
      <c r="BI888" s="5"/>
      <c r="BJ888" s="5"/>
      <c r="BK888" s="5"/>
      <c r="BL888" s="5"/>
      <c r="BM888" s="5"/>
      <c r="BN888" s="5"/>
      <c r="BO888" s="5"/>
      <c r="BP888" s="5"/>
      <c r="BQ888" s="5"/>
      <c r="BR888" s="5"/>
      <c r="BS888" s="5"/>
      <c r="BT888" s="5"/>
      <c r="BU888" s="5"/>
      <c r="BV888" s="5"/>
      <c r="BW888" s="5"/>
      <c r="BX888" s="5"/>
      <c r="BY888" s="5"/>
      <c r="BZ888" s="5"/>
    </row>
    <row r="889" ht="12.0"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c r="BH889" s="5"/>
      <c r="BI889" s="5"/>
      <c r="BJ889" s="5"/>
      <c r="BK889" s="5"/>
      <c r="BL889" s="5"/>
      <c r="BM889" s="5"/>
      <c r="BN889" s="5"/>
      <c r="BO889" s="5"/>
      <c r="BP889" s="5"/>
      <c r="BQ889" s="5"/>
      <c r="BR889" s="5"/>
      <c r="BS889" s="5"/>
      <c r="BT889" s="5"/>
      <c r="BU889" s="5"/>
      <c r="BV889" s="5"/>
      <c r="BW889" s="5"/>
      <c r="BX889" s="5"/>
      <c r="BY889" s="5"/>
      <c r="BZ889" s="5"/>
    </row>
    <row r="890" ht="12.0"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c r="BH890" s="5"/>
      <c r="BI890" s="5"/>
      <c r="BJ890" s="5"/>
      <c r="BK890" s="5"/>
      <c r="BL890" s="5"/>
      <c r="BM890" s="5"/>
      <c r="BN890" s="5"/>
      <c r="BO890" s="5"/>
      <c r="BP890" s="5"/>
      <c r="BQ890" s="5"/>
      <c r="BR890" s="5"/>
      <c r="BS890" s="5"/>
      <c r="BT890" s="5"/>
      <c r="BU890" s="5"/>
      <c r="BV890" s="5"/>
      <c r="BW890" s="5"/>
      <c r="BX890" s="5"/>
      <c r="BY890" s="5"/>
      <c r="BZ890" s="5"/>
    </row>
    <row r="891" ht="12.0"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c r="BH891" s="5"/>
      <c r="BI891" s="5"/>
      <c r="BJ891" s="5"/>
      <c r="BK891" s="5"/>
      <c r="BL891" s="5"/>
      <c r="BM891" s="5"/>
      <c r="BN891" s="5"/>
      <c r="BO891" s="5"/>
      <c r="BP891" s="5"/>
      <c r="BQ891" s="5"/>
      <c r="BR891" s="5"/>
      <c r="BS891" s="5"/>
      <c r="BT891" s="5"/>
      <c r="BU891" s="5"/>
      <c r="BV891" s="5"/>
      <c r="BW891" s="5"/>
      <c r="BX891" s="5"/>
      <c r="BY891" s="5"/>
      <c r="BZ891" s="5"/>
    </row>
    <row r="892" ht="12.0"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c r="BH892" s="5"/>
      <c r="BI892" s="5"/>
      <c r="BJ892" s="5"/>
      <c r="BK892" s="5"/>
      <c r="BL892" s="5"/>
      <c r="BM892" s="5"/>
      <c r="BN892" s="5"/>
      <c r="BO892" s="5"/>
      <c r="BP892" s="5"/>
      <c r="BQ892" s="5"/>
      <c r="BR892" s="5"/>
      <c r="BS892" s="5"/>
      <c r="BT892" s="5"/>
      <c r="BU892" s="5"/>
      <c r="BV892" s="5"/>
      <c r="BW892" s="5"/>
      <c r="BX892" s="5"/>
      <c r="BY892" s="5"/>
      <c r="BZ892" s="5"/>
    </row>
    <row r="893" ht="12.0"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c r="BH893" s="5"/>
      <c r="BI893" s="5"/>
      <c r="BJ893" s="5"/>
      <c r="BK893" s="5"/>
      <c r="BL893" s="5"/>
      <c r="BM893" s="5"/>
      <c r="BN893" s="5"/>
      <c r="BO893" s="5"/>
      <c r="BP893" s="5"/>
      <c r="BQ893" s="5"/>
      <c r="BR893" s="5"/>
      <c r="BS893" s="5"/>
      <c r="BT893" s="5"/>
      <c r="BU893" s="5"/>
      <c r="BV893" s="5"/>
      <c r="BW893" s="5"/>
      <c r="BX893" s="5"/>
      <c r="BY893" s="5"/>
      <c r="BZ893" s="5"/>
    </row>
    <row r="894" ht="12.0"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c r="BH894" s="5"/>
      <c r="BI894" s="5"/>
      <c r="BJ894" s="5"/>
      <c r="BK894" s="5"/>
      <c r="BL894" s="5"/>
      <c r="BM894" s="5"/>
      <c r="BN894" s="5"/>
      <c r="BO894" s="5"/>
      <c r="BP894" s="5"/>
      <c r="BQ894" s="5"/>
      <c r="BR894" s="5"/>
      <c r="BS894" s="5"/>
      <c r="BT894" s="5"/>
      <c r="BU894" s="5"/>
      <c r="BV894" s="5"/>
      <c r="BW894" s="5"/>
      <c r="BX894" s="5"/>
      <c r="BY894" s="5"/>
      <c r="BZ894" s="5"/>
    </row>
    <row r="895" ht="12.0"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c r="BH895" s="5"/>
      <c r="BI895" s="5"/>
      <c r="BJ895" s="5"/>
      <c r="BK895" s="5"/>
      <c r="BL895" s="5"/>
      <c r="BM895" s="5"/>
      <c r="BN895" s="5"/>
      <c r="BO895" s="5"/>
      <c r="BP895" s="5"/>
      <c r="BQ895" s="5"/>
      <c r="BR895" s="5"/>
      <c r="BS895" s="5"/>
      <c r="BT895" s="5"/>
      <c r="BU895" s="5"/>
      <c r="BV895" s="5"/>
      <c r="BW895" s="5"/>
      <c r="BX895" s="5"/>
      <c r="BY895" s="5"/>
      <c r="BZ895" s="5"/>
    </row>
    <row r="896" ht="12.0"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c r="BH896" s="5"/>
      <c r="BI896" s="5"/>
      <c r="BJ896" s="5"/>
      <c r="BK896" s="5"/>
      <c r="BL896" s="5"/>
      <c r="BM896" s="5"/>
      <c r="BN896" s="5"/>
      <c r="BO896" s="5"/>
      <c r="BP896" s="5"/>
      <c r="BQ896" s="5"/>
      <c r="BR896" s="5"/>
      <c r="BS896" s="5"/>
      <c r="BT896" s="5"/>
      <c r="BU896" s="5"/>
      <c r="BV896" s="5"/>
      <c r="BW896" s="5"/>
      <c r="BX896" s="5"/>
      <c r="BY896" s="5"/>
      <c r="BZ896" s="5"/>
    </row>
    <row r="897" ht="12.0"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c r="BH897" s="5"/>
      <c r="BI897" s="5"/>
      <c r="BJ897" s="5"/>
      <c r="BK897" s="5"/>
      <c r="BL897" s="5"/>
      <c r="BM897" s="5"/>
      <c r="BN897" s="5"/>
      <c r="BO897" s="5"/>
      <c r="BP897" s="5"/>
      <c r="BQ897" s="5"/>
      <c r="BR897" s="5"/>
      <c r="BS897" s="5"/>
      <c r="BT897" s="5"/>
      <c r="BU897" s="5"/>
      <c r="BV897" s="5"/>
      <c r="BW897" s="5"/>
      <c r="BX897" s="5"/>
      <c r="BY897" s="5"/>
      <c r="BZ897" s="5"/>
    </row>
    <row r="898" ht="12.0"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c r="BH898" s="5"/>
      <c r="BI898" s="5"/>
      <c r="BJ898" s="5"/>
      <c r="BK898" s="5"/>
      <c r="BL898" s="5"/>
      <c r="BM898" s="5"/>
      <c r="BN898" s="5"/>
      <c r="BO898" s="5"/>
      <c r="BP898" s="5"/>
      <c r="BQ898" s="5"/>
      <c r="BR898" s="5"/>
      <c r="BS898" s="5"/>
      <c r="BT898" s="5"/>
      <c r="BU898" s="5"/>
      <c r="BV898" s="5"/>
      <c r="BW898" s="5"/>
      <c r="BX898" s="5"/>
      <c r="BY898" s="5"/>
      <c r="BZ898" s="5"/>
    </row>
    <row r="899" ht="12.0"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c r="BH899" s="5"/>
      <c r="BI899" s="5"/>
      <c r="BJ899" s="5"/>
      <c r="BK899" s="5"/>
      <c r="BL899" s="5"/>
      <c r="BM899" s="5"/>
      <c r="BN899" s="5"/>
      <c r="BO899" s="5"/>
      <c r="BP899" s="5"/>
      <c r="BQ899" s="5"/>
      <c r="BR899" s="5"/>
      <c r="BS899" s="5"/>
      <c r="BT899" s="5"/>
      <c r="BU899" s="5"/>
      <c r="BV899" s="5"/>
      <c r="BW899" s="5"/>
      <c r="BX899" s="5"/>
      <c r="BY899" s="5"/>
      <c r="BZ899" s="5"/>
    </row>
    <row r="900" ht="12.0"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c r="BH900" s="5"/>
      <c r="BI900" s="5"/>
      <c r="BJ900" s="5"/>
      <c r="BK900" s="5"/>
      <c r="BL900" s="5"/>
      <c r="BM900" s="5"/>
      <c r="BN900" s="5"/>
      <c r="BO900" s="5"/>
      <c r="BP900" s="5"/>
      <c r="BQ900" s="5"/>
      <c r="BR900" s="5"/>
      <c r="BS900" s="5"/>
      <c r="BT900" s="5"/>
      <c r="BU900" s="5"/>
      <c r="BV900" s="5"/>
      <c r="BW900" s="5"/>
      <c r="BX900" s="5"/>
      <c r="BY900" s="5"/>
      <c r="BZ900" s="5"/>
    </row>
    <row r="901" ht="12.0"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c r="BH901" s="5"/>
      <c r="BI901" s="5"/>
      <c r="BJ901" s="5"/>
      <c r="BK901" s="5"/>
      <c r="BL901" s="5"/>
      <c r="BM901" s="5"/>
      <c r="BN901" s="5"/>
      <c r="BO901" s="5"/>
      <c r="BP901" s="5"/>
      <c r="BQ901" s="5"/>
      <c r="BR901" s="5"/>
      <c r="BS901" s="5"/>
      <c r="BT901" s="5"/>
      <c r="BU901" s="5"/>
      <c r="BV901" s="5"/>
      <c r="BW901" s="5"/>
      <c r="BX901" s="5"/>
      <c r="BY901" s="5"/>
      <c r="BZ901" s="5"/>
    </row>
    <row r="902" ht="12.0"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c r="BH902" s="5"/>
      <c r="BI902" s="5"/>
      <c r="BJ902" s="5"/>
      <c r="BK902" s="5"/>
      <c r="BL902" s="5"/>
      <c r="BM902" s="5"/>
      <c r="BN902" s="5"/>
      <c r="BO902" s="5"/>
      <c r="BP902" s="5"/>
      <c r="BQ902" s="5"/>
      <c r="BR902" s="5"/>
      <c r="BS902" s="5"/>
      <c r="BT902" s="5"/>
      <c r="BU902" s="5"/>
      <c r="BV902" s="5"/>
      <c r="BW902" s="5"/>
      <c r="BX902" s="5"/>
      <c r="BY902" s="5"/>
      <c r="BZ902" s="5"/>
    </row>
    <row r="903" ht="12.0"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c r="BH903" s="5"/>
      <c r="BI903" s="5"/>
      <c r="BJ903" s="5"/>
      <c r="BK903" s="5"/>
      <c r="BL903" s="5"/>
      <c r="BM903" s="5"/>
      <c r="BN903" s="5"/>
      <c r="BO903" s="5"/>
      <c r="BP903" s="5"/>
      <c r="BQ903" s="5"/>
      <c r="BR903" s="5"/>
      <c r="BS903" s="5"/>
      <c r="BT903" s="5"/>
      <c r="BU903" s="5"/>
      <c r="BV903" s="5"/>
      <c r="BW903" s="5"/>
      <c r="BX903" s="5"/>
      <c r="BY903" s="5"/>
      <c r="BZ903" s="5"/>
    </row>
    <row r="904" ht="12.0"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c r="BH904" s="5"/>
      <c r="BI904" s="5"/>
      <c r="BJ904" s="5"/>
      <c r="BK904" s="5"/>
      <c r="BL904" s="5"/>
      <c r="BM904" s="5"/>
      <c r="BN904" s="5"/>
      <c r="BO904" s="5"/>
      <c r="BP904" s="5"/>
      <c r="BQ904" s="5"/>
      <c r="BR904" s="5"/>
      <c r="BS904" s="5"/>
      <c r="BT904" s="5"/>
      <c r="BU904" s="5"/>
      <c r="BV904" s="5"/>
      <c r="BW904" s="5"/>
      <c r="BX904" s="5"/>
      <c r="BY904" s="5"/>
      <c r="BZ904" s="5"/>
    </row>
    <row r="905" ht="12.0"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c r="BH905" s="5"/>
      <c r="BI905" s="5"/>
      <c r="BJ905" s="5"/>
      <c r="BK905" s="5"/>
      <c r="BL905" s="5"/>
      <c r="BM905" s="5"/>
      <c r="BN905" s="5"/>
      <c r="BO905" s="5"/>
      <c r="BP905" s="5"/>
      <c r="BQ905" s="5"/>
      <c r="BR905" s="5"/>
      <c r="BS905" s="5"/>
      <c r="BT905" s="5"/>
      <c r="BU905" s="5"/>
      <c r="BV905" s="5"/>
      <c r="BW905" s="5"/>
      <c r="BX905" s="5"/>
      <c r="BY905" s="5"/>
      <c r="BZ905" s="5"/>
    </row>
    <row r="906" ht="12.0"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c r="BH906" s="5"/>
      <c r="BI906" s="5"/>
      <c r="BJ906" s="5"/>
      <c r="BK906" s="5"/>
      <c r="BL906" s="5"/>
      <c r="BM906" s="5"/>
      <c r="BN906" s="5"/>
      <c r="BO906" s="5"/>
      <c r="BP906" s="5"/>
      <c r="BQ906" s="5"/>
      <c r="BR906" s="5"/>
      <c r="BS906" s="5"/>
      <c r="BT906" s="5"/>
      <c r="BU906" s="5"/>
      <c r="BV906" s="5"/>
      <c r="BW906" s="5"/>
      <c r="BX906" s="5"/>
      <c r="BY906" s="5"/>
      <c r="BZ906" s="5"/>
    </row>
    <row r="907" ht="12.0"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c r="BH907" s="5"/>
      <c r="BI907" s="5"/>
      <c r="BJ907" s="5"/>
      <c r="BK907" s="5"/>
      <c r="BL907" s="5"/>
      <c r="BM907" s="5"/>
      <c r="BN907" s="5"/>
      <c r="BO907" s="5"/>
      <c r="BP907" s="5"/>
      <c r="BQ907" s="5"/>
      <c r="BR907" s="5"/>
      <c r="BS907" s="5"/>
      <c r="BT907" s="5"/>
      <c r="BU907" s="5"/>
      <c r="BV907" s="5"/>
      <c r="BW907" s="5"/>
      <c r="BX907" s="5"/>
      <c r="BY907" s="5"/>
      <c r="BZ907" s="5"/>
    </row>
    <row r="908" ht="12.0"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c r="BH908" s="5"/>
      <c r="BI908" s="5"/>
      <c r="BJ908" s="5"/>
      <c r="BK908" s="5"/>
      <c r="BL908" s="5"/>
      <c r="BM908" s="5"/>
      <c r="BN908" s="5"/>
      <c r="BO908" s="5"/>
      <c r="BP908" s="5"/>
      <c r="BQ908" s="5"/>
      <c r="BR908" s="5"/>
      <c r="BS908" s="5"/>
      <c r="BT908" s="5"/>
      <c r="BU908" s="5"/>
      <c r="BV908" s="5"/>
      <c r="BW908" s="5"/>
      <c r="BX908" s="5"/>
      <c r="BY908" s="5"/>
      <c r="BZ908" s="5"/>
    </row>
    <row r="909" ht="12.0"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c r="BH909" s="5"/>
      <c r="BI909" s="5"/>
      <c r="BJ909" s="5"/>
      <c r="BK909" s="5"/>
      <c r="BL909" s="5"/>
      <c r="BM909" s="5"/>
      <c r="BN909" s="5"/>
      <c r="BO909" s="5"/>
      <c r="BP909" s="5"/>
      <c r="BQ909" s="5"/>
      <c r="BR909" s="5"/>
      <c r="BS909" s="5"/>
      <c r="BT909" s="5"/>
      <c r="BU909" s="5"/>
      <c r="BV909" s="5"/>
      <c r="BW909" s="5"/>
      <c r="BX909" s="5"/>
      <c r="BY909" s="5"/>
      <c r="BZ909" s="5"/>
    </row>
    <row r="910" ht="12.0"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c r="BH910" s="5"/>
      <c r="BI910" s="5"/>
      <c r="BJ910" s="5"/>
      <c r="BK910" s="5"/>
      <c r="BL910" s="5"/>
      <c r="BM910" s="5"/>
      <c r="BN910" s="5"/>
      <c r="BO910" s="5"/>
      <c r="BP910" s="5"/>
      <c r="BQ910" s="5"/>
      <c r="BR910" s="5"/>
      <c r="BS910" s="5"/>
      <c r="BT910" s="5"/>
      <c r="BU910" s="5"/>
      <c r="BV910" s="5"/>
      <c r="BW910" s="5"/>
      <c r="BX910" s="5"/>
      <c r="BY910" s="5"/>
      <c r="BZ910" s="5"/>
    </row>
    <row r="911" ht="12.0"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c r="BH911" s="5"/>
      <c r="BI911" s="5"/>
      <c r="BJ911" s="5"/>
      <c r="BK911" s="5"/>
      <c r="BL911" s="5"/>
      <c r="BM911" s="5"/>
      <c r="BN911" s="5"/>
      <c r="BO911" s="5"/>
      <c r="BP911" s="5"/>
      <c r="BQ911" s="5"/>
      <c r="BR911" s="5"/>
      <c r="BS911" s="5"/>
      <c r="BT911" s="5"/>
      <c r="BU911" s="5"/>
      <c r="BV911" s="5"/>
      <c r="BW911" s="5"/>
      <c r="BX911" s="5"/>
      <c r="BY911" s="5"/>
      <c r="BZ911" s="5"/>
    </row>
    <row r="912" ht="12.0"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c r="BH912" s="5"/>
      <c r="BI912" s="5"/>
      <c r="BJ912" s="5"/>
      <c r="BK912" s="5"/>
      <c r="BL912" s="5"/>
      <c r="BM912" s="5"/>
      <c r="BN912" s="5"/>
      <c r="BO912" s="5"/>
      <c r="BP912" s="5"/>
      <c r="BQ912" s="5"/>
      <c r="BR912" s="5"/>
      <c r="BS912" s="5"/>
      <c r="BT912" s="5"/>
      <c r="BU912" s="5"/>
      <c r="BV912" s="5"/>
      <c r="BW912" s="5"/>
      <c r="BX912" s="5"/>
      <c r="BY912" s="5"/>
      <c r="BZ912" s="5"/>
    </row>
    <row r="913" ht="12.0"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c r="BH913" s="5"/>
      <c r="BI913" s="5"/>
      <c r="BJ913" s="5"/>
      <c r="BK913" s="5"/>
      <c r="BL913" s="5"/>
      <c r="BM913" s="5"/>
      <c r="BN913" s="5"/>
      <c r="BO913" s="5"/>
      <c r="BP913" s="5"/>
      <c r="BQ913" s="5"/>
      <c r="BR913" s="5"/>
      <c r="BS913" s="5"/>
      <c r="BT913" s="5"/>
      <c r="BU913" s="5"/>
      <c r="BV913" s="5"/>
      <c r="BW913" s="5"/>
      <c r="BX913" s="5"/>
      <c r="BY913" s="5"/>
      <c r="BZ913" s="5"/>
    </row>
    <row r="914" ht="12.0"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c r="BH914" s="5"/>
      <c r="BI914" s="5"/>
      <c r="BJ914" s="5"/>
      <c r="BK914" s="5"/>
      <c r="BL914" s="5"/>
      <c r="BM914" s="5"/>
      <c r="BN914" s="5"/>
      <c r="BO914" s="5"/>
      <c r="BP914" s="5"/>
      <c r="BQ914" s="5"/>
      <c r="BR914" s="5"/>
      <c r="BS914" s="5"/>
      <c r="BT914" s="5"/>
      <c r="BU914" s="5"/>
      <c r="BV914" s="5"/>
      <c r="BW914" s="5"/>
      <c r="BX914" s="5"/>
      <c r="BY914" s="5"/>
      <c r="BZ914" s="5"/>
    </row>
    <row r="915" ht="12.0"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c r="BH915" s="5"/>
      <c r="BI915" s="5"/>
      <c r="BJ915" s="5"/>
      <c r="BK915" s="5"/>
      <c r="BL915" s="5"/>
      <c r="BM915" s="5"/>
      <c r="BN915" s="5"/>
      <c r="BO915" s="5"/>
      <c r="BP915" s="5"/>
      <c r="BQ915" s="5"/>
      <c r="BR915" s="5"/>
      <c r="BS915" s="5"/>
      <c r="BT915" s="5"/>
      <c r="BU915" s="5"/>
      <c r="BV915" s="5"/>
      <c r="BW915" s="5"/>
      <c r="BX915" s="5"/>
      <c r="BY915" s="5"/>
      <c r="BZ915" s="5"/>
    </row>
    <row r="916" ht="12.0"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c r="BH916" s="5"/>
      <c r="BI916" s="5"/>
      <c r="BJ916" s="5"/>
      <c r="BK916" s="5"/>
      <c r="BL916" s="5"/>
      <c r="BM916" s="5"/>
      <c r="BN916" s="5"/>
      <c r="BO916" s="5"/>
      <c r="BP916" s="5"/>
      <c r="BQ916" s="5"/>
      <c r="BR916" s="5"/>
      <c r="BS916" s="5"/>
      <c r="BT916" s="5"/>
      <c r="BU916" s="5"/>
      <c r="BV916" s="5"/>
      <c r="BW916" s="5"/>
      <c r="BX916" s="5"/>
      <c r="BY916" s="5"/>
      <c r="BZ916" s="5"/>
    </row>
    <row r="917" ht="12.0"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c r="BH917" s="5"/>
      <c r="BI917" s="5"/>
      <c r="BJ917" s="5"/>
      <c r="BK917" s="5"/>
      <c r="BL917" s="5"/>
      <c r="BM917" s="5"/>
      <c r="BN917" s="5"/>
      <c r="BO917" s="5"/>
      <c r="BP917" s="5"/>
      <c r="BQ917" s="5"/>
      <c r="BR917" s="5"/>
      <c r="BS917" s="5"/>
      <c r="BT917" s="5"/>
      <c r="BU917" s="5"/>
      <c r="BV917" s="5"/>
      <c r="BW917" s="5"/>
      <c r="BX917" s="5"/>
      <c r="BY917" s="5"/>
      <c r="BZ917" s="5"/>
    </row>
    <row r="918" ht="12.0"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c r="BH918" s="5"/>
      <c r="BI918" s="5"/>
      <c r="BJ918" s="5"/>
      <c r="BK918" s="5"/>
      <c r="BL918" s="5"/>
      <c r="BM918" s="5"/>
      <c r="BN918" s="5"/>
      <c r="BO918" s="5"/>
      <c r="BP918" s="5"/>
      <c r="BQ918" s="5"/>
      <c r="BR918" s="5"/>
      <c r="BS918" s="5"/>
      <c r="BT918" s="5"/>
      <c r="BU918" s="5"/>
      <c r="BV918" s="5"/>
      <c r="BW918" s="5"/>
      <c r="BX918" s="5"/>
      <c r="BY918" s="5"/>
      <c r="BZ918" s="5"/>
    </row>
    <row r="919" ht="12.0"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c r="BH919" s="5"/>
      <c r="BI919" s="5"/>
      <c r="BJ919" s="5"/>
      <c r="BK919" s="5"/>
      <c r="BL919" s="5"/>
      <c r="BM919" s="5"/>
      <c r="BN919" s="5"/>
      <c r="BO919" s="5"/>
      <c r="BP919" s="5"/>
      <c r="BQ919" s="5"/>
      <c r="BR919" s="5"/>
      <c r="BS919" s="5"/>
      <c r="BT919" s="5"/>
      <c r="BU919" s="5"/>
      <c r="BV919" s="5"/>
      <c r="BW919" s="5"/>
      <c r="BX919" s="5"/>
      <c r="BY919" s="5"/>
      <c r="BZ919" s="5"/>
    </row>
    <row r="920" ht="12.0"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c r="BH920" s="5"/>
      <c r="BI920" s="5"/>
      <c r="BJ920" s="5"/>
      <c r="BK920" s="5"/>
      <c r="BL920" s="5"/>
      <c r="BM920" s="5"/>
      <c r="BN920" s="5"/>
      <c r="BO920" s="5"/>
      <c r="BP920" s="5"/>
      <c r="BQ920" s="5"/>
      <c r="BR920" s="5"/>
      <c r="BS920" s="5"/>
      <c r="BT920" s="5"/>
      <c r="BU920" s="5"/>
      <c r="BV920" s="5"/>
      <c r="BW920" s="5"/>
      <c r="BX920" s="5"/>
      <c r="BY920" s="5"/>
      <c r="BZ920" s="5"/>
    </row>
    <row r="921" ht="12.0"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c r="BH921" s="5"/>
      <c r="BI921" s="5"/>
      <c r="BJ921" s="5"/>
      <c r="BK921" s="5"/>
      <c r="BL921" s="5"/>
      <c r="BM921" s="5"/>
      <c r="BN921" s="5"/>
      <c r="BO921" s="5"/>
      <c r="BP921" s="5"/>
      <c r="BQ921" s="5"/>
      <c r="BR921" s="5"/>
      <c r="BS921" s="5"/>
      <c r="BT921" s="5"/>
      <c r="BU921" s="5"/>
      <c r="BV921" s="5"/>
      <c r="BW921" s="5"/>
      <c r="BX921" s="5"/>
      <c r="BY921" s="5"/>
      <c r="BZ921" s="5"/>
    </row>
    <row r="922" ht="12.0"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c r="BH922" s="5"/>
      <c r="BI922" s="5"/>
      <c r="BJ922" s="5"/>
      <c r="BK922" s="5"/>
      <c r="BL922" s="5"/>
      <c r="BM922" s="5"/>
      <c r="BN922" s="5"/>
      <c r="BO922" s="5"/>
      <c r="BP922" s="5"/>
      <c r="BQ922" s="5"/>
      <c r="BR922" s="5"/>
      <c r="BS922" s="5"/>
      <c r="BT922" s="5"/>
      <c r="BU922" s="5"/>
      <c r="BV922" s="5"/>
      <c r="BW922" s="5"/>
      <c r="BX922" s="5"/>
      <c r="BY922" s="5"/>
      <c r="BZ922" s="5"/>
    </row>
    <row r="923" ht="12.0"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c r="BH923" s="5"/>
      <c r="BI923" s="5"/>
      <c r="BJ923" s="5"/>
      <c r="BK923" s="5"/>
      <c r="BL923" s="5"/>
      <c r="BM923" s="5"/>
      <c r="BN923" s="5"/>
      <c r="BO923" s="5"/>
      <c r="BP923" s="5"/>
      <c r="BQ923" s="5"/>
      <c r="BR923" s="5"/>
      <c r="BS923" s="5"/>
      <c r="BT923" s="5"/>
      <c r="BU923" s="5"/>
      <c r="BV923" s="5"/>
      <c r="BW923" s="5"/>
      <c r="BX923" s="5"/>
      <c r="BY923" s="5"/>
      <c r="BZ923" s="5"/>
    </row>
    <row r="924" ht="12.0"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c r="BH924" s="5"/>
      <c r="BI924" s="5"/>
      <c r="BJ924" s="5"/>
      <c r="BK924" s="5"/>
      <c r="BL924" s="5"/>
      <c r="BM924" s="5"/>
      <c r="BN924" s="5"/>
      <c r="BO924" s="5"/>
      <c r="BP924" s="5"/>
      <c r="BQ924" s="5"/>
      <c r="BR924" s="5"/>
      <c r="BS924" s="5"/>
      <c r="BT924" s="5"/>
      <c r="BU924" s="5"/>
      <c r="BV924" s="5"/>
      <c r="BW924" s="5"/>
      <c r="BX924" s="5"/>
      <c r="BY924" s="5"/>
      <c r="BZ924" s="5"/>
    </row>
    <row r="925" ht="12.0"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c r="BH925" s="5"/>
      <c r="BI925" s="5"/>
      <c r="BJ925" s="5"/>
      <c r="BK925" s="5"/>
      <c r="BL925" s="5"/>
      <c r="BM925" s="5"/>
      <c r="BN925" s="5"/>
      <c r="BO925" s="5"/>
      <c r="BP925" s="5"/>
      <c r="BQ925" s="5"/>
      <c r="BR925" s="5"/>
      <c r="BS925" s="5"/>
      <c r="BT925" s="5"/>
      <c r="BU925" s="5"/>
      <c r="BV925" s="5"/>
      <c r="BW925" s="5"/>
      <c r="BX925" s="5"/>
      <c r="BY925" s="5"/>
      <c r="BZ925" s="5"/>
    </row>
    <row r="926" ht="12.0"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c r="BH926" s="5"/>
      <c r="BI926" s="5"/>
      <c r="BJ926" s="5"/>
      <c r="BK926" s="5"/>
      <c r="BL926" s="5"/>
      <c r="BM926" s="5"/>
      <c r="BN926" s="5"/>
      <c r="BO926" s="5"/>
      <c r="BP926" s="5"/>
      <c r="BQ926" s="5"/>
      <c r="BR926" s="5"/>
      <c r="BS926" s="5"/>
      <c r="BT926" s="5"/>
      <c r="BU926" s="5"/>
      <c r="BV926" s="5"/>
      <c r="BW926" s="5"/>
      <c r="BX926" s="5"/>
      <c r="BY926" s="5"/>
      <c r="BZ926" s="5"/>
    </row>
    <row r="927" ht="12.0"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c r="BH927" s="5"/>
      <c r="BI927" s="5"/>
      <c r="BJ927" s="5"/>
      <c r="BK927" s="5"/>
      <c r="BL927" s="5"/>
      <c r="BM927" s="5"/>
      <c r="BN927" s="5"/>
      <c r="BO927" s="5"/>
      <c r="BP927" s="5"/>
      <c r="BQ927" s="5"/>
      <c r="BR927" s="5"/>
      <c r="BS927" s="5"/>
      <c r="BT927" s="5"/>
      <c r="BU927" s="5"/>
      <c r="BV927" s="5"/>
      <c r="BW927" s="5"/>
      <c r="BX927" s="5"/>
      <c r="BY927" s="5"/>
      <c r="BZ927" s="5"/>
    </row>
    <row r="928" ht="12.0"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c r="BH928" s="5"/>
      <c r="BI928" s="5"/>
      <c r="BJ928" s="5"/>
      <c r="BK928" s="5"/>
      <c r="BL928" s="5"/>
      <c r="BM928" s="5"/>
      <c r="BN928" s="5"/>
      <c r="BO928" s="5"/>
      <c r="BP928" s="5"/>
      <c r="BQ928" s="5"/>
      <c r="BR928" s="5"/>
      <c r="BS928" s="5"/>
      <c r="BT928" s="5"/>
      <c r="BU928" s="5"/>
      <c r="BV928" s="5"/>
      <c r="BW928" s="5"/>
      <c r="BX928" s="5"/>
      <c r="BY928" s="5"/>
      <c r="BZ928" s="5"/>
    </row>
    <row r="929" ht="12.0"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c r="BH929" s="5"/>
      <c r="BI929" s="5"/>
      <c r="BJ929" s="5"/>
      <c r="BK929" s="5"/>
      <c r="BL929" s="5"/>
      <c r="BM929" s="5"/>
      <c r="BN929" s="5"/>
      <c r="BO929" s="5"/>
      <c r="BP929" s="5"/>
      <c r="BQ929" s="5"/>
      <c r="BR929" s="5"/>
      <c r="BS929" s="5"/>
      <c r="BT929" s="5"/>
      <c r="BU929" s="5"/>
      <c r="BV929" s="5"/>
      <c r="BW929" s="5"/>
      <c r="BX929" s="5"/>
      <c r="BY929" s="5"/>
      <c r="BZ929" s="5"/>
    </row>
    <row r="930" ht="12.0"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c r="BH930" s="5"/>
      <c r="BI930" s="5"/>
      <c r="BJ930" s="5"/>
      <c r="BK930" s="5"/>
      <c r="BL930" s="5"/>
      <c r="BM930" s="5"/>
      <c r="BN930" s="5"/>
      <c r="BO930" s="5"/>
      <c r="BP930" s="5"/>
      <c r="BQ930" s="5"/>
      <c r="BR930" s="5"/>
      <c r="BS930" s="5"/>
      <c r="BT930" s="5"/>
      <c r="BU930" s="5"/>
      <c r="BV930" s="5"/>
      <c r="BW930" s="5"/>
      <c r="BX930" s="5"/>
      <c r="BY930" s="5"/>
      <c r="BZ930" s="5"/>
    </row>
    <row r="931" ht="12.0"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c r="BH931" s="5"/>
      <c r="BI931" s="5"/>
      <c r="BJ931" s="5"/>
      <c r="BK931" s="5"/>
      <c r="BL931" s="5"/>
      <c r="BM931" s="5"/>
      <c r="BN931" s="5"/>
      <c r="BO931" s="5"/>
      <c r="BP931" s="5"/>
      <c r="BQ931" s="5"/>
      <c r="BR931" s="5"/>
      <c r="BS931" s="5"/>
      <c r="BT931" s="5"/>
      <c r="BU931" s="5"/>
      <c r="BV931" s="5"/>
      <c r="BW931" s="5"/>
      <c r="BX931" s="5"/>
      <c r="BY931" s="5"/>
      <c r="BZ931" s="5"/>
    </row>
    <row r="932" ht="12.0"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c r="BH932" s="5"/>
      <c r="BI932" s="5"/>
      <c r="BJ932" s="5"/>
      <c r="BK932" s="5"/>
      <c r="BL932" s="5"/>
      <c r="BM932" s="5"/>
      <c r="BN932" s="5"/>
      <c r="BO932" s="5"/>
      <c r="BP932" s="5"/>
      <c r="BQ932" s="5"/>
      <c r="BR932" s="5"/>
      <c r="BS932" s="5"/>
      <c r="BT932" s="5"/>
      <c r="BU932" s="5"/>
      <c r="BV932" s="5"/>
      <c r="BW932" s="5"/>
      <c r="BX932" s="5"/>
      <c r="BY932" s="5"/>
      <c r="BZ932" s="5"/>
    </row>
    <row r="933" ht="12.0"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c r="BH933" s="5"/>
      <c r="BI933" s="5"/>
      <c r="BJ933" s="5"/>
      <c r="BK933" s="5"/>
      <c r="BL933" s="5"/>
      <c r="BM933" s="5"/>
      <c r="BN933" s="5"/>
      <c r="BO933" s="5"/>
      <c r="BP933" s="5"/>
      <c r="BQ933" s="5"/>
      <c r="BR933" s="5"/>
      <c r="BS933" s="5"/>
      <c r="BT933" s="5"/>
      <c r="BU933" s="5"/>
      <c r="BV933" s="5"/>
      <c r="BW933" s="5"/>
      <c r="BX933" s="5"/>
      <c r="BY933" s="5"/>
      <c r="BZ933" s="5"/>
    </row>
    <row r="934" ht="12.0"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c r="BH934" s="5"/>
      <c r="BI934" s="5"/>
      <c r="BJ934" s="5"/>
      <c r="BK934" s="5"/>
      <c r="BL934" s="5"/>
      <c r="BM934" s="5"/>
      <c r="BN934" s="5"/>
      <c r="BO934" s="5"/>
      <c r="BP934" s="5"/>
      <c r="BQ934" s="5"/>
      <c r="BR934" s="5"/>
      <c r="BS934" s="5"/>
      <c r="BT934" s="5"/>
      <c r="BU934" s="5"/>
      <c r="BV934" s="5"/>
      <c r="BW934" s="5"/>
      <c r="BX934" s="5"/>
      <c r="BY934" s="5"/>
      <c r="BZ934" s="5"/>
    </row>
    <row r="935" ht="12.0"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c r="BH935" s="5"/>
      <c r="BI935" s="5"/>
      <c r="BJ935" s="5"/>
      <c r="BK935" s="5"/>
      <c r="BL935" s="5"/>
      <c r="BM935" s="5"/>
      <c r="BN935" s="5"/>
      <c r="BO935" s="5"/>
      <c r="BP935" s="5"/>
      <c r="BQ935" s="5"/>
      <c r="BR935" s="5"/>
      <c r="BS935" s="5"/>
      <c r="BT935" s="5"/>
      <c r="BU935" s="5"/>
      <c r="BV935" s="5"/>
      <c r="BW935" s="5"/>
      <c r="BX935" s="5"/>
      <c r="BY935" s="5"/>
      <c r="BZ935" s="5"/>
    </row>
    <row r="936" ht="12.0"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c r="BH936" s="5"/>
      <c r="BI936" s="5"/>
      <c r="BJ936" s="5"/>
      <c r="BK936" s="5"/>
      <c r="BL936" s="5"/>
      <c r="BM936" s="5"/>
      <c r="BN936" s="5"/>
      <c r="BO936" s="5"/>
      <c r="BP936" s="5"/>
      <c r="BQ936" s="5"/>
      <c r="BR936" s="5"/>
      <c r="BS936" s="5"/>
      <c r="BT936" s="5"/>
      <c r="BU936" s="5"/>
      <c r="BV936" s="5"/>
      <c r="BW936" s="5"/>
      <c r="BX936" s="5"/>
      <c r="BY936" s="5"/>
      <c r="BZ936" s="5"/>
    </row>
    <row r="937" ht="12.0"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c r="BH937" s="5"/>
      <c r="BI937" s="5"/>
      <c r="BJ937" s="5"/>
      <c r="BK937" s="5"/>
      <c r="BL937" s="5"/>
      <c r="BM937" s="5"/>
      <c r="BN937" s="5"/>
      <c r="BO937" s="5"/>
      <c r="BP937" s="5"/>
      <c r="BQ937" s="5"/>
      <c r="BR937" s="5"/>
      <c r="BS937" s="5"/>
      <c r="BT937" s="5"/>
      <c r="BU937" s="5"/>
      <c r="BV937" s="5"/>
      <c r="BW937" s="5"/>
      <c r="BX937" s="5"/>
      <c r="BY937" s="5"/>
      <c r="BZ937" s="5"/>
    </row>
    <row r="938" ht="12.0"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c r="BH938" s="5"/>
      <c r="BI938" s="5"/>
      <c r="BJ938" s="5"/>
      <c r="BK938" s="5"/>
      <c r="BL938" s="5"/>
      <c r="BM938" s="5"/>
      <c r="BN938" s="5"/>
      <c r="BO938" s="5"/>
      <c r="BP938" s="5"/>
      <c r="BQ938" s="5"/>
      <c r="BR938" s="5"/>
      <c r="BS938" s="5"/>
      <c r="BT938" s="5"/>
      <c r="BU938" s="5"/>
      <c r="BV938" s="5"/>
      <c r="BW938" s="5"/>
      <c r="BX938" s="5"/>
      <c r="BY938" s="5"/>
      <c r="BZ938" s="5"/>
    </row>
    <row r="939" ht="12.0"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c r="BH939" s="5"/>
      <c r="BI939" s="5"/>
      <c r="BJ939" s="5"/>
      <c r="BK939" s="5"/>
      <c r="BL939" s="5"/>
      <c r="BM939" s="5"/>
      <c r="BN939" s="5"/>
      <c r="BO939" s="5"/>
      <c r="BP939" s="5"/>
      <c r="BQ939" s="5"/>
      <c r="BR939" s="5"/>
      <c r="BS939" s="5"/>
      <c r="BT939" s="5"/>
      <c r="BU939" s="5"/>
      <c r="BV939" s="5"/>
      <c r="BW939" s="5"/>
      <c r="BX939" s="5"/>
      <c r="BY939" s="5"/>
      <c r="BZ939" s="5"/>
    </row>
    <row r="940" ht="12.0"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c r="BH940" s="5"/>
      <c r="BI940" s="5"/>
      <c r="BJ940" s="5"/>
      <c r="BK940" s="5"/>
      <c r="BL940" s="5"/>
      <c r="BM940" s="5"/>
      <c r="BN940" s="5"/>
      <c r="BO940" s="5"/>
      <c r="BP940" s="5"/>
      <c r="BQ940" s="5"/>
      <c r="BR940" s="5"/>
      <c r="BS940" s="5"/>
      <c r="BT940" s="5"/>
      <c r="BU940" s="5"/>
      <c r="BV940" s="5"/>
      <c r="BW940" s="5"/>
      <c r="BX940" s="5"/>
      <c r="BY940" s="5"/>
      <c r="BZ940" s="5"/>
    </row>
    <row r="941" ht="12.0"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c r="BH941" s="5"/>
      <c r="BI941" s="5"/>
      <c r="BJ941" s="5"/>
      <c r="BK941" s="5"/>
      <c r="BL941" s="5"/>
      <c r="BM941" s="5"/>
      <c r="BN941" s="5"/>
      <c r="BO941" s="5"/>
      <c r="BP941" s="5"/>
      <c r="BQ941" s="5"/>
      <c r="BR941" s="5"/>
      <c r="BS941" s="5"/>
      <c r="BT941" s="5"/>
      <c r="BU941" s="5"/>
      <c r="BV941" s="5"/>
      <c r="BW941" s="5"/>
      <c r="BX941" s="5"/>
      <c r="BY941" s="5"/>
      <c r="BZ941" s="5"/>
    </row>
    <row r="942" ht="12.0"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c r="BH942" s="5"/>
      <c r="BI942" s="5"/>
      <c r="BJ942" s="5"/>
      <c r="BK942" s="5"/>
      <c r="BL942" s="5"/>
      <c r="BM942" s="5"/>
      <c r="BN942" s="5"/>
      <c r="BO942" s="5"/>
      <c r="BP942" s="5"/>
      <c r="BQ942" s="5"/>
      <c r="BR942" s="5"/>
      <c r="BS942" s="5"/>
      <c r="BT942" s="5"/>
      <c r="BU942" s="5"/>
      <c r="BV942" s="5"/>
      <c r="BW942" s="5"/>
      <c r="BX942" s="5"/>
      <c r="BY942" s="5"/>
      <c r="BZ942" s="5"/>
    </row>
    <row r="943" ht="12.0"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c r="BH943" s="5"/>
      <c r="BI943" s="5"/>
      <c r="BJ943" s="5"/>
      <c r="BK943" s="5"/>
      <c r="BL943" s="5"/>
      <c r="BM943" s="5"/>
      <c r="BN943" s="5"/>
      <c r="BO943" s="5"/>
      <c r="BP943" s="5"/>
      <c r="BQ943" s="5"/>
      <c r="BR943" s="5"/>
      <c r="BS943" s="5"/>
      <c r="BT943" s="5"/>
      <c r="BU943" s="5"/>
      <c r="BV943" s="5"/>
      <c r="BW943" s="5"/>
      <c r="BX943" s="5"/>
      <c r="BY943" s="5"/>
      <c r="BZ943" s="5"/>
    </row>
    <row r="944" ht="12.0"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c r="BH944" s="5"/>
      <c r="BI944" s="5"/>
      <c r="BJ944" s="5"/>
      <c r="BK944" s="5"/>
      <c r="BL944" s="5"/>
      <c r="BM944" s="5"/>
      <c r="BN944" s="5"/>
      <c r="BO944" s="5"/>
      <c r="BP944" s="5"/>
      <c r="BQ944" s="5"/>
      <c r="BR944" s="5"/>
      <c r="BS944" s="5"/>
      <c r="BT944" s="5"/>
      <c r="BU944" s="5"/>
      <c r="BV944" s="5"/>
      <c r="BW944" s="5"/>
      <c r="BX944" s="5"/>
      <c r="BY944" s="5"/>
      <c r="BZ944" s="5"/>
    </row>
    <row r="945" ht="12.0"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c r="BH945" s="5"/>
      <c r="BI945" s="5"/>
      <c r="BJ945" s="5"/>
      <c r="BK945" s="5"/>
      <c r="BL945" s="5"/>
      <c r="BM945" s="5"/>
      <c r="BN945" s="5"/>
      <c r="BO945" s="5"/>
      <c r="BP945" s="5"/>
      <c r="BQ945" s="5"/>
      <c r="BR945" s="5"/>
      <c r="BS945" s="5"/>
      <c r="BT945" s="5"/>
      <c r="BU945" s="5"/>
      <c r="BV945" s="5"/>
      <c r="BW945" s="5"/>
      <c r="BX945" s="5"/>
      <c r="BY945" s="5"/>
      <c r="BZ945" s="5"/>
    </row>
    <row r="946" ht="12.0"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c r="BH946" s="5"/>
      <c r="BI946" s="5"/>
      <c r="BJ946" s="5"/>
      <c r="BK946" s="5"/>
      <c r="BL946" s="5"/>
      <c r="BM946" s="5"/>
      <c r="BN946" s="5"/>
      <c r="BO946" s="5"/>
      <c r="BP946" s="5"/>
      <c r="BQ946" s="5"/>
      <c r="BR946" s="5"/>
      <c r="BS946" s="5"/>
      <c r="BT946" s="5"/>
      <c r="BU946" s="5"/>
      <c r="BV946" s="5"/>
      <c r="BW946" s="5"/>
      <c r="BX946" s="5"/>
      <c r="BY946" s="5"/>
      <c r="BZ946" s="5"/>
    </row>
    <row r="947" ht="12.0"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c r="BH947" s="5"/>
      <c r="BI947" s="5"/>
      <c r="BJ947" s="5"/>
      <c r="BK947" s="5"/>
      <c r="BL947" s="5"/>
      <c r="BM947" s="5"/>
      <c r="BN947" s="5"/>
      <c r="BO947" s="5"/>
      <c r="BP947" s="5"/>
      <c r="BQ947" s="5"/>
      <c r="BR947" s="5"/>
      <c r="BS947" s="5"/>
      <c r="BT947" s="5"/>
      <c r="BU947" s="5"/>
      <c r="BV947" s="5"/>
      <c r="BW947" s="5"/>
      <c r="BX947" s="5"/>
      <c r="BY947" s="5"/>
      <c r="BZ947" s="5"/>
    </row>
    <row r="948" ht="12.0"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c r="BH948" s="5"/>
      <c r="BI948" s="5"/>
      <c r="BJ948" s="5"/>
      <c r="BK948" s="5"/>
      <c r="BL948" s="5"/>
      <c r="BM948" s="5"/>
      <c r="BN948" s="5"/>
      <c r="BO948" s="5"/>
      <c r="BP948" s="5"/>
      <c r="BQ948" s="5"/>
      <c r="BR948" s="5"/>
      <c r="BS948" s="5"/>
      <c r="BT948" s="5"/>
      <c r="BU948" s="5"/>
      <c r="BV948" s="5"/>
      <c r="BW948" s="5"/>
      <c r="BX948" s="5"/>
      <c r="BY948" s="5"/>
      <c r="BZ948" s="5"/>
    </row>
    <row r="949" ht="12.0"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c r="BH949" s="5"/>
      <c r="BI949" s="5"/>
      <c r="BJ949" s="5"/>
      <c r="BK949" s="5"/>
      <c r="BL949" s="5"/>
      <c r="BM949" s="5"/>
      <c r="BN949" s="5"/>
      <c r="BO949" s="5"/>
      <c r="BP949" s="5"/>
      <c r="BQ949" s="5"/>
      <c r="BR949" s="5"/>
      <c r="BS949" s="5"/>
      <c r="BT949" s="5"/>
      <c r="BU949" s="5"/>
      <c r="BV949" s="5"/>
      <c r="BW949" s="5"/>
      <c r="BX949" s="5"/>
      <c r="BY949" s="5"/>
      <c r="BZ949" s="5"/>
    </row>
    <row r="950" ht="12.0"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c r="BH950" s="5"/>
      <c r="BI950" s="5"/>
      <c r="BJ950" s="5"/>
      <c r="BK950" s="5"/>
      <c r="BL950" s="5"/>
      <c r="BM950" s="5"/>
      <c r="BN950" s="5"/>
      <c r="BO950" s="5"/>
      <c r="BP950" s="5"/>
      <c r="BQ950" s="5"/>
      <c r="BR950" s="5"/>
      <c r="BS950" s="5"/>
      <c r="BT950" s="5"/>
      <c r="BU950" s="5"/>
      <c r="BV950" s="5"/>
      <c r="BW950" s="5"/>
      <c r="BX950" s="5"/>
      <c r="BY950" s="5"/>
      <c r="BZ950" s="5"/>
    </row>
    <row r="951" ht="12.0"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c r="BH951" s="5"/>
      <c r="BI951" s="5"/>
      <c r="BJ951" s="5"/>
      <c r="BK951" s="5"/>
      <c r="BL951" s="5"/>
      <c r="BM951" s="5"/>
      <c r="BN951" s="5"/>
      <c r="BO951" s="5"/>
      <c r="BP951" s="5"/>
      <c r="BQ951" s="5"/>
      <c r="BR951" s="5"/>
      <c r="BS951" s="5"/>
      <c r="BT951" s="5"/>
      <c r="BU951" s="5"/>
      <c r="BV951" s="5"/>
      <c r="BW951" s="5"/>
      <c r="BX951" s="5"/>
      <c r="BY951" s="5"/>
      <c r="BZ951" s="5"/>
    </row>
    <row r="952" ht="12.0"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c r="BH952" s="5"/>
      <c r="BI952" s="5"/>
      <c r="BJ952" s="5"/>
      <c r="BK952" s="5"/>
      <c r="BL952" s="5"/>
      <c r="BM952" s="5"/>
      <c r="BN952" s="5"/>
      <c r="BO952" s="5"/>
      <c r="BP952" s="5"/>
      <c r="BQ952" s="5"/>
      <c r="BR952" s="5"/>
      <c r="BS952" s="5"/>
      <c r="BT952" s="5"/>
      <c r="BU952" s="5"/>
      <c r="BV952" s="5"/>
      <c r="BW952" s="5"/>
      <c r="BX952" s="5"/>
      <c r="BY952" s="5"/>
      <c r="BZ952" s="5"/>
    </row>
    <row r="953" ht="12.0"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c r="BH953" s="5"/>
      <c r="BI953" s="5"/>
      <c r="BJ953" s="5"/>
      <c r="BK953" s="5"/>
      <c r="BL953" s="5"/>
      <c r="BM953" s="5"/>
      <c r="BN953" s="5"/>
      <c r="BO953" s="5"/>
      <c r="BP953" s="5"/>
      <c r="BQ953" s="5"/>
      <c r="BR953" s="5"/>
      <c r="BS953" s="5"/>
      <c r="BT953" s="5"/>
      <c r="BU953" s="5"/>
      <c r="BV953" s="5"/>
      <c r="BW953" s="5"/>
      <c r="BX953" s="5"/>
      <c r="BY953" s="5"/>
      <c r="BZ953" s="5"/>
    </row>
    <row r="954" ht="12.0"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c r="BH954" s="5"/>
      <c r="BI954" s="5"/>
      <c r="BJ954" s="5"/>
      <c r="BK954" s="5"/>
      <c r="BL954" s="5"/>
      <c r="BM954" s="5"/>
      <c r="BN954" s="5"/>
      <c r="BO954" s="5"/>
      <c r="BP954" s="5"/>
      <c r="BQ954" s="5"/>
      <c r="BR954" s="5"/>
      <c r="BS954" s="5"/>
      <c r="BT954" s="5"/>
      <c r="BU954" s="5"/>
      <c r="BV954" s="5"/>
      <c r="BW954" s="5"/>
      <c r="BX954" s="5"/>
      <c r="BY954" s="5"/>
      <c r="BZ954" s="5"/>
    </row>
    <row r="955" ht="12.0"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c r="BH955" s="5"/>
      <c r="BI955" s="5"/>
      <c r="BJ955" s="5"/>
      <c r="BK955" s="5"/>
      <c r="BL955" s="5"/>
      <c r="BM955" s="5"/>
      <c r="BN955" s="5"/>
      <c r="BO955" s="5"/>
      <c r="BP955" s="5"/>
      <c r="BQ955" s="5"/>
      <c r="BR955" s="5"/>
      <c r="BS955" s="5"/>
      <c r="BT955" s="5"/>
      <c r="BU955" s="5"/>
      <c r="BV955" s="5"/>
      <c r="BW955" s="5"/>
      <c r="BX955" s="5"/>
      <c r="BY955" s="5"/>
      <c r="BZ955" s="5"/>
    </row>
    <row r="956" ht="12.0"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c r="BH956" s="5"/>
      <c r="BI956" s="5"/>
      <c r="BJ956" s="5"/>
      <c r="BK956" s="5"/>
      <c r="BL956" s="5"/>
      <c r="BM956" s="5"/>
      <c r="BN956" s="5"/>
      <c r="BO956" s="5"/>
      <c r="BP956" s="5"/>
      <c r="BQ956" s="5"/>
      <c r="BR956" s="5"/>
      <c r="BS956" s="5"/>
      <c r="BT956" s="5"/>
      <c r="BU956" s="5"/>
      <c r="BV956" s="5"/>
      <c r="BW956" s="5"/>
      <c r="BX956" s="5"/>
      <c r="BY956" s="5"/>
      <c r="BZ956" s="5"/>
    </row>
    <row r="957" ht="12.0"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c r="BH957" s="5"/>
      <c r="BI957" s="5"/>
      <c r="BJ957" s="5"/>
      <c r="BK957" s="5"/>
      <c r="BL957" s="5"/>
      <c r="BM957" s="5"/>
      <c r="BN957" s="5"/>
      <c r="BO957" s="5"/>
      <c r="BP957" s="5"/>
      <c r="BQ957" s="5"/>
      <c r="BR957" s="5"/>
      <c r="BS957" s="5"/>
      <c r="BT957" s="5"/>
      <c r="BU957" s="5"/>
      <c r="BV957" s="5"/>
      <c r="BW957" s="5"/>
      <c r="BX957" s="5"/>
      <c r="BY957" s="5"/>
      <c r="BZ957" s="5"/>
    </row>
    <row r="958" ht="12.0"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c r="BH958" s="5"/>
      <c r="BI958" s="5"/>
      <c r="BJ958" s="5"/>
      <c r="BK958" s="5"/>
      <c r="BL958" s="5"/>
      <c r="BM958" s="5"/>
      <c r="BN958" s="5"/>
      <c r="BO958" s="5"/>
      <c r="BP958" s="5"/>
      <c r="BQ958" s="5"/>
      <c r="BR958" s="5"/>
      <c r="BS958" s="5"/>
      <c r="BT958" s="5"/>
      <c r="BU958" s="5"/>
      <c r="BV958" s="5"/>
      <c r="BW958" s="5"/>
      <c r="BX958" s="5"/>
      <c r="BY958" s="5"/>
      <c r="BZ958" s="5"/>
    </row>
    <row r="959" ht="12.0"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c r="BH959" s="5"/>
      <c r="BI959" s="5"/>
      <c r="BJ959" s="5"/>
      <c r="BK959" s="5"/>
      <c r="BL959" s="5"/>
      <c r="BM959" s="5"/>
      <c r="BN959" s="5"/>
      <c r="BO959" s="5"/>
      <c r="BP959" s="5"/>
      <c r="BQ959" s="5"/>
      <c r="BR959" s="5"/>
      <c r="BS959" s="5"/>
      <c r="BT959" s="5"/>
      <c r="BU959" s="5"/>
      <c r="BV959" s="5"/>
      <c r="BW959" s="5"/>
      <c r="BX959" s="5"/>
      <c r="BY959" s="5"/>
      <c r="BZ959" s="5"/>
    </row>
    <row r="960" ht="12.0"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c r="BH960" s="5"/>
      <c r="BI960" s="5"/>
      <c r="BJ960" s="5"/>
      <c r="BK960" s="5"/>
      <c r="BL960" s="5"/>
      <c r="BM960" s="5"/>
      <c r="BN960" s="5"/>
      <c r="BO960" s="5"/>
      <c r="BP960" s="5"/>
      <c r="BQ960" s="5"/>
      <c r="BR960" s="5"/>
      <c r="BS960" s="5"/>
      <c r="BT960" s="5"/>
      <c r="BU960" s="5"/>
      <c r="BV960" s="5"/>
      <c r="BW960" s="5"/>
      <c r="BX960" s="5"/>
      <c r="BY960" s="5"/>
      <c r="BZ960" s="5"/>
    </row>
    <row r="961" ht="12.0"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c r="BH961" s="5"/>
      <c r="BI961" s="5"/>
      <c r="BJ961" s="5"/>
      <c r="BK961" s="5"/>
      <c r="BL961" s="5"/>
      <c r="BM961" s="5"/>
      <c r="BN961" s="5"/>
      <c r="BO961" s="5"/>
      <c r="BP961" s="5"/>
      <c r="BQ961" s="5"/>
      <c r="BR961" s="5"/>
      <c r="BS961" s="5"/>
      <c r="BT961" s="5"/>
      <c r="BU961" s="5"/>
      <c r="BV961" s="5"/>
      <c r="BW961" s="5"/>
      <c r="BX961" s="5"/>
      <c r="BY961" s="5"/>
      <c r="BZ961" s="5"/>
    </row>
    <row r="962" ht="12.0"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c r="BH962" s="5"/>
      <c r="BI962" s="5"/>
      <c r="BJ962" s="5"/>
      <c r="BK962" s="5"/>
      <c r="BL962" s="5"/>
      <c r="BM962" s="5"/>
      <c r="BN962" s="5"/>
      <c r="BO962" s="5"/>
      <c r="BP962" s="5"/>
      <c r="BQ962" s="5"/>
      <c r="BR962" s="5"/>
      <c r="BS962" s="5"/>
      <c r="BT962" s="5"/>
      <c r="BU962" s="5"/>
      <c r="BV962" s="5"/>
      <c r="BW962" s="5"/>
      <c r="BX962" s="5"/>
      <c r="BY962" s="5"/>
      <c r="BZ962" s="5"/>
    </row>
    <row r="963" ht="12.0"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c r="BH963" s="5"/>
      <c r="BI963" s="5"/>
      <c r="BJ963" s="5"/>
      <c r="BK963" s="5"/>
      <c r="BL963" s="5"/>
      <c r="BM963" s="5"/>
      <c r="BN963" s="5"/>
      <c r="BO963" s="5"/>
      <c r="BP963" s="5"/>
      <c r="BQ963" s="5"/>
      <c r="BR963" s="5"/>
      <c r="BS963" s="5"/>
      <c r="BT963" s="5"/>
      <c r="BU963" s="5"/>
      <c r="BV963" s="5"/>
      <c r="BW963" s="5"/>
      <c r="BX963" s="5"/>
      <c r="BY963" s="5"/>
      <c r="BZ963" s="5"/>
    </row>
    <row r="964" ht="12.0"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c r="BH964" s="5"/>
      <c r="BI964" s="5"/>
      <c r="BJ964" s="5"/>
      <c r="BK964" s="5"/>
      <c r="BL964" s="5"/>
      <c r="BM964" s="5"/>
      <c r="BN964" s="5"/>
      <c r="BO964" s="5"/>
      <c r="BP964" s="5"/>
      <c r="BQ964" s="5"/>
      <c r="BR964" s="5"/>
      <c r="BS964" s="5"/>
      <c r="BT964" s="5"/>
      <c r="BU964" s="5"/>
      <c r="BV964" s="5"/>
      <c r="BW964" s="5"/>
      <c r="BX964" s="5"/>
      <c r="BY964" s="5"/>
      <c r="BZ964" s="5"/>
    </row>
    <row r="965" ht="12.0"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c r="BH965" s="5"/>
      <c r="BI965" s="5"/>
      <c r="BJ965" s="5"/>
      <c r="BK965" s="5"/>
      <c r="BL965" s="5"/>
      <c r="BM965" s="5"/>
      <c r="BN965" s="5"/>
      <c r="BO965" s="5"/>
      <c r="BP965" s="5"/>
      <c r="BQ965" s="5"/>
      <c r="BR965" s="5"/>
      <c r="BS965" s="5"/>
      <c r="BT965" s="5"/>
      <c r="BU965" s="5"/>
      <c r="BV965" s="5"/>
      <c r="BW965" s="5"/>
      <c r="BX965" s="5"/>
      <c r="BY965" s="5"/>
      <c r="BZ965" s="5"/>
    </row>
    <row r="966" ht="12.0"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c r="BH966" s="5"/>
      <c r="BI966" s="5"/>
      <c r="BJ966" s="5"/>
      <c r="BK966" s="5"/>
      <c r="BL966" s="5"/>
      <c r="BM966" s="5"/>
      <c r="BN966" s="5"/>
      <c r="BO966" s="5"/>
      <c r="BP966" s="5"/>
      <c r="BQ966" s="5"/>
      <c r="BR966" s="5"/>
      <c r="BS966" s="5"/>
      <c r="BT966" s="5"/>
      <c r="BU966" s="5"/>
      <c r="BV966" s="5"/>
      <c r="BW966" s="5"/>
      <c r="BX966" s="5"/>
      <c r="BY966" s="5"/>
      <c r="BZ966" s="5"/>
    </row>
    <row r="967" ht="12.0"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c r="BH967" s="5"/>
      <c r="BI967" s="5"/>
      <c r="BJ967" s="5"/>
      <c r="BK967" s="5"/>
      <c r="BL967" s="5"/>
      <c r="BM967" s="5"/>
      <c r="BN967" s="5"/>
      <c r="BO967" s="5"/>
      <c r="BP967" s="5"/>
      <c r="BQ967" s="5"/>
      <c r="BR967" s="5"/>
      <c r="BS967" s="5"/>
      <c r="BT967" s="5"/>
      <c r="BU967" s="5"/>
      <c r="BV967" s="5"/>
      <c r="BW967" s="5"/>
      <c r="BX967" s="5"/>
      <c r="BY967" s="5"/>
      <c r="BZ967" s="5"/>
    </row>
    <row r="968" ht="12.0"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c r="BH968" s="5"/>
      <c r="BI968" s="5"/>
      <c r="BJ968" s="5"/>
      <c r="BK968" s="5"/>
      <c r="BL968" s="5"/>
      <c r="BM968" s="5"/>
      <c r="BN968" s="5"/>
      <c r="BO968" s="5"/>
      <c r="BP968" s="5"/>
      <c r="BQ968" s="5"/>
      <c r="BR968" s="5"/>
      <c r="BS968" s="5"/>
      <c r="BT968" s="5"/>
      <c r="BU968" s="5"/>
      <c r="BV968" s="5"/>
      <c r="BW968" s="5"/>
      <c r="BX968" s="5"/>
      <c r="BY968" s="5"/>
      <c r="BZ968" s="5"/>
    </row>
    <row r="969" ht="12.0"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c r="BH969" s="5"/>
      <c r="BI969" s="5"/>
      <c r="BJ969" s="5"/>
      <c r="BK969" s="5"/>
      <c r="BL969" s="5"/>
      <c r="BM969" s="5"/>
      <c r="BN969" s="5"/>
      <c r="BO969" s="5"/>
      <c r="BP969" s="5"/>
      <c r="BQ969" s="5"/>
      <c r="BR969" s="5"/>
      <c r="BS969" s="5"/>
      <c r="BT969" s="5"/>
      <c r="BU969" s="5"/>
      <c r="BV969" s="5"/>
      <c r="BW969" s="5"/>
      <c r="BX969" s="5"/>
      <c r="BY969" s="5"/>
      <c r="BZ969" s="5"/>
    </row>
  </sheetData>
  <mergeCells count="1">
    <mergeCell ref="C1:F1"/>
  </mergeCells>
  <printOptions/>
  <pageMargins bottom="0.0" footer="0.0" header="0.0" left="0.0" right="0.0" top="0.0"/>
  <pageSetup paperSize="9" orientation="landscape"/>
  <colBreaks count="3" manualBreakCount="3">
    <brk id="32" man="1"/>
    <brk id="19" man="1"/>
    <brk id="45" man="1"/>
  </colBreak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3.14"/>
    <col customWidth="1" min="2" max="2" width="5.86"/>
    <col customWidth="1" min="3" max="3" width="41.29"/>
    <col customWidth="1" min="4" max="55" width="11.43"/>
  </cols>
  <sheetData>
    <row r="1" ht="25.5" customHeight="1">
      <c r="A1" s="33" t="str">
        <f>IF('Infos vor dem Start'!A17="x","Bitte Netto-Werte (ohne Umsatz- bzw. Vorsteuer) eintragen!","Bitte bei den Kosten Brutto-Werte 
(einschließlich Umsatzsteuer) eintragen!")</f>
        <v>Bitte Netto-Werte (ohne Umsatz- bzw. Vorsteuer) eintragen!</v>
      </c>
      <c r="B1" s="34"/>
      <c r="C1" s="35"/>
      <c r="D1" s="36" t="str">
        <f>+'Umsatzplan Dienstleistungen'!G1</f>
        <v>Januar</v>
      </c>
      <c r="E1" s="36" t="str">
        <f>+'Umsatzplan Dienstleistungen'!H1</f>
        <v>Februar</v>
      </c>
      <c r="F1" s="36" t="str">
        <f>+'Umsatzplan Dienstleistungen'!I1</f>
        <v>März</v>
      </c>
      <c r="G1" s="36" t="str">
        <f>+'Umsatzplan Dienstleistungen'!J1</f>
        <v>April</v>
      </c>
      <c r="H1" s="36" t="str">
        <f>+'Umsatzplan Dienstleistungen'!K1</f>
        <v>Mai</v>
      </c>
      <c r="I1" s="36" t="str">
        <f>+'Umsatzplan Dienstleistungen'!L1</f>
        <v>Juni</v>
      </c>
      <c r="J1" s="36" t="str">
        <f>+'Umsatzplan Dienstleistungen'!M1</f>
        <v>Juli</v>
      </c>
      <c r="K1" s="36" t="str">
        <f>+'Umsatzplan Dienstleistungen'!N1</f>
        <v>August</v>
      </c>
      <c r="L1" s="36" t="str">
        <f>+'Umsatzplan Dienstleistungen'!O1</f>
        <v>September</v>
      </c>
      <c r="M1" s="36" t="str">
        <f>+'Umsatzplan Dienstleistungen'!P1</f>
        <v>Oktober</v>
      </c>
      <c r="N1" s="36" t="str">
        <f>+'Umsatzplan Dienstleistungen'!Q1</f>
        <v>November</v>
      </c>
      <c r="O1" s="36" t="str">
        <f>+'Umsatzplan Dienstleistungen'!R1</f>
        <v>Dezember</v>
      </c>
      <c r="P1" s="37">
        <f>+gj</f>
        <v>2024</v>
      </c>
      <c r="Q1" s="36" t="str">
        <f>+'Umsatzplan Dienstleistungen'!T1</f>
        <v>Januar</v>
      </c>
      <c r="R1" s="36" t="str">
        <f>+'Umsatzplan Dienstleistungen'!U1</f>
        <v>Februar</v>
      </c>
      <c r="S1" s="36" t="str">
        <f>+'Umsatzplan Dienstleistungen'!V1</f>
        <v>März</v>
      </c>
      <c r="T1" s="36" t="str">
        <f>+'Umsatzplan Dienstleistungen'!W1</f>
        <v>April</v>
      </c>
      <c r="U1" s="36" t="str">
        <f>+'Umsatzplan Dienstleistungen'!X1</f>
        <v>Mai</v>
      </c>
      <c r="V1" s="36" t="str">
        <f>+'Umsatzplan Dienstleistungen'!Y1</f>
        <v>Juni</v>
      </c>
      <c r="W1" s="36" t="str">
        <f>+'Umsatzplan Dienstleistungen'!Z1</f>
        <v>Juli</v>
      </c>
      <c r="X1" s="36" t="str">
        <f>+'Umsatzplan Dienstleistungen'!AA1</f>
        <v>August</v>
      </c>
      <c r="Y1" s="36" t="str">
        <f>+'Umsatzplan Dienstleistungen'!AB1</f>
        <v>September</v>
      </c>
      <c r="Z1" s="36" t="str">
        <f>+'Umsatzplan Dienstleistungen'!AC1</f>
        <v>Oktober</v>
      </c>
      <c r="AA1" s="36" t="str">
        <f>+'Umsatzplan Dienstleistungen'!AD1</f>
        <v>November</v>
      </c>
      <c r="AB1" s="36" t="str">
        <f>+'Umsatzplan Dienstleistungen'!AE1</f>
        <v>Dezember</v>
      </c>
      <c r="AC1" s="37">
        <f>+gj+1</f>
        <v>2025</v>
      </c>
      <c r="AD1" s="36" t="str">
        <f>+'Umsatzplan Dienstleistungen'!AG1</f>
        <v>Januar</v>
      </c>
      <c r="AE1" s="36" t="str">
        <f>+'Umsatzplan Dienstleistungen'!AH1</f>
        <v>Februar</v>
      </c>
      <c r="AF1" s="36" t="str">
        <f>+'Umsatzplan Dienstleistungen'!AI1</f>
        <v>März</v>
      </c>
      <c r="AG1" s="36" t="str">
        <f>+'Umsatzplan Dienstleistungen'!AJ1</f>
        <v>April</v>
      </c>
      <c r="AH1" s="36" t="str">
        <f>+'Umsatzplan Dienstleistungen'!AK1</f>
        <v>Mai</v>
      </c>
      <c r="AI1" s="36" t="str">
        <f>+'Umsatzplan Dienstleistungen'!AL1</f>
        <v>Juni</v>
      </c>
      <c r="AJ1" s="36" t="str">
        <f>+'Umsatzplan Dienstleistungen'!AM1</f>
        <v>Juli</v>
      </c>
      <c r="AK1" s="36" t="str">
        <f>+'Umsatzplan Dienstleistungen'!AN1</f>
        <v>August</v>
      </c>
      <c r="AL1" s="36" t="str">
        <f>+'Umsatzplan Dienstleistungen'!AO1</f>
        <v>September</v>
      </c>
      <c r="AM1" s="36" t="str">
        <f>+'Umsatzplan Dienstleistungen'!AP1</f>
        <v>Oktober</v>
      </c>
      <c r="AN1" s="36" t="str">
        <f>+'Umsatzplan Dienstleistungen'!AQ1</f>
        <v>November</v>
      </c>
      <c r="AO1" s="36" t="str">
        <f>+'Umsatzplan Dienstleistungen'!AR1</f>
        <v>Dezember</v>
      </c>
      <c r="AP1" s="37">
        <f>+gj+2</f>
        <v>2026</v>
      </c>
      <c r="AQ1" s="36" t="str">
        <f>+'Umsatzplan Dienstleistungen'!AT1</f>
        <v>Januar</v>
      </c>
      <c r="AR1" s="36" t="str">
        <f>+'Umsatzplan Dienstleistungen'!AU1</f>
        <v>Februar</v>
      </c>
      <c r="AS1" s="36" t="str">
        <f>+'Umsatzplan Dienstleistungen'!AV1</f>
        <v>März</v>
      </c>
      <c r="AT1" s="36" t="str">
        <f>+'Umsatzplan Dienstleistungen'!AW1</f>
        <v>April</v>
      </c>
      <c r="AU1" s="36" t="str">
        <f>+'Umsatzplan Dienstleistungen'!AX1</f>
        <v>Mai</v>
      </c>
      <c r="AV1" s="36" t="str">
        <f>+'Umsatzplan Dienstleistungen'!AY1</f>
        <v>Juni</v>
      </c>
      <c r="AW1" s="36" t="str">
        <f>+'Umsatzplan Dienstleistungen'!AZ1</f>
        <v>Juli</v>
      </c>
      <c r="AX1" s="36" t="str">
        <f>+'Umsatzplan Dienstleistungen'!BA1</f>
        <v>August</v>
      </c>
      <c r="AY1" s="36" t="str">
        <f>+'Umsatzplan Dienstleistungen'!BB1</f>
        <v>September</v>
      </c>
      <c r="AZ1" s="36" t="str">
        <f>+'Umsatzplan Dienstleistungen'!BC1</f>
        <v>Oktober</v>
      </c>
      <c r="BA1" s="36" t="str">
        <f>+'Umsatzplan Dienstleistungen'!BD1</f>
        <v>November</v>
      </c>
      <c r="BB1" s="36" t="str">
        <f>+'Umsatzplan Dienstleistungen'!BE1</f>
        <v>Dezember</v>
      </c>
      <c r="BC1" s="37">
        <f>+gj+3</f>
        <v>2027</v>
      </c>
    </row>
    <row r="2" ht="12.0" customHeight="1">
      <c r="A2" s="5" t="s">
        <v>37</v>
      </c>
      <c r="B2" s="5"/>
      <c r="C2" s="5"/>
      <c r="D2" s="29"/>
      <c r="E2" s="29"/>
      <c r="F2" s="29"/>
      <c r="G2" s="29"/>
      <c r="H2" s="29"/>
      <c r="I2" s="29"/>
      <c r="J2" s="29"/>
      <c r="K2" s="29"/>
      <c r="L2" s="29"/>
      <c r="M2" s="29"/>
      <c r="N2" s="29"/>
      <c r="O2" s="29"/>
      <c r="P2" s="38"/>
      <c r="Q2" s="29"/>
      <c r="R2" s="29"/>
      <c r="S2" s="29"/>
      <c r="T2" s="29"/>
      <c r="U2" s="29"/>
      <c r="V2" s="29"/>
      <c r="W2" s="29"/>
      <c r="X2" s="29"/>
      <c r="Y2" s="29"/>
      <c r="Z2" s="29"/>
      <c r="AA2" s="29"/>
      <c r="AB2" s="29"/>
      <c r="AC2" s="38"/>
      <c r="AD2" s="29"/>
      <c r="AE2" s="29"/>
      <c r="AF2" s="29"/>
      <c r="AG2" s="29"/>
      <c r="AH2" s="29"/>
      <c r="AI2" s="29"/>
      <c r="AJ2" s="29"/>
      <c r="AK2" s="29"/>
      <c r="AL2" s="29"/>
      <c r="AM2" s="29"/>
      <c r="AN2" s="29"/>
      <c r="AO2" s="29"/>
      <c r="AP2" s="38"/>
      <c r="AQ2" s="29"/>
      <c r="AR2" s="29"/>
      <c r="AS2" s="29"/>
      <c r="AT2" s="29"/>
      <c r="AU2" s="29"/>
      <c r="AV2" s="29"/>
      <c r="AW2" s="29"/>
      <c r="AX2" s="29"/>
      <c r="AY2" s="29"/>
      <c r="AZ2" s="29"/>
      <c r="BA2" s="29"/>
      <c r="BB2" s="29"/>
      <c r="BC2" s="38"/>
    </row>
    <row r="3" ht="12.0" customHeight="1">
      <c r="A3" s="5"/>
      <c r="B3" s="13" t="str">
        <f>IF('Infos vor dem Start'!A17="x","Umsatz 19%","Umsatz")</f>
        <v>Umsatz 19%</v>
      </c>
      <c r="D3" s="39"/>
      <c r="E3" s="39"/>
      <c r="F3" s="39"/>
      <c r="G3" s="39"/>
      <c r="H3" s="39"/>
      <c r="I3" s="39"/>
      <c r="J3" s="39"/>
      <c r="K3" s="39"/>
      <c r="L3" s="39"/>
      <c r="M3" s="39"/>
      <c r="N3" s="39"/>
      <c r="O3" s="39"/>
      <c r="P3" s="40">
        <f t="shared" ref="P3:P7" si="1">SUM(D3:O3)</f>
        <v>0</v>
      </c>
      <c r="Q3" s="41"/>
      <c r="R3" s="41"/>
      <c r="S3" s="41"/>
      <c r="T3" s="41"/>
      <c r="U3" s="41"/>
      <c r="V3" s="41"/>
      <c r="W3" s="41"/>
      <c r="X3" s="41"/>
      <c r="Y3" s="41"/>
      <c r="Z3" s="41"/>
      <c r="AA3" s="41"/>
      <c r="AB3" s="41"/>
      <c r="AC3" s="40">
        <f t="shared" ref="AC3:AC7" si="2">SUM(Q3:AB3)</f>
        <v>0</v>
      </c>
      <c r="AD3" s="41"/>
      <c r="AE3" s="41"/>
      <c r="AF3" s="41"/>
      <c r="AG3" s="41"/>
      <c r="AH3" s="41"/>
      <c r="AI3" s="41"/>
      <c r="AJ3" s="41"/>
      <c r="AK3" s="41"/>
      <c r="AL3" s="41"/>
      <c r="AM3" s="41"/>
      <c r="AN3" s="41"/>
      <c r="AO3" s="41"/>
      <c r="AP3" s="40">
        <f t="shared" ref="AP3:AP7" si="3">SUM(AD3:AO3)</f>
        <v>0</v>
      </c>
      <c r="AQ3" s="41"/>
      <c r="AR3" s="41"/>
      <c r="AS3" s="41"/>
      <c r="AT3" s="41"/>
      <c r="AU3" s="41"/>
      <c r="AV3" s="41"/>
      <c r="AW3" s="41"/>
      <c r="AX3" s="41"/>
      <c r="AY3" s="41"/>
      <c r="AZ3" s="41"/>
      <c r="BA3" s="41"/>
      <c r="BB3" s="41"/>
      <c r="BC3" s="40">
        <f t="shared" ref="BC3:BC7" si="4">SUM(AQ3:BB3)</f>
        <v>0</v>
      </c>
    </row>
    <row r="4" ht="12.0" customHeight="1">
      <c r="A4" s="5"/>
      <c r="B4" s="13" t="str">
        <f>IF('Infos vor dem Start'!A17="x","Umsatz 7%","Umsatz")</f>
        <v>Umsatz 7%</v>
      </c>
      <c r="D4" s="26"/>
      <c r="E4" s="28"/>
      <c r="F4" s="28"/>
      <c r="G4" s="28"/>
      <c r="H4" s="28"/>
      <c r="I4" s="28"/>
      <c r="J4" s="28"/>
      <c r="K4" s="28"/>
      <c r="L4" s="28"/>
      <c r="M4" s="28"/>
      <c r="N4" s="28"/>
      <c r="O4" s="28"/>
      <c r="P4" s="40">
        <f t="shared" si="1"/>
        <v>0</v>
      </c>
      <c r="Q4" s="41"/>
      <c r="R4" s="41"/>
      <c r="S4" s="41"/>
      <c r="T4" s="41"/>
      <c r="U4" s="41"/>
      <c r="V4" s="41"/>
      <c r="W4" s="41"/>
      <c r="X4" s="41"/>
      <c r="Y4" s="41"/>
      <c r="Z4" s="41"/>
      <c r="AA4" s="41"/>
      <c r="AB4" s="41"/>
      <c r="AC4" s="40">
        <f t="shared" si="2"/>
        <v>0</v>
      </c>
      <c r="AD4" s="28"/>
      <c r="AE4" s="28"/>
      <c r="AF4" s="28"/>
      <c r="AG4" s="28"/>
      <c r="AH4" s="28"/>
      <c r="AI4" s="28"/>
      <c r="AJ4" s="28"/>
      <c r="AK4" s="28"/>
      <c r="AL4" s="28"/>
      <c r="AM4" s="28"/>
      <c r="AN4" s="28"/>
      <c r="AO4" s="28"/>
      <c r="AP4" s="40">
        <f t="shared" si="3"/>
        <v>0</v>
      </c>
      <c r="AQ4" s="28"/>
      <c r="AR4" s="28"/>
      <c r="AS4" s="28"/>
      <c r="AT4" s="28"/>
      <c r="AU4" s="28"/>
      <c r="AV4" s="28"/>
      <c r="AW4" s="28"/>
      <c r="AX4" s="28"/>
      <c r="AY4" s="28"/>
      <c r="AZ4" s="28"/>
      <c r="BA4" s="28"/>
      <c r="BB4" s="28"/>
      <c r="BC4" s="40">
        <f t="shared" si="4"/>
        <v>0</v>
      </c>
    </row>
    <row r="5" ht="12.0" customHeight="1">
      <c r="A5" s="13" t="str">
        <f>IF(+'Infos vor dem Start'!A17="x","Umsatz Dienstleistungen 19%","Umsatz Dienstleistungen")</f>
        <v>Umsatz Dienstleistungen 19%</v>
      </c>
      <c r="B5" s="13"/>
      <c r="C5" s="13"/>
      <c r="D5" s="42">
        <f>+'Umsatzplan Dienstleistungen'!G13</f>
        <v>19750</v>
      </c>
      <c r="E5" s="42">
        <f>+'Umsatzplan Dienstleistungen'!H13</f>
        <v>24750</v>
      </c>
      <c r="F5" s="42">
        <f>+'Umsatzplan Dienstleistungen'!I13</f>
        <v>26250</v>
      </c>
      <c r="G5" s="42">
        <f>+'Umsatzplan Dienstleistungen'!J13</f>
        <v>28750</v>
      </c>
      <c r="H5" s="42">
        <f>+'Umsatzplan Dienstleistungen'!K13</f>
        <v>33500</v>
      </c>
      <c r="I5" s="42">
        <f>+'Umsatzplan Dienstleistungen'!L13</f>
        <v>49000</v>
      </c>
      <c r="J5" s="42">
        <f>+'Umsatzplan Dienstleistungen'!M13</f>
        <v>46500</v>
      </c>
      <c r="K5" s="42">
        <f>+'Umsatzplan Dienstleistungen'!N13</f>
        <v>52064.28571</v>
      </c>
      <c r="L5" s="42">
        <f>+'Umsatzplan Dienstleistungen'!O13</f>
        <v>57510.71429</v>
      </c>
      <c r="M5" s="42">
        <f>+'Umsatzplan Dienstleistungen'!P13</f>
        <v>62957.14286</v>
      </c>
      <c r="N5" s="42">
        <f>+'Umsatzplan Dienstleistungen'!Q13</f>
        <v>68553.57143</v>
      </c>
      <c r="O5" s="42">
        <f>+'Umsatzplan Dienstleistungen'!R13</f>
        <v>73000</v>
      </c>
      <c r="P5" s="40">
        <f t="shared" si="1"/>
        <v>542585.7143</v>
      </c>
      <c r="Q5" s="42">
        <f>+'Umsatzplan Dienstleistungen'!T13</f>
        <v>92750</v>
      </c>
      <c r="R5" s="42">
        <f>+'Umsatzplan Dienstleistungen'!U13</f>
        <v>102637.5</v>
      </c>
      <c r="S5" s="42">
        <f>+'Umsatzplan Dienstleistungen'!V13</f>
        <v>109344.375</v>
      </c>
      <c r="T5" s="42">
        <f>+'Umsatzplan Dienstleistungen'!W13</f>
        <v>117436.5938</v>
      </c>
      <c r="U5" s="42">
        <f>+'Umsatzplan Dienstleistungen'!X13</f>
        <v>128295.9234</v>
      </c>
      <c r="V5" s="42">
        <f>+'Umsatzplan Dienstleistungen'!Y13</f>
        <v>150985.7196</v>
      </c>
      <c r="W5" s="42">
        <f>+'Umsatzplan Dienstleistungen'!Z13</f>
        <v>155910.0056</v>
      </c>
      <c r="X5" s="42">
        <f>+'Umsatzplan Dienstleistungen'!AA13</f>
        <v>169548.0059</v>
      </c>
      <c r="Y5" s="42">
        <f>+'Umsatzplan Dienstleistungen'!AB13</f>
        <v>183744.1562</v>
      </c>
      <c r="Z5" s="42">
        <f>+'Umsatzplan Dienstleistungen'!AC13</f>
        <v>198650.114</v>
      </c>
      <c r="AA5" s="42">
        <f>+'Umsatzplan Dienstleistungen'!AD13</f>
        <v>214458.8697</v>
      </c>
      <c r="AB5" s="42">
        <f>+'Umsatzplan Dienstleistungen'!AE13</f>
        <v>229850.5632</v>
      </c>
      <c r="AC5" s="40">
        <f t="shared" si="2"/>
        <v>1853611.826</v>
      </c>
      <c r="AD5" s="42">
        <f>+'Umsatzplan Dienstleistungen'!AG13</f>
        <v>322600.5632</v>
      </c>
      <c r="AE5" s="42">
        <f>+'Umsatzplan Dienstleistungen'!AH13</f>
        <v>349112.4663</v>
      </c>
      <c r="AF5" s="42">
        <f>+'Umsatzplan Dienstleistungen'!AI13</f>
        <v>373610.3084</v>
      </c>
      <c r="AG5" s="42">
        <f>+'Umsatzplan Dienstleistungen'!AJ13</f>
        <v>400787.6535</v>
      </c>
      <c r="AH5" s="42">
        <f>+'Umsatzplan Dienstleistungen'!AK13</f>
        <v>432229.3323</v>
      </c>
      <c r="AI5" s="42">
        <f>+'Umsatzplan Dienstleistungen'!AL13</f>
        <v>477665.0849</v>
      </c>
      <c r="AJ5" s="42">
        <f>+'Umsatzplan Dienstleistungen'!AM13</f>
        <v>506718.8395</v>
      </c>
      <c r="AK5" s="42">
        <f>+'Umsatzplan Dienstleistungen'!AN13</f>
        <v>546374.6817</v>
      </c>
      <c r="AL5" s="42">
        <f>+'Umsatzplan Dienstleistungen'!AO13</f>
        <v>588599.3736</v>
      </c>
      <c r="AM5" s="42">
        <f>+'Umsatzplan Dienstleistungen'!AP13</f>
        <v>633680.598</v>
      </c>
      <c r="AN5" s="42">
        <f>+'Umsatzplan Dienstleistungen'!AQ13</f>
        <v>681963.8214</v>
      </c>
      <c r="AO5" s="42">
        <f>+'Umsatzplan Dienstleistungen'!AR13</f>
        <v>732223.2906</v>
      </c>
      <c r="AP5" s="40">
        <f t="shared" si="3"/>
        <v>6045566.013</v>
      </c>
      <c r="AQ5" s="42">
        <f>+'Umsatzplan Dienstleistungen'!AT13</f>
        <v>1054823.854</v>
      </c>
      <c r="AR5" s="42">
        <f>+'Umsatzplan Dienstleistungen'!AU13</f>
        <v>1135402.545</v>
      </c>
      <c r="AS5" s="42">
        <f>+'Umsatzplan Dienstleistungen'!AV13</f>
        <v>1217895.406</v>
      </c>
      <c r="AT5" s="42">
        <f>+'Umsatzplan Dienstleistungen'!AW13</f>
        <v>1307326.389</v>
      </c>
      <c r="AU5" s="42">
        <f>+'Umsatzplan Dienstleistungen'!AX13</f>
        <v>1405706.471</v>
      </c>
      <c r="AV5" s="42">
        <f>+'Umsatzplan Dienstleistungen'!AY13</f>
        <v>1523699.335</v>
      </c>
      <c r="AW5" s="42">
        <f>+'Umsatzplan Dienstleistungen'!AZ13</f>
        <v>1630390.744</v>
      </c>
      <c r="AX5" s="42">
        <f>+'Umsatzplan Dienstleistungen'!BA13</f>
        <v>1753548.915</v>
      </c>
      <c r="AY5" s="42">
        <f>+'Umsatzplan Dienstleistungen'!BB13</f>
        <v>1885562.288</v>
      </c>
      <c r="AZ5" s="42">
        <f>+'Umsatzplan Dienstleistungen'!BC13</f>
        <v>2027175.688</v>
      </c>
      <c r="BA5" s="42">
        <f>+'Umsatzplan Dienstleistungen'!BD13</f>
        <v>2179231.857</v>
      </c>
      <c r="BB5" s="42">
        <f>+'Umsatzplan Dienstleistungen'!BE13</f>
        <v>2340965.892</v>
      </c>
      <c r="BC5" s="40">
        <f t="shared" si="4"/>
        <v>19461729.38</v>
      </c>
    </row>
    <row r="6" ht="12.0" customHeight="1">
      <c r="A6" s="5"/>
      <c r="B6" s="43">
        <v>0.0</v>
      </c>
      <c r="C6" s="5" t="s">
        <v>38</v>
      </c>
      <c r="D6" s="42">
        <f t="shared" ref="D6:O6" si="5">(+D3+D4+D5)*$B6</f>
        <v>0</v>
      </c>
      <c r="E6" s="42">
        <f t="shared" si="5"/>
        <v>0</v>
      </c>
      <c r="F6" s="42">
        <f t="shared" si="5"/>
        <v>0</v>
      </c>
      <c r="G6" s="42">
        <f t="shared" si="5"/>
        <v>0</v>
      </c>
      <c r="H6" s="42">
        <f t="shared" si="5"/>
        <v>0</v>
      </c>
      <c r="I6" s="42">
        <f t="shared" si="5"/>
        <v>0</v>
      </c>
      <c r="J6" s="42">
        <f t="shared" si="5"/>
        <v>0</v>
      </c>
      <c r="K6" s="42">
        <f t="shared" si="5"/>
        <v>0</v>
      </c>
      <c r="L6" s="42">
        <f t="shared" si="5"/>
        <v>0</v>
      </c>
      <c r="M6" s="42">
        <f t="shared" si="5"/>
        <v>0</v>
      </c>
      <c r="N6" s="42">
        <f t="shared" si="5"/>
        <v>0</v>
      </c>
      <c r="O6" s="42">
        <f t="shared" si="5"/>
        <v>0</v>
      </c>
      <c r="P6" s="40">
        <f t="shared" si="1"/>
        <v>0</v>
      </c>
      <c r="Q6" s="42">
        <f t="shared" ref="Q6:AB6" si="6">(+Q3+Q4+Q5)*$B6</f>
        <v>0</v>
      </c>
      <c r="R6" s="42">
        <f t="shared" si="6"/>
        <v>0</v>
      </c>
      <c r="S6" s="42">
        <f t="shared" si="6"/>
        <v>0</v>
      </c>
      <c r="T6" s="42">
        <f t="shared" si="6"/>
        <v>0</v>
      </c>
      <c r="U6" s="42">
        <f t="shared" si="6"/>
        <v>0</v>
      </c>
      <c r="V6" s="42">
        <f t="shared" si="6"/>
        <v>0</v>
      </c>
      <c r="W6" s="42">
        <f t="shared" si="6"/>
        <v>0</v>
      </c>
      <c r="X6" s="42">
        <f t="shared" si="6"/>
        <v>0</v>
      </c>
      <c r="Y6" s="42">
        <f t="shared" si="6"/>
        <v>0</v>
      </c>
      <c r="Z6" s="42">
        <f t="shared" si="6"/>
        <v>0</v>
      </c>
      <c r="AA6" s="42">
        <f t="shared" si="6"/>
        <v>0</v>
      </c>
      <c r="AB6" s="42">
        <f t="shared" si="6"/>
        <v>0</v>
      </c>
      <c r="AC6" s="40">
        <f t="shared" si="2"/>
        <v>0</v>
      </c>
      <c r="AD6" s="42">
        <f t="shared" ref="AD6:AO6" si="7">(+AD3+AD4+AD5)*$B6</f>
        <v>0</v>
      </c>
      <c r="AE6" s="42">
        <f t="shared" si="7"/>
        <v>0</v>
      </c>
      <c r="AF6" s="42">
        <f t="shared" si="7"/>
        <v>0</v>
      </c>
      <c r="AG6" s="42">
        <f t="shared" si="7"/>
        <v>0</v>
      </c>
      <c r="AH6" s="42">
        <f t="shared" si="7"/>
        <v>0</v>
      </c>
      <c r="AI6" s="42">
        <f t="shared" si="7"/>
        <v>0</v>
      </c>
      <c r="AJ6" s="42">
        <f t="shared" si="7"/>
        <v>0</v>
      </c>
      <c r="AK6" s="42">
        <f t="shared" si="7"/>
        <v>0</v>
      </c>
      <c r="AL6" s="42">
        <f t="shared" si="7"/>
        <v>0</v>
      </c>
      <c r="AM6" s="42">
        <f t="shared" si="7"/>
        <v>0</v>
      </c>
      <c r="AN6" s="42">
        <f t="shared" si="7"/>
        <v>0</v>
      </c>
      <c r="AO6" s="42">
        <f t="shared" si="7"/>
        <v>0</v>
      </c>
      <c r="AP6" s="40">
        <f t="shared" si="3"/>
        <v>0</v>
      </c>
      <c r="AQ6" s="42">
        <f t="shared" ref="AQ6:BB6" si="8">(+AQ3+AQ4+AQ5)*$B6</f>
        <v>0</v>
      </c>
      <c r="AR6" s="42">
        <f t="shared" si="8"/>
        <v>0</v>
      </c>
      <c r="AS6" s="42">
        <f t="shared" si="8"/>
        <v>0</v>
      </c>
      <c r="AT6" s="42">
        <f t="shared" si="8"/>
        <v>0</v>
      </c>
      <c r="AU6" s="42">
        <f t="shared" si="8"/>
        <v>0</v>
      </c>
      <c r="AV6" s="42">
        <f t="shared" si="8"/>
        <v>0</v>
      </c>
      <c r="AW6" s="42">
        <f t="shared" si="8"/>
        <v>0</v>
      </c>
      <c r="AX6" s="42">
        <f t="shared" si="8"/>
        <v>0</v>
      </c>
      <c r="AY6" s="42">
        <f t="shared" si="8"/>
        <v>0</v>
      </c>
      <c r="AZ6" s="42">
        <f t="shared" si="8"/>
        <v>0</v>
      </c>
      <c r="BA6" s="42">
        <f t="shared" si="8"/>
        <v>0</v>
      </c>
      <c r="BB6" s="42">
        <f t="shared" si="8"/>
        <v>0</v>
      </c>
      <c r="BC6" s="40">
        <f t="shared" si="4"/>
        <v>0</v>
      </c>
    </row>
    <row r="7" ht="12.0" customHeight="1">
      <c r="A7" s="5" t="s">
        <v>39</v>
      </c>
      <c r="B7" s="5"/>
      <c r="C7" s="5"/>
      <c r="D7" s="41"/>
      <c r="E7" s="41"/>
      <c r="F7" s="41"/>
      <c r="G7" s="41"/>
      <c r="H7" s="41"/>
      <c r="I7" s="41"/>
      <c r="J7" s="41"/>
      <c r="K7" s="41"/>
      <c r="L7" s="41"/>
      <c r="M7" s="41"/>
      <c r="N7" s="41"/>
      <c r="O7" s="41"/>
      <c r="P7" s="40">
        <f t="shared" si="1"/>
        <v>0</v>
      </c>
      <c r="Q7" s="41"/>
      <c r="R7" s="41"/>
      <c r="S7" s="41"/>
      <c r="T7" s="41"/>
      <c r="U7" s="41"/>
      <c r="V7" s="41"/>
      <c r="W7" s="41"/>
      <c r="X7" s="41"/>
      <c r="Y7" s="41"/>
      <c r="Z7" s="41"/>
      <c r="AA7" s="41"/>
      <c r="AB7" s="41"/>
      <c r="AC7" s="40">
        <f t="shared" si="2"/>
        <v>0</v>
      </c>
      <c r="AD7" s="41"/>
      <c r="AE7" s="41"/>
      <c r="AF7" s="41"/>
      <c r="AG7" s="41"/>
      <c r="AH7" s="41"/>
      <c r="AI7" s="41"/>
      <c r="AJ7" s="41"/>
      <c r="AK7" s="41"/>
      <c r="AL7" s="41"/>
      <c r="AM7" s="41"/>
      <c r="AN7" s="41"/>
      <c r="AO7" s="41"/>
      <c r="AP7" s="40">
        <f t="shared" si="3"/>
        <v>0</v>
      </c>
      <c r="AQ7" s="41"/>
      <c r="AR7" s="41"/>
      <c r="AS7" s="41"/>
      <c r="AT7" s="41"/>
      <c r="AU7" s="41"/>
      <c r="AV7" s="41"/>
      <c r="AW7" s="41"/>
      <c r="AX7" s="41"/>
      <c r="AY7" s="41"/>
      <c r="AZ7" s="41"/>
      <c r="BA7" s="41"/>
      <c r="BB7" s="41"/>
      <c r="BC7" s="40">
        <f t="shared" si="4"/>
        <v>0</v>
      </c>
    </row>
    <row r="8" ht="12.0" customHeight="1">
      <c r="A8" s="5" t="s">
        <v>40</v>
      </c>
      <c r="B8" s="5"/>
      <c r="C8" s="5"/>
      <c r="D8" s="44"/>
      <c r="E8" s="44"/>
      <c r="F8" s="44"/>
      <c r="G8" s="44"/>
      <c r="H8" s="44"/>
      <c r="I8" s="44"/>
      <c r="J8" s="44"/>
      <c r="K8" s="44"/>
      <c r="L8" s="44"/>
      <c r="M8" s="44"/>
      <c r="N8" s="44"/>
      <c r="O8" s="44"/>
      <c r="P8" s="40"/>
      <c r="Q8" s="44"/>
      <c r="R8" s="44"/>
      <c r="S8" s="44"/>
      <c r="T8" s="44"/>
      <c r="U8" s="44"/>
      <c r="V8" s="44"/>
      <c r="W8" s="44"/>
      <c r="X8" s="44"/>
      <c r="Y8" s="44"/>
      <c r="Z8" s="44"/>
      <c r="AA8" s="44"/>
      <c r="AB8" s="44"/>
      <c r="AC8" s="40"/>
      <c r="AD8" s="44"/>
      <c r="AE8" s="44"/>
      <c r="AF8" s="44"/>
      <c r="AG8" s="44"/>
      <c r="AH8" s="44"/>
      <c r="AI8" s="44"/>
      <c r="AJ8" s="44"/>
      <c r="AK8" s="44"/>
      <c r="AL8" s="44"/>
      <c r="AM8" s="44"/>
      <c r="AN8" s="44"/>
      <c r="AO8" s="44"/>
      <c r="AP8" s="40"/>
      <c r="AQ8" s="44"/>
      <c r="AR8" s="44"/>
      <c r="AS8" s="44"/>
      <c r="AT8" s="44"/>
      <c r="AU8" s="44"/>
      <c r="AV8" s="44"/>
      <c r="AW8" s="44"/>
      <c r="AX8" s="44"/>
      <c r="AY8" s="44"/>
      <c r="AZ8" s="44"/>
      <c r="BA8" s="44"/>
      <c r="BB8" s="44"/>
      <c r="BC8" s="40"/>
    </row>
    <row r="9" ht="12.0" customHeight="1">
      <c r="A9" s="5"/>
      <c r="B9" s="43">
        <v>0.0</v>
      </c>
      <c r="C9" s="5" t="s">
        <v>41</v>
      </c>
      <c r="D9" s="42"/>
      <c r="E9" s="42">
        <f t="shared" ref="E9:O9" si="9">(+D3+D4)*$B9</f>
        <v>0</v>
      </c>
      <c r="F9" s="42">
        <f t="shared" si="9"/>
        <v>0</v>
      </c>
      <c r="G9" s="42">
        <f t="shared" si="9"/>
        <v>0</v>
      </c>
      <c r="H9" s="42">
        <f t="shared" si="9"/>
        <v>0</v>
      </c>
      <c r="I9" s="42">
        <f t="shared" si="9"/>
        <v>0</v>
      </c>
      <c r="J9" s="42">
        <f t="shared" si="9"/>
        <v>0</v>
      </c>
      <c r="K9" s="42">
        <f t="shared" si="9"/>
        <v>0</v>
      </c>
      <c r="L9" s="42">
        <f t="shared" si="9"/>
        <v>0</v>
      </c>
      <c r="M9" s="42">
        <f t="shared" si="9"/>
        <v>0</v>
      </c>
      <c r="N9" s="42">
        <f t="shared" si="9"/>
        <v>0</v>
      </c>
      <c r="O9" s="42">
        <f t="shared" si="9"/>
        <v>0</v>
      </c>
      <c r="P9" s="40">
        <f t="shared" ref="P9:P11" si="13">SUM(D9:O9)</f>
        <v>0</v>
      </c>
      <c r="Q9" s="42">
        <f>(+O3+O4)*$B9</f>
        <v>0</v>
      </c>
      <c r="R9" s="42">
        <f t="shared" ref="R9:AB9" si="10">(+Q3+Q4)*$B9</f>
        <v>0</v>
      </c>
      <c r="S9" s="42">
        <f t="shared" si="10"/>
        <v>0</v>
      </c>
      <c r="T9" s="42">
        <f t="shared" si="10"/>
        <v>0</v>
      </c>
      <c r="U9" s="42">
        <f t="shared" si="10"/>
        <v>0</v>
      </c>
      <c r="V9" s="42">
        <f t="shared" si="10"/>
        <v>0</v>
      </c>
      <c r="W9" s="42">
        <f t="shared" si="10"/>
        <v>0</v>
      </c>
      <c r="X9" s="42">
        <f t="shared" si="10"/>
        <v>0</v>
      </c>
      <c r="Y9" s="42">
        <f t="shared" si="10"/>
        <v>0</v>
      </c>
      <c r="Z9" s="42">
        <f t="shared" si="10"/>
        <v>0</v>
      </c>
      <c r="AA9" s="42">
        <f t="shared" si="10"/>
        <v>0</v>
      </c>
      <c r="AB9" s="42">
        <f t="shared" si="10"/>
        <v>0</v>
      </c>
      <c r="AC9" s="40">
        <f t="shared" ref="AC9:AC11" si="14">SUM(Q9:AB9)</f>
        <v>0</v>
      </c>
      <c r="AD9" s="42">
        <f>(+AB3+AB4)*$B9</f>
        <v>0</v>
      </c>
      <c r="AE9" s="42">
        <f t="shared" ref="AE9:AO9" si="11">(+AD3+AD4)*$B9</f>
        <v>0</v>
      </c>
      <c r="AF9" s="42">
        <f t="shared" si="11"/>
        <v>0</v>
      </c>
      <c r="AG9" s="42">
        <f t="shared" si="11"/>
        <v>0</v>
      </c>
      <c r="AH9" s="42">
        <f t="shared" si="11"/>
        <v>0</v>
      </c>
      <c r="AI9" s="42">
        <f t="shared" si="11"/>
        <v>0</v>
      </c>
      <c r="AJ9" s="42">
        <f t="shared" si="11"/>
        <v>0</v>
      </c>
      <c r="AK9" s="42">
        <f t="shared" si="11"/>
        <v>0</v>
      </c>
      <c r="AL9" s="42">
        <f t="shared" si="11"/>
        <v>0</v>
      </c>
      <c r="AM9" s="42">
        <f t="shared" si="11"/>
        <v>0</v>
      </c>
      <c r="AN9" s="42">
        <f t="shared" si="11"/>
        <v>0</v>
      </c>
      <c r="AO9" s="42">
        <f t="shared" si="11"/>
        <v>0</v>
      </c>
      <c r="AP9" s="40">
        <f t="shared" ref="AP9:AP11" si="15">SUM(AD9:AO9)</f>
        <v>0</v>
      </c>
      <c r="AQ9" s="42">
        <f>(+AO3+AO4)*$B9</f>
        <v>0</v>
      </c>
      <c r="AR9" s="42">
        <f t="shared" ref="AR9:BB9" si="12">(+AQ3+AQ4)*$B9</f>
        <v>0</v>
      </c>
      <c r="AS9" s="42">
        <f t="shared" si="12"/>
        <v>0</v>
      </c>
      <c r="AT9" s="42">
        <f t="shared" si="12"/>
        <v>0</v>
      </c>
      <c r="AU9" s="42">
        <f t="shared" si="12"/>
        <v>0</v>
      </c>
      <c r="AV9" s="42">
        <f t="shared" si="12"/>
        <v>0</v>
      </c>
      <c r="AW9" s="42">
        <f t="shared" si="12"/>
        <v>0</v>
      </c>
      <c r="AX9" s="42">
        <f t="shared" si="12"/>
        <v>0</v>
      </c>
      <c r="AY9" s="42">
        <f t="shared" si="12"/>
        <v>0</v>
      </c>
      <c r="AZ9" s="42">
        <f t="shared" si="12"/>
        <v>0</v>
      </c>
      <c r="BA9" s="42">
        <f t="shared" si="12"/>
        <v>0</v>
      </c>
      <c r="BB9" s="42">
        <f t="shared" si="12"/>
        <v>0</v>
      </c>
      <c r="BC9" s="40">
        <f t="shared" ref="BC9:BC11" si="16">SUM(AQ9:BB9)</f>
        <v>0</v>
      </c>
    </row>
    <row r="10" ht="12.0" customHeight="1">
      <c r="A10" s="5"/>
      <c r="B10" s="45" t="s">
        <v>42</v>
      </c>
      <c r="C10" s="5"/>
      <c r="D10" s="39">
        <v>0.0</v>
      </c>
      <c r="E10" s="39">
        <v>2000.0</v>
      </c>
      <c r="F10" s="39">
        <v>2000.0</v>
      </c>
      <c r="G10" s="39">
        <v>2000.0</v>
      </c>
      <c r="H10" s="39">
        <v>1500.0</v>
      </c>
      <c r="I10" s="39">
        <v>1000.0</v>
      </c>
      <c r="J10" s="39">
        <v>500.0</v>
      </c>
      <c r="K10" s="39">
        <v>500.0</v>
      </c>
      <c r="L10" s="39">
        <v>500.0</v>
      </c>
      <c r="M10" s="39">
        <v>500.0</v>
      </c>
      <c r="N10" s="39">
        <v>500.0</v>
      </c>
      <c r="O10" s="39">
        <v>500.0</v>
      </c>
      <c r="P10" s="40">
        <f t="shared" si="13"/>
        <v>11500</v>
      </c>
      <c r="Q10" s="39">
        <v>0.0</v>
      </c>
      <c r="R10" s="39">
        <v>2000.0</v>
      </c>
      <c r="S10" s="39">
        <v>2000.0</v>
      </c>
      <c r="T10" s="39">
        <v>2000.0</v>
      </c>
      <c r="U10" s="39">
        <v>1500.0</v>
      </c>
      <c r="V10" s="39">
        <v>1000.0</v>
      </c>
      <c r="W10" s="39">
        <v>500.0</v>
      </c>
      <c r="X10" s="39">
        <v>500.0</v>
      </c>
      <c r="Y10" s="39">
        <v>500.0</v>
      </c>
      <c r="Z10" s="39">
        <v>500.0</v>
      </c>
      <c r="AA10" s="39">
        <v>500.0</v>
      </c>
      <c r="AB10" s="39">
        <v>500.0</v>
      </c>
      <c r="AC10" s="40">
        <f t="shared" si="14"/>
        <v>11500</v>
      </c>
      <c r="AD10" s="39">
        <v>0.0</v>
      </c>
      <c r="AE10" s="39">
        <v>2000.0</v>
      </c>
      <c r="AF10" s="39">
        <v>2000.0</v>
      </c>
      <c r="AG10" s="39">
        <v>2000.0</v>
      </c>
      <c r="AH10" s="39">
        <v>1500.0</v>
      </c>
      <c r="AI10" s="39">
        <v>1000.0</v>
      </c>
      <c r="AJ10" s="39">
        <v>500.0</v>
      </c>
      <c r="AK10" s="39">
        <v>500.0</v>
      </c>
      <c r="AL10" s="39">
        <v>500.0</v>
      </c>
      <c r="AM10" s="39">
        <v>500.0</v>
      </c>
      <c r="AN10" s="39">
        <v>500.0</v>
      </c>
      <c r="AO10" s="39">
        <v>500.0</v>
      </c>
      <c r="AP10" s="40">
        <f t="shared" si="15"/>
        <v>11500</v>
      </c>
      <c r="AQ10" s="39">
        <v>0.0</v>
      </c>
      <c r="AR10" s="39">
        <v>2000.0</v>
      </c>
      <c r="AS10" s="39">
        <v>2000.0</v>
      </c>
      <c r="AT10" s="39">
        <v>2000.0</v>
      </c>
      <c r="AU10" s="39">
        <v>1500.0</v>
      </c>
      <c r="AV10" s="39">
        <v>1000.0</v>
      </c>
      <c r="AW10" s="39">
        <v>500.0</v>
      </c>
      <c r="AX10" s="39">
        <v>500.0</v>
      </c>
      <c r="AY10" s="39">
        <v>500.0</v>
      </c>
      <c r="AZ10" s="39">
        <v>500.0</v>
      </c>
      <c r="BA10" s="39">
        <v>500.0</v>
      </c>
      <c r="BB10" s="39">
        <v>500.0</v>
      </c>
      <c r="BC10" s="40">
        <f t="shared" si="16"/>
        <v>11500</v>
      </c>
    </row>
    <row r="11" ht="12.0" customHeight="1">
      <c r="A11" s="5"/>
      <c r="B11" s="45" t="s">
        <v>43</v>
      </c>
      <c r="C11" s="5"/>
      <c r="D11" s="39"/>
      <c r="E11" s="41"/>
      <c r="F11" s="41"/>
      <c r="G11" s="41"/>
      <c r="H11" s="41"/>
      <c r="I11" s="41"/>
      <c r="J11" s="41"/>
      <c r="K11" s="41"/>
      <c r="L11" s="41"/>
      <c r="M11" s="41"/>
      <c r="N11" s="41"/>
      <c r="O11" s="41"/>
      <c r="P11" s="40">
        <f t="shared" si="13"/>
        <v>0</v>
      </c>
      <c r="Q11" s="41"/>
      <c r="R11" s="41"/>
      <c r="S11" s="41"/>
      <c r="T11" s="41"/>
      <c r="U11" s="41"/>
      <c r="V11" s="41"/>
      <c r="W11" s="41"/>
      <c r="X11" s="41"/>
      <c r="Y11" s="41"/>
      <c r="Z11" s="41"/>
      <c r="AA11" s="41"/>
      <c r="AB11" s="41"/>
      <c r="AC11" s="40">
        <f t="shared" si="14"/>
        <v>0</v>
      </c>
      <c r="AD11" s="41"/>
      <c r="AE11" s="41"/>
      <c r="AF11" s="41"/>
      <c r="AG11" s="41"/>
      <c r="AH11" s="41"/>
      <c r="AI11" s="41"/>
      <c r="AJ11" s="41"/>
      <c r="AK11" s="41"/>
      <c r="AL11" s="41"/>
      <c r="AM11" s="41"/>
      <c r="AN11" s="41"/>
      <c r="AO11" s="41"/>
      <c r="AP11" s="40">
        <f t="shared" si="15"/>
        <v>0</v>
      </c>
      <c r="AQ11" s="41"/>
      <c r="AR11" s="41"/>
      <c r="AS11" s="41"/>
      <c r="AT11" s="41"/>
      <c r="AU11" s="41"/>
      <c r="AV11" s="41"/>
      <c r="AW11" s="41"/>
      <c r="AX11" s="41"/>
      <c r="AY11" s="41"/>
      <c r="AZ11" s="41"/>
      <c r="BA11" s="41"/>
      <c r="BB11" s="41"/>
      <c r="BC11" s="40">
        <f t="shared" si="16"/>
        <v>0</v>
      </c>
    </row>
    <row r="12" ht="12.0" customHeight="1">
      <c r="A12" s="46" t="s">
        <v>44</v>
      </c>
      <c r="B12" s="46"/>
      <c r="C12" s="46"/>
      <c r="D12" s="47">
        <f t="shared" ref="D12:BC12" si="17">+D3+D4+D5-D6+D7-D9-D10-D11</f>
        <v>19750</v>
      </c>
      <c r="E12" s="47">
        <f t="shared" si="17"/>
        <v>22750</v>
      </c>
      <c r="F12" s="47">
        <f t="shared" si="17"/>
        <v>24250</v>
      </c>
      <c r="G12" s="47">
        <f t="shared" si="17"/>
        <v>26750</v>
      </c>
      <c r="H12" s="47">
        <f t="shared" si="17"/>
        <v>32000</v>
      </c>
      <c r="I12" s="47">
        <f t="shared" si="17"/>
        <v>48000</v>
      </c>
      <c r="J12" s="47">
        <f t="shared" si="17"/>
        <v>46000</v>
      </c>
      <c r="K12" s="47">
        <f t="shared" si="17"/>
        <v>51564.28571</v>
      </c>
      <c r="L12" s="47">
        <f t="shared" si="17"/>
        <v>57010.71429</v>
      </c>
      <c r="M12" s="47">
        <f t="shared" si="17"/>
        <v>62457.14286</v>
      </c>
      <c r="N12" s="47">
        <f t="shared" si="17"/>
        <v>68053.57143</v>
      </c>
      <c r="O12" s="47">
        <f t="shared" si="17"/>
        <v>72500</v>
      </c>
      <c r="P12" s="47">
        <f t="shared" si="17"/>
        <v>531085.7143</v>
      </c>
      <c r="Q12" s="47">
        <f t="shared" si="17"/>
        <v>92750</v>
      </c>
      <c r="R12" s="47">
        <f t="shared" si="17"/>
        <v>100637.5</v>
      </c>
      <c r="S12" s="47">
        <f t="shared" si="17"/>
        <v>107344.375</v>
      </c>
      <c r="T12" s="47">
        <f t="shared" si="17"/>
        <v>115436.5938</v>
      </c>
      <c r="U12" s="47">
        <f t="shared" si="17"/>
        <v>126795.9234</v>
      </c>
      <c r="V12" s="47">
        <f t="shared" si="17"/>
        <v>149985.7196</v>
      </c>
      <c r="W12" s="47">
        <f t="shared" si="17"/>
        <v>155410.0056</v>
      </c>
      <c r="X12" s="47">
        <f t="shared" si="17"/>
        <v>169048.0059</v>
      </c>
      <c r="Y12" s="47">
        <f t="shared" si="17"/>
        <v>183244.1562</v>
      </c>
      <c r="Z12" s="47">
        <f t="shared" si="17"/>
        <v>198150.114</v>
      </c>
      <c r="AA12" s="47">
        <f t="shared" si="17"/>
        <v>213958.8697</v>
      </c>
      <c r="AB12" s="47">
        <f t="shared" si="17"/>
        <v>229350.5632</v>
      </c>
      <c r="AC12" s="47">
        <f t="shared" si="17"/>
        <v>1842111.826</v>
      </c>
      <c r="AD12" s="47">
        <f t="shared" si="17"/>
        <v>322600.5632</v>
      </c>
      <c r="AE12" s="47">
        <f t="shared" si="17"/>
        <v>347112.4663</v>
      </c>
      <c r="AF12" s="47">
        <f t="shared" si="17"/>
        <v>371610.3084</v>
      </c>
      <c r="AG12" s="47">
        <f t="shared" si="17"/>
        <v>398787.6535</v>
      </c>
      <c r="AH12" s="47">
        <f t="shared" si="17"/>
        <v>430729.3323</v>
      </c>
      <c r="AI12" s="47">
        <f t="shared" si="17"/>
        <v>476665.0849</v>
      </c>
      <c r="AJ12" s="47">
        <f t="shared" si="17"/>
        <v>506218.8395</v>
      </c>
      <c r="AK12" s="47">
        <f t="shared" si="17"/>
        <v>545874.6817</v>
      </c>
      <c r="AL12" s="47">
        <f t="shared" si="17"/>
        <v>588099.3736</v>
      </c>
      <c r="AM12" s="47">
        <f t="shared" si="17"/>
        <v>633180.598</v>
      </c>
      <c r="AN12" s="47">
        <f t="shared" si="17"/>
        <v>681463.8214</v>
      </c>
      <c r="AO12" s="47">
        <f t="shared" si="17"/>
        <v>731723.2906</v>
      </c>
      <c r="AP12" s="47">
        <f t="shared" si="17"/>
        <v>6034066.013</v>
      </c>
      <c r="AQ12" s="47">
        <f t="shared" si="17"/>
        <v>1054823.854</v>
      </c>
      <c r="AR12" s="47">
        <f t="shared" si="17"/>
        <v>1133402.545</v>
      </c>
      <c r="AS12" s="47">
        <f t="shared" si="17"/>
        <v>1215895.406</v>
      </c>
      <c r="AT12" s="47">
        <f t="shared" si="17"/>
        <v>1305326.389</v>
      </c>
      <c r="AU12" s="47">
        <f t="shared" si="17"/>
        <v>1404206.471</v>
      </c>
      <c r="AV12" s="47">
        <f t="shared" si="17"/>
        <v>1522699.335</v>
      </c>
      <c r="AW12" s="47">
        <f t="shared" si="17"/>
        <v>1629890.744</v>
      </c>
      <c r="AX12" s="47">
        <f t="shared" si="17"/>
        <v>1753048.915</v>
      </c>
      <c r="AY12" s="47">
        <f t="shared" si="17"/>
        <v>1885062.288</v>
      </c>
      <c r="AZ12" s="47">
        <f t="shared" si="17"/>
        <v>2026675.688</v>
      </c>
      <c r="BA12" s="47">
        <f t="shared" si="17"/>
        <v>2178731.857</v>
      </c>
      <c r="BB12" s="47">
        <f t="shared" si="17"/>
        <v>2340465.892</v>
      </c>
      <c r="BC12" s="47">
        <f t="shared" si="17"/>
        <v>19450229.38</v>
      </c>
    </row>
    <row r="13" ht="12.0" customHeight="1">
      <c r="A13" s="5" t="s">
        <v>45</v>
      </c>
      <c r="B13" s="5"/>
      <c r="C13" s="5"/>
      <c r="D13" s="41">
        <f>3*'Privater Finanzbedarf'!C29</f>
        <v>4200</v>
      </c>
      <c r="E13" s="41">
        <f>3*'Privater Finanzbedarf'!C29</f>
        <v>4200</v>
      </c>
      <c r="F13" s="41">
        <f>3*'Privater Finanzbedarf'!C29</f>
        <v>4200</v>
      </c>
      <c r="G13" s="41">
        <f>3*'Privater Finanzbedarf'!C29</f>
        <v>4200</v>
      </c>
      <c r="H13" s="41">
        <f>3*'Privater Finanzbedarf'!C29</f>
        <v>4200</v>
      </c>
      <c r="I13" s="41">
        <f>3*'Privater Finanzbedarf'!C29</f>
        <v>4200</v>
      </c>
      <c r="J13" s="41">
        <f>3*'Privater Finanzbedarf'!C29</f>
        <v>4200</v>
      </c>
      <c r="K13" s="41">
        <f>3*'Privater Finanzbedarf'!C29</f>
        <v>4200</v>
      </c>
      <c r="L13" s="41">
        <f>3*'Privater Finanzbedarf'!C29</f>
        <v>4200</v>
      </c>
      <c r="M13" s="41">
        <f>3*'Privater Finanzbedarf'!C29</f>
        <v>4200</v>
      </c>
      <c r="N13" s="41">
        <f>3*'Privater Finanzbedarf'!C29</f>
        <v>4200</v>
      </c>
      <c r="O13" s="41">
        <f>3*'Privater Finanzbedarf'!C29</f>
        <v>4200</v>
      </c>
      <c r="P13" s="40">
        <f t="shared" ref="P13:P14" si="18">SUM(D13:O13)</f>
        <v>50400</v>
      </c>
      <c r="Q13" s="41">
        <f>3*'Privater Finanzbedarf'!C29</f>
        <v>4200</v>
      </c>
      <c r="R13" s="41">
        <f>3*'Privater Finanzbedarf'!C29</f>
        <v>4200</v>
      </c>
      <c r="S13" s="41">
        <f>3*'Privater Finanzbedarf'!C29</f>
        <v>4200</v>
      </c>
      <c r="T13" s="41">
        <f>3*'Privater Finanzbedarf'!C29</f>
        <v>4200</v>
      </c>
      <c r="U13" s="41">
        <f>3*'Privater Finanzbedarf'!C29</f>
        <v>4200</v>
      </c>
      <c r="V13" s="41">
        <f>3*'Privater Finanzbedarf'!C29</f>
        <v>4200</v>
      </c>
      <c r="W13" s="41">
        <f>3*'Privater Finanzbedarf'!C29</f>
        <v>4200</v>
      </c>
      <c r="X13" s="41">
        <f>3*'Privater Finanzbedarf'!C29</f>
        <v>4200</v>
      </c>
      <c r="Y13" s="41">
        <f>3*'Privater Finanzbedarf'!C29</f>
        <v>4200</v>
      </c>
      <c r="Z13" s="41">
        <f>3*'Privater Finanzbedarf'!C29</f>
        <v>4200</v>
      </c>
      <c r="AA13" s="41">
        <f>3*'Privater Finanzbedarf'!C29</f>
        <v>4200</v>
      </c>
      <c r="AB13" s="41">
        <f>3*'Privater Finanzbedarf'!C29</f>
        <v>4200</v>
      </c>
      <c r="AC13" s="40">
        <f t="shared" ref="AC13:AC14" si="19">SUM(Q13:AB13)</f>
        <v>50400</v>
      </c>
      <c r="AD13" s="41">
        <f>3*'Privater Finanzbedarf'!D29</f>
        <v>4200</v>
      </c>
      <c r="AE13" s="41">
        <f>3*'Privater Finanzbedarf'!D29</f>
        <v>4200</v>
      </c>
      <c r="AF13" s="41">
        <f>3*'Privater Finanzbedarf'!D29</f>
        <v>4200</v>
      </c>
      <c r="AG13" s="41">
        <f>3*'Privater Finanzbedarf'!D29</f>
        <v>4200</v>
      </c>
      <c r="AH13" s="41">
        <f>3*'Privater Finanzbedarf'!D29</f>
        <v>4200</v>
      </c>
      <c r="AI13" s="41">
        <f>3*'Privater Finanzbedarf'!D29</f>
        <v>4200</v>
      </c>
      <c r="AJ13" s="41">
        <f>3*'Privater Finanzbedarf'!D29</f>
        <v>4200</v>
      </c>
      <c r="AK13" s="41">
        <f>3*'Privater Finanzbedarf'!D29</f>
        <v>4200</v>
      </c>
      <c r="AL13" s="41">
        <f>3*'Privater Finanzbedarf'!D29</f>
        <v>4200</v>
      </c>
      <c r="AM13" s="41">
        <f>3*'Privater Finanzbedarf'!D29</f>
        <v>4200</v>
      </c>
      <c r="AN13" s="41">
        <f>3*'Privater Finanzbedarf'!D29</f>
        <v>4200</v>
      </c>
      <c r="AO13" s="41">
        <f>3*'Privater Finanzbedarf'!D29</f>
        <v>4200</v>
      </c>
      <c r="AP13" s="40">
        <f t="shared" ref="AP13:AP14" si="20">SUM(AD13:AO13)</f>
        <v>50400</v>
      </c>
      <c r="AQ13" s="41">
        <f>3*'Privater Finanzbedarf'!E29</f>
        <v>4200</v>
      </c>
      <c r="AR13" s="41">
        <f>3*'Privater Finanzbedarf'!E29</f>
        <v>4200</v>
      </c>
      <c r="AS13" s="41">
        <f>3*'Privater Finanzbedarf'!E29</f>
        <v>4200</v>
      </c>
      <c r="AT13" s="41">
        <f>3*'Privater Finanzbedarf'!E29</f>
        <v>4200</v>
      </c>
      <c r="AU13" s="41">
        <f>3*'Privater Finanzbedarf'!E29</f>
        <v>4200</v>
      </c>
      <c r="AV13" s="41">
        <f>3*'Privater Finanzbedarf'!E29</f>
        <v>4200</v>
      </c>
      <c r="AW13" s="41">
        <f>3*'Privater Finanzbedarf'!E29</f>
        <v>4200</v>
      </c>
      <c r="AX13" s="41">
        <f>3*'Privater Finanzbedarf'!E29</f>
        <v>4200</v>
      </c>
      <c r="AY13" s="41">
        <f>3*'Privater Finanzbedarf'!E29</f>
        <v>4200</v>
      </c>
      <c r="AZ13" s="41">
        <f>3*'Privater Finanzbedarf'!E29</f>
        <v>4200</v>
      </c>
      <c r="BA13" s="41">
        <f>3*'Privater Finanzbedarf'!E29</f>
        <v>4200</v>
      </c>
      <c r="BB13" s="41">
        <f>3*'Privater Finanzbedarf'!E29</f>
        <v>4200</v>
      </c>
      <c r="BC13" s="40">
        <f t="shared" ref="BC13:BC14" si="21">SUM(AQ13:BB13)</f>
        <v>50400</v>
      </c>
    </row>
    <row r="14" ht="12.0" customHeight="1">
      <c r="A14" s="5" t="s">
        <v>46</v>
      </c>
      <c r="B14" s="5"/>
      <c r="C14" s="5"/>
      <c r="D14" s="42">
        <f>IF(Monat&lt;=0,0,IF(Monat=1,ROUND(afaeins,0),))</f>
        <v>0</v>
      </c>
      <c r="E14" s="42">
        <f>IF(Monat=0,0,IF(Monat=2,ROUND(afaeins,0),IF(Monat&lt;2,afaeins,0)))</f>
        <v>0</v>
      </c>
      <c r="F14" s="42">
        <f>IF(Monat=0,0,IF(Monat=3,ROUND(afaeins,0),IF(Monat&lt;3,afaeins,0)))</f>
        <v>0</v>
      </c>
      <c r="G14" s="42">
        <f>IF(Monat=0,0,IF(Monat=4,ROUND(afaeins,0),IF(Monat&lt;4,afaeins,0)))</f>
        <v>0</v>
      </c>
      <c r="H14" s="42">
        <f>IF(Monat=0,0,IF(Monat=5,ROUND(afaeins,0),IF(Monat&lt;5,afaeins,0)))</f>
        <v>0</v>
      </c>
      <c r="I14" s="42">
        <f>IF(Monat=0,0,IF(Monat=6,ROUND(afaeins,0),IF(Monat&lt;6,afaeins,0)))</f>
        <v>0</v>
      </c>
      <c r="J14" s="42">
        <f>IF(Monat=0,0,IF(Monat=7,ROUND(afaeins,0),IF(Monat&lt;7,afaeins,0)))</f>
        <v>0</v>
      </c>
      <c r="K14" s="42">
        <f>IF(Monat=0,0,IF(Monat=8,ROUND(afaeins,0),IF(Monat&lt;8,afaeins,0)))</f>
        <v>0</v>
      </c>
      <c r="L14" s="42">
        <f>IF(Monat=0,0,IF(Monat=9,ROUND(afaeins,0),IF(Monat&lt;9,afaeins,0)))</f>
        <v>0</v>
      </c>
      <c r="M14" s="42">
        <f>IF(Monat=0,0,IF(Monat=10,ROUND(afaeins,0),IF(Monat&lt;10,afaeins,0)))</f>
        <v>0</v>
      </c>
      <c r="N14" s="42">
        <f>IF(Monat=0,0,IF(Monat=11,ROUND(afaeins,0),IF(Monat&lt;11,afaeins,0)))</f>
        <v>0</v>
      </c>
      <c r="O14" s="42">
        <f>IF(Monat=0,0,IF(Monat=12,ROUND(afaeins,0),IF(Monat&lt;12,afaeins,0)))</f>
        <v>0</v>
      </c>
      <c r="P14" s="40">
        <f t="shared" si="18"/>
        <v>0</v>
      </c>
      <c r="Q14" s="42">
        <f>+afazwei</f>
        <v>0</v>
      </c>
      <c r="R14" s="42">
        <f>+afazwei</f>
        <v>0</v>
      </c>
      <c r="S14" s="42">
        <f>+afazwei</f>
        <v>0</v>
      </c>
      <c r="T14" s="42">
        <f>+afazwei</f>
        <v>0</v>
      </c>
      <c r="U14" s="42">
        <f>+afazwei</f>
        <v>0</v>
      </c>
      <c r="V14" s="42">
        <f>+afazwei</f>
        <v>0</v>
      </c>
      <c r="W14" s="42">
        <f>+afazwei</f>
        <v>0</v>
      </c>
      <c r="X14" s="42">
        <f>+afazwei</f>
        <v>0</v>
      </c>
      <c r="Y14" s="42">
        <f>+afazwei</f>
        <v>0</v>
      </c>
      <c r="Z14" s="42">
        <f>+afazwei</f>
        <v>0</v>
      </c>
      <c r="AA14" s="42">
        <f>+afazwei</f>
        <v>0</v>
      </c>
      <c r="AB14" s="42">
        <f>+afazwei</f>
        <v>0</v>
      </c>
      <c r="AC14" s="40">
        <f t="shared" si="19"/>
        <v>0</v>
      </c>
      <c r="AD14" s="42">
        <f>+afadrei</f>
        <v>0</v>
      </c>
      <c r="AE14" s="42">
        <f>+afadrei</f>
        <v>0</v>
      </c>
      <c r="AF14" s="42">
        <f>+afadrei</f>
        <v>0</v>
      </c>
      <c r="AG14" s="42">
        <f>+afadrei</f>
        <v>0</v>
      </c>
      <c r="AH14" s="42">
        <f>+afadrei</f>
        <v>0</v>
      </c>
      <c r="AI14" s="42">
        <f>+afadrei</f>
        <v>0</v>
      </c>
      <c r="AJ14" s="42">
        <f>+afadrei</f>
        <v>0</v>
      </c>
      <c r="AK14" s="42">
        <f>+afadrei</f>
        <v>0</v>
      </c>
      <c r="AL14" s="42">
        <f>+afadrei</f>
        <v>0</v>
      </c>
      <c r="AM14" s="42">
        <f>+afadrei</f>
        <v>0</v>
      </c>
      <c r="AN14" s="42">
        <f>+afadrei</f>
        <v>0</v>
      </c>
      <c r="AO14" s="42">
        <f>+afadrei</f>
        <v>0</v>
      </c>
      <c r="AP14" s="40">
        <f t="shared" si="20"/>
        <v>0</v>
      </c>
      <c r="AQ14" s="42">
        <f>+afavier</f>
        <v>0</v>
      </c>
      <c r="AR14" s="42">
        <f>+afavier</f>
        <v>0</v>
      </c>
      <c r="AS14" s="42">
        <f>+afavier</f>
        <v>0</v>
      </c>
      <c r="AT14" s="42">
        <f>+afavier</f>
        <v>0</v>
      </c>
      <c r="AU14" s="42">
        <f>+afavier</f>
        <v>0</v>
      </c>
      <c r="AV14" s="42">
        <f>+afavier</f>
        <v>0</v>
      </c>
      <c r="AW14" s="42">
        <f>+afavier</f>
        <v>0</v>
      </c>
      <c r="AX14" s="42">
        <f>+afavier</f>
        <v>0</v>
      </c>
      <c r="AY14" s="42">
        <f>+afavier</f>
        <v>0</v>
      </c>
      <c r="AZ14" s="42">
        <f>+afavier</f>
        <v>0</v>
      </c>
      <c r="BA14" s="42">
        <f>+afavier</f>
        <v>0</v>
      </c>
      <c r="BB14" s="42">
        <f>+afavier</f>
        <v>0</v>
      </c>
      <c r="BC14" s="40">
        <f t="shared" si="21"/>
        <v>0</v>
      </c>
    </row>
    <row r="15" ht="12.0" customHeight="1">
      <c r="A15" s="5" t="s">
        <v>47</v>
      </c>
      <c r="B15" s="5"/>
      <c r="C15" s="5"/>
      <c r="D15" s="42"/>
      <c r="E15" s="42"/>
      <c r="F15" s="42"/>
      <c r="G15" s="42"/>
      <c r="H15" s="42"/>
      <c r="I15" s="42"/>
      <c r="J15" s="42"/>
      <c r="K15" s="42"/>
      <c r="L15" s="42"/>
      <c r="M15" s="42"/>
      <c r="N15" s="42"/>
      <c r="O15" s="42"/>
      <c r="P15" s="40"/>
      <c r="Q15" s="42"/>
      <c r="R15" s="42"/>
      <c r="S15" s="42"/>
      <c r="T15" s="42"/>
      <c r="U15" s="42"/>
      <c r="V15" s="42"/>
      <c r="W15" s="42"/>
      <c r="X15" s="42"/>
      <c r="Y15" s="42"/>
      <c r="Z15" s="42"/>
      <c r="AA15" s="42"/>
      <c r="AB15" s="42"/>
      <c r="AC15" s="40"/>
      <c r="AD15" s="42"/>
      <c r="AE15" s="42"/>
      <c r="AF15" s="42"/>
      <c r="AG15" s="42"/>
      <c r="AH15" s="42"/>
      <c r="AI15" s="42"/>
      <c r="AJ15" s="42"/>
      <c r="AK15" s="42"/>
      <c r="AL15" s="42"/>
      <c r="AM15" s="42"/>
      <c r="AN15" s="42"/>
      <c r="AO15" s="42"/>
      <c r="AP15" s="40"/>
      <c r="AQ15" s="42"/>
      <c r="AR15" s="42"/>
      <c r="AS15" s="42"/>
      <c r="AT15" s="42"/>
      <c r="AU15" s="42"/>
      <c r="AV15" s="42"/>
      <c r="AW15" s="42"/>
      <c r="AX15" s="42"/>
      <c r="AY15" s="42"/>
      <c r="AZ15" s="42"/>
      <c r="BA15" s="42"/>
      <c r="BB15" s="42"/>
      <c r="BC15" s="40"/>
    </row>
    <row r="16" ht="12.0" customHeight="1">
      <c r="A16" s="5"/>
      <c r="B16" s="5" t="s">
        <v>48</v>
      </c>
      <c r="C16" s="5"/>
      <c r="D16" s="42"/>
      <c r="E16" s="42"/>
      <c r="F16" s="42"/>
      <c r="G16" s="42"/>
      <c r="H16" s="42"/>
      <c r="I16" s="42"/>
      <c r="J16" s="42"/>
      <c r="K16" s="42"/>
      <c r="L16" s="42"/>
      <c r="M16" s="42"/>
      <c r="N16" s="42"/>
      <c r="O16" s="42"/>
      <c r="P16" s="40"/>
      <c r="Q16" s="42"/>
      <c r="R16" s="42"/>
      <c r="S16" s="42"/>
      <c r="T16" s="42"/>
      <c r="U16" s="42"/>
      <c r="V16" s="42"/>
      <c r="W16" s="42"/>
      <c r="X16" s="42"/>
      <c r="Y16" s="42"/>
      <c r="Z16" s="42"/>
      <c r="AA16" s="42"/>
      <c r="AB16" s="42"/>
      <c r="AC16" s="40"/>
      <c r="AD16" s="42"/>
      <c r="AE16" s="42"/>
      <c r="AF16" s="42"/>
      <c r="AG16" s="42"/>
      <c r="AH16" s="42"/>
      <c r="AI16" s="42"/>
      <c r="AJ16" s="42"/>
      <c r="AK16" s="42"/>
      <c r="AL16" s="42"/>
      <c r="AM16" s="42"/>
      <c r="AN16" s="42"/>
      <c r="AO16" s="42"/>
      <c r="AP16" s="40"/>
      <c r="AQ16" s="42"/>
      <c r="AR16" s="42"/>
      <c r="AS16" s="42"/>
      <c r="AT16" s="42"/>
      <c r="AU16" s="42"/>
      <c r="AV16" s="42"/>
      <c r="AW16" s="42"/>
      <c r="AX16" s="42"/>
      <c r="AY16" s="42"/>
      <c r="AZ16" s="42"/>
      <c r="BA16" s="42"/>
      <c r="BB16" s="42"/>
      <c r="BC16" s="40"/>
    </row>
    <row r="17" ht="12.0" customHeight="1">
      <c r="A17" s="5"/>
      <c r="B17" s="5"/>
      <c r="C17" s="5" t="s">
        <v>49</v>
      </c>
      <c r="D17" s="39"/>
      <c r="E17" s="39"/>
      <c r="F17" s="39"/>
      <c r="G17" s="39"/>
      <c r="H17" s="39"/>
      <c r="I17" s="39">
        <v>750.0</v>
      </c>
      <c r="J17" s="39">
        <v>750.0</v>
      </c>
      <c r="K17" s="39">
        <v>750.0</v>
      </c>
      <c r="L17" s="39">
        <v>750.0</v>
      </c>
      <c r="M17" s="39">
        <v>750.0</v>
      </c>
      <c r="N17" s="39">
        <v>750.0</v>
      </c>
      <c r="O17" s="39">
        <v>750.0</v>
      </c>
      <c r="P17" s="40">
        <f t="shared" ref="P17:P19" si="22">SUM(D17:O17)</f>
        <v>5250</v>
      </c>
      <c r="Q17" s="39">
        <v>750.0</v>
      </c>
      <c r="R17" s="39">
        <v>750.0</v>
      </c>
      <c r="S17" s="39">
        <v>750.0</v>
      </c>
      <c r="T17" s="39">
        <v>750.0</v>
      </c>
      <c r="U17" s="39">
        <v>750.0</v>
      </c>
      <c r="V17" s="39">
        <v>750.0</v>
      </c>
      <c r="W17" s="39">
        <v>750.0</v>
      </c>
      <c r="X17" s="39">
        <v>750.0</v>
      </c>
      <c r="Y17" s="39">
        <v>750.0</v>
      </c>
      <c r="Z17" s="39">
        <v>750.0</v>
      </c>
      <c r="AA17" s="39">
        <v>750.0</v>
      </c>
      <c r="AB17" s="39">
        <v>750.0</v>
      </c>
      <c r="AC17" s="40">
        <f t="shared" ref="AC17:AC19" si="23">SUM(Q17:AB17)</f>
        <v>9000</v>
      </c>
      <c r="AD17" s="39">
        <v>1000.0</v>
      </c>
      <c r="AE17" s="39">
        <v>1000.0</v>
      </c>
      <c r="AF17" s="39">
        <v>1000.0</v>
      </c>
      <c r="AG17" s="39">
        <v>1000.0</v>
      </c>
      <c r="AH17" s="39">
        <v>1000.0</v>
      </c>
      <c r="AI17" s="39">
        <v>1000.0</v>
      </c>
      <c r="AJ17" s="39">
        <v>1000.0</v>
      </c>
      <c r="AK17" s="39">
        <v>1000.0</v>
      </c>
      <c r="AL17" s="39">
        <v>1000.0</v>
      </c>
      <c r="AM17" s="39">
        <v>1000.0</v>
      </c>
      <c r="AN17" s="39">
        <v>1000.0</v>
      </c>
      <c r="AO17" s="39">
        <v>1000.0</v>
      </c>
      <c r="AP17" s="40">
        <f t="shared" ref="AP17:AP19" si="24">SUM(AD17:AO17)</f>
        <v>12000</v>
      </c>
      <c r="AQ17" s="39">
        <v>1000.0</v>
      </c>
      <c r="AR17" s="39">
        <v>1000.0</v>
      </c>
      <c r="AS17" s="39">
        <v>1000.0</v>
      </c>
      <c r="AT17" s="39">
        <v>1000.0</v>
      </c>
      <c r="AU17" s="39">
        <v>1000.0</v>
      </c>
      <c r="AV17" s="39">
        <v>1000.0</v>
      </c>
      <c r="AW17" s="39">
        <v>1000.0</v>
      </c>
      <c r="AX17" s="39">
        <v>1000.0</v>
      </c>
      <c r="AY17" s="39">
        <v>1000.0</v>
      </c>
      <c r="AZ17" s="39">
        <v>1000.0</v>
      </c>
      <c r="BA17" s="39">
        <v>1000.0</v>
      </c>
      <c r="BB17" s="39">
        <v>1000.0</v>
      </c>
      <c r="BC17" s="40">
        <f t="shared" ref="BC17:BC19" si="25">SUM(AQ17:BB17)</f>
        <v>12000</v>
      </c>
    </row>
    <row r="18" ht="12.0" customHeight="1">
      <c r="A18" s="5"/>
      <c r="B18" s="5"/>
      <c r="C18" s="5" t="s">
        <v>50</v>
      </c>
      <c r="D18" s="39"/>
      <c r="E18" s="39"/>
      <c r="F18" s="39"/>
      <c r="G18" s="39"/>
      <c r="H18" s="39"/>
      <c r="I18" s="39">
        <v>50.0</v>
      </c>
      <c r="J18" s="39">
        <v>50.0</v>
      </c>
      <c r="K18" s="39">
        <v>50.0</v>
      </c>
      <c r="L18" s="39">
        <v>50.0</v>
      </c>
      <c r="M18" s="39">
        <v>50.0</v>
      </c>
      <c r="N18" s="39">
        <v>50.0</v>
      </c>
      <c r="O18" s="39">
        <v>50.0</v>
      </c>
      <c r="P18" s="40">
        <f t="shared" si="22"/>
        <v>350</v>
      </c>
      <c r="Q18" s="39">
        <v>50.0</v>
      </c>
      <c r="R18" s="39">
        <v>50.0</v>
      </c>
      <c r="S18" s="39">
        <v>50.0</v>
      </c>
      <c r="T18" s="39">
        <v>50.0</v>
      </c>
      <c r="U18" s="39">
        <v>50.0</v>
      </c>
      <c r="V18" s="39">
        <v>50.0</v>
      </c>
      <c r="W18" s="39">
        <v>50.0</v>
      </c>
      <c r="X18" s="39">
        <v>50.0</v>
      </c>
      <c r="Y18" s="39">
        <v>50.0</v>
      </c>
      <c r="Z18" s="39">
        <v>50.0</v>
      </c>
      <c r="AA18" s="39">
        <v>50.0</v>
      </c>
      <c r="AB18" s="39">
        <v>50.0</v>
      </c>
      <c r="AC18" s="40">
        <f t="shared" si="23"/>
        <v>600</v>
      </c>
      <c r="AD18" s="39">
        <v>75.0</v>
      </c>
      <c r="AE18" s="39">
        <v>75.0</v>
      </c>
      <c r="AF18" s="39">
        <v>75.0</v>
      </c>
      <c r="AG18" s="39">
        <v>75.0</v>
      </c>
      <c r="AH18" s="39">
        <v>75.0</v>
      </c>
      <c r="AI18" s="39">
        <v>75.0</v>
      </c>
      <c r="AJ18" s="39">
        <v>75.0</v>
      </c>
      <c r="AK18" s="39">
        <v>75.0</v>
      </c>
      <c r="AL18" s="39">
        <v>75.0</v>
      </c>
      <c r="AM18" s="39">
        <v>75.0</v>
      </c>
      <c r="AN18" s="39">
        <v>75.0</v>
      </c>
      <c r="AO18" s="39">
        <v>75.0</v>
      </c>
      <c r="AP18" s="40">
        <f t="shared" si="24"/>
        <v>900</v>
      </c>
      <c r="AQ18" s="39">
        <v>75.0</v>
      </c>
      <c r="AR18" s="39">
        <v>75.0</v>
      </c>
      <c r="AS18" s="39">
        <v>75.0</v>
      </c>
      <c r="AT18" s="39">
        <v>75.0</v>
      </c>
      <c r="AU18" s="39">
        <v>75.0</v>
      </c>
      <c r="AV18" s="39">
        <v>75.0</v>
      </c>
      <c r="AW18" s="39">
        <v>75.0</v>
      </c>
      <c r="AX18" s="39">
        <v>75.0</v>
      </c>
      <c r="AY18" s="39">
        <v>75.0</v>
      </c>
      <c r="AZ18" s="39">
        <v>75.0</v>
      </c>
      <c r="BA18" s="39">
        <v>75.0</v>
      </c>
      <c r="BB18" s="39">
        <v>75.0</v>
      </c>
      <c r="BC18" s="40">
        <f t="shared" si="25"/>
        <v>900</v>
      </c>
    </row>
    <row r="19" ht="12.0" customHeight="1">
      <c r="A19" s="5"/>
      <c r="B19" s="5" t="s">
        <v>51</v>
      </c>
      <c r="C19" s="5"/>
      <c r="D19" s="39"/>
      <c r="E19" s="39"/>
      <c r="F19" s="39"/>
      <c r="G19" s="39"/>
      <c r="H19" s="39"/>
      <c r="I19" s="39">
        <v>50.0</v>
      </c>
      <c r="J19" s="39">
        <v>50.0</v>
      </c>
      <c r="K19" s="39">
        <v>50.0</v>
      </c>
      <c r="L19" s="39">
        <v>50.0</v>
      </c>
      <c r="M19" s="39">
        <v>50.0</v>
      </c>
      <c r="N19" s="39">
        <v>50.0</v>
      </c>
      <c r="O19" s="39">
        <v>50.0</v>
      </c>
      <c r="P19" s="40">
        <f t="shared" si="22"/>
        <v>350</v>
      </c>
      <c r="Q19" s="39">
        <v>50.0</v>
      </c>
      <c r="R19" s="39">
        <v>50.0</v>
      </c>
      <c r="S19" s="39">
        <v>50.0</v>
      </c>
      <c r="T19" s="39">
        <v>50.0</v>
      </c>
      <c r="U19" s="39">
        <v>50.0</v>
      </c>
      <c r="V19" s="39">
        <v>50.0</v>
      </c>
      <c r="W19" s="39">
        <v>50.0</v>
      </c>
      <c r="X19" s="39">
        <v>50.0</v>
      </c>
      <c r="Y19" s="39">
        <v>50.0</v>
      </c>
      <c r="Z19" s="39">
        <v>50.0</v>
      </c>
      <c r="AA19" s="39">
        <v>50.0</v>
      </c>
      <c r="AB19" s="39">
        <v>50.0</v>
      </c>
      <c r="AC19" s="40">
        <f t="shared" si="23"/>
        <v>600</v>
      </c>
      <c r="AD19" s="39">
        <v>75.0</v>
      </c>
      <c r="AE19" s="39">
        <v>75.0</v>
      </c>
      <c r="AF19" s="39">
        <v>75.0</v>
      </c>
      <c r="AG19" s="39">
        <v>75.0</v>
      </c>
      <c r="AH19" s="39">
        <v>75.0</v>
      </c>
      <c r="AI19" s="39">
        <v>75.0</v>
      </c>
      <c r="AJ19" s="39">
        <v>75.0</v>
      </c>
      <c r="AK19" s="39">
        <v>75.0</v>
      </c>
      <c r="AL19" s="39">
        <v>75.0</v>
      </c>
      <c r="AM19" s="39">
        <v>75.0</v>
      </c>
      <c r="AN19" s="39">
        <v>75.0</v>
      </c>
      <c r="AO19" s="39">
        <v>75.0</v>
      </c>
      <c r="AP19" s="40">
        <f t="shared" si="24"/>
        <v>900</v>
      </c>
      <c r="AQ19" s="39">
        <v>75.0</v>
      </c>
      <c r="AR19" s="39">
        <v>75.0</v>
      </c>
      <c r="AS19" s="39">
        <v>75.0</v>
      </c>
      <c r="AT19" s="39">
        <v>75.0</v>
      </c>
      <c r="AU19" s="39">
        <v>75.0</v>
      </c>
      <c r="AV19" s="39">
        <v>75.0</v>
      </c>
      <c r="AW19" s="39">
        <v>75.0</v>
      </c>
      <c r="AX19" s="39">
        <v>75.0</v>
      </c>
      <c r="AY19" s="39">
        <v>75.0</v>
      </c>
      <c r="AZ19" s="39">
        <v>75.0</v>
      </c>
      <c r="BA19" s="39">
        <v>75.0</v>
      </c>
      <c r="BB19" s="39">
        <v>75.0</v>
      </c>
      <c r="BC19" s="40">
        <f t="shared" si="25"/>
        <v>900</v>
      </c>
    </row>
    <row r="20" ht="12.0" customHeight="1">
      <c r="A20" s="5"/>
      <c r="B20" s="5" t="s">
        <v>52</v>
      </c>
      <c r="C20" s="5"/>
      <c r="D20" s="42"/>
      <c r="E20" s="42"/>
      <c r="F20" s="42"/>
      <c r="G20" s="42"/>
      <c r="H20" s="42"/>
      <c r="I20" s="42"/>
      <c r="J20" s="42"/>
      <c r="K20" s="42"/>
      <c r="L20" s="42"/>
      <c r="M20" s="42"/>
      <c r="N20" s="42"/>
      <c r="O20" s="42"/>
      <c r="P20" s="40"/>
      <c r="Q20" s="42"/>
      <c r="R20" s="42"/>
      <c r="S20" s="42"/>
      <c r="T20" s="42"/>
      <c r="U20" s="42"/>
      <c r="V20" s="42"/>
      <c r="W20" s="42"/>
      <c r="X20" s="42"/>
      <c r="Y20" s="42"/>
      <c r="Z20" s="42"/>
      <c r="AA20" s="42"/>
      <c r="AB20" s="42"/>
      <c r="AC20" s="40"/>
      <c r="AD20" s="42"/>
      <c r="AE20" s="42"/>
      <c r="AF20" s="42"/>
      <c r="AG20" s="42"/>
      <c r="AH20" s="42"/>
      <c r="AI20" s="42"/>
      <c r="AJ20" s="42"/>
      <c r="AK20" s="42"/>
      <c r="AL20" s="42"/>
      <c r="AM20" s="42"/>
      <c r="AN20" s="42"/>
      <c r="AO20" s="42"/>
      <c r="AP20" s="40"/>
      <c r="AQ20" s="42"/>
      <c r="AR20" s="42"/>
      <c r="AS20" s="42"/>
      <c r="AT20" s="42"/>
      <c r="AU20" s="42"/>
      <c r="AV20" s="42"/>
      <c r="AW20" s="42"/>
      <c r="AX20" s="42"/>
      <c r="AY20" s="42"/>
      <c r="AZ20" s="42"/>
      <c r="BA20" s="42"/>
      <c r="BB20" s="42"/>
      <c r="BC20" s="40"/>
    </row>
    <row r="21" ht="12.0" customHeight="1">
      <c r="A21" s="5"/>
      <c r="B21" s="5"/>
      <c r="C21" s="5" t="s">
        <v>53</v>
      </c>
      <c r="D21" s="39"/>
      <c r="E21" s="39"/>
      <c r="F21" s="39"/>
      <c r="G21" s="39"/>
      <c r="H21" s="39"/>
      <c r="I21" s="39"/>
      <c r="J21" s="39"/>
      <c r="K21" s="39"/>
      <c r="L21" s="39"/>
      <c r="M21" s="39"/>
      <c r="N21" s="39"/>
      <c r="O21" s="39"/>
      <c r="P21" s="40">
        <f t="shared" ref="P21:P26" si="26">SUM(D21:O21)</f>
        <v>0</v>
      </c>
      <c r="Q21" s="41"/>
      <c r="R21" s="41"/>
      <c r="S21" s="41"/>
      <c r="T21" s="41"/>
      <c r="U21" s="41"/>
      <c r="V21" s="41"/>
      <c r="W21" s="41"/>
      <c r="X21" s="41"/>
      <c r="Y21" s="41"/>
      <c r="Z21" s="41"/>
      <c r="AA21" s="41"/>
      <c r="AB21" s="41"/>
      <c r="AC21" s="40">
        <f t="shared" ref="AC21:AC26" si="27">SUM(Q21:AB21)</f>
        <v>0</v>
      </c>
      <c r="AD21" s="41"/>
      <c r="AE21" s="41"/>
      <c r="AF21" s="41"/>
      <c r="AG21" s="41"/>
      <c r="AH21" s="41"/>
      <c r="AI21" s="41"/>
      <c r="AJ21" s="41"/>
      <c r="AK21" s="41"/>
      <c r="AL21" s="41"/>
      <c r="AM21" s="41"/>
      <c r="AN21" s="41"/>
      <c r="AO21" s="41"/>
      <c r="AP21" s="40">
        <f t="shared" ref="AP21:AP26" si="28">SUM(AD21:AO21)</f>
        <v>0</v>
      </c>
      <c r="AQ21" s="41"/>
      <c r="AR21" s="41"/>
      <c r="AS21" s="41"/>
      <c r="AT21" s="41"/>
      <c r="AU21" s="41"/>
      <c r="AV21" s="41"/>
      <c r="AW21" s="41"/>
      <c r="AX21" s="41"/>
      <c r="AY21" s="41"/>
      <c r="AZ21" s="41"/>
      <c r="BA21" s="41"/>
      <c r="BB21" s="41"/>
      <c r="BC21" s="40">
        <f t="shared" ref="BC21:BC26" si="29">SUM(AQ21:BB21)</f>
        <v>0</v>
      </c>
    </row>
    <row r="22" ht="12.0" customHeight="1">
      <c r="A22" s="5"/>
      <c r="B22" s="5"/>
      <c r="C22" s="5" t="s">
        <v>54</v>
      </c>
      <c r="D22" s="39"/>
      <c r="E22" s="39"/>
      <c r="F22" s="39"/>
      <c r="G22" s="39"/>
      <c r="H22" s="39"/>
      <c r="I22" s="39"/>
      <c r="J22" s="39"/>
      <c r="K22" s="39"/>
      <c r="L22" s="39"/>
      <c r="M22" s="39"/>
      <c r="N22" s="39"/>
      <c r="O22" s="39"/>
      <c r="P22" s="40">
        <f t="shared" si="26"/>
        <v>0</v>
      </c>
      <c r="Q22" s="41"/>
      <c r="R22" s="41"/>
      <c r="S22" s="41"/>
      <c r="T22" s="41"/>
      <c r="U22" s="41"/>
      <c r="V22" s="41"/>
      <c r="W22" s="41"/>
      <c r="X22" s="41"/>
      <c r="Y22" s="41"/>
      <c r="Z22" s="41"/>
      <c r="AA22" s="41"/>
      <c r="AB22" s="41"/>
      <c r="AC22" s="40">
        <f t="shared" si="27"/>
        <v>0</v>
      </c>
      <c r="AD22" s="41"/>
      <c r="AE22" s="41"/>
      <c r="AF22" s="41"/>
      <c r="AG22" s="41"/>
      <c r="AH22" s="41"/>
      <c r="AI22" s="41"/>
      <c r="AJ22" s="41"/>
      <c r="AK22" s="41"/>
      <c r="AL22" s="41"/>
      <c r="AM22" s="41"/>
      <c r="AN22" s="41"/>
      <c r="AO22" s="41"/>
      <c r="AP22" s="40">
        <f t="shared" si="28"/>
        <v>0</v>
      </c>
      <c r="AQ22" s="41"/>
      <c r="AR22" s="41"/>
      <c r="AS22" s="41"/>
      <c r="AT22" s="41"/>
      <c r="AU22" s="41"/>
      <c r="AV22" s="41"/>
      <c r="AW22" s="41"/>
      <c r="AX22" s="41"/>
      <c r="AY22" s="41"/>
      <c r="AZ22" s="41"/>
      <c r="BA22" s="41"/>
      <c r="BB22" s="41"/>
      <c r="BC22" s="40">
        <f t="shared" si="29"/>
        <v>0</v>
      </c>
    </row>
    <row r="23" ht="12.0" customHeight="1">
      <c r="A23" s="5"/>
      <c r="B23" s="5"/>
      <c r="C23" s="5" t="s">
        <v>55</v>
      </c>
      <c r="D23" s="39"/>
      <c r="E23" s="39"/>
      <c r="F23" s="39"/>
      <c r="G23" s="39"/>
      <c r="H23" s="39"/>
      <c r="I23" s="39"/>
      <c r="J23" s="39"/>
      <c r="K23" s="39"/>
      <c r="L23" s="39"/>
      <c r="M23" s="39"/>
      <c r="N23" s="39"/>
      <c r="O23" s="39"/>
      <c r="P23" s="40">
        <f t="shared" si="26"/>
        <v>0</v>
      </c>
      <c r="Q23" s="41"/>
      <c r="R23" s="41"/>
      <c r="S23" s="41"/>
      <c r="T23" s="41"/>
      <c r="U23" s="41"/>
      <c r="V23" s="41"/>
      <c r="W23" s="41"/>
      <c r="X23" s="41"/>
      <c r="Y23" s="41"/>
      <c r="Z23" s="41"/>
      <c r="AA23" s="41"/>
      <c r="AB23" s="41"/>
      <c r="AC23" s="40">
        <f t="shared" si="27"/>
        <v>0</v>
      </c>
      <c r="AD23" s="41"/>
      <c r="AE23" s="41"/>
      <c r="AF23" s="41"/>
      <c r="AG23" s="41"/>
      <c r="AH23" s="41"/>
      <c r="AI23" s="41"/>
      <c r="AJ23" s="41"/>
      <c r="AK23" s="41"/>
      <c r="AL23" s="41"/>
      <c r="AM23" s="41"/>
      <c r="AN23" s="41"/>
      <c r="AO23" s="41"/>
      <c r="AP23" s="40">
        <f t="shared" si="28"/>
        <v>0</v>
      </c>
      <c r="AQ23" s="41"/>
      <c r="AR23" s="41"/>
      <c r="AS23" s="41"/>
      <c r="AT23" s="41"/>
      <c r="AU23" s="41"/>
      <c r="AV23" s="41"/>
      <c r="AW23" s="41"/>
      <c r="AX23" s="41"/>
      <c r="AY23" s="41"/>
      <c r="AZ23" s="41"/>
      <c r="BA23" s="41"/>
      <c r="BB23" s="41"/>
      <c r="BC23" s="40">
        <f t="shared" si="29"/>
        <v>0</v>
      </c>
    </row>
    <row r="24" ht="12.0" customHeight="1">
      <c r="A24" s="5"/>
      <c r="B24" s="5"/>
      <c r="C24" s="5" t="s">
        <v>56</v>
      </c>
      <c r="D24" s="39"/>
      <c r="E24" s="39"/>
      <c r="F24" s="39"/>
      <c r="G24" s="39"/>
      <c r="H24" s="39"/>
      <c r="I24" s="39"/>
      <c r="J24" s="39"/>
      <c r="K24" s="39"/>
      <c r="L24" s="39"/>
      <c r="M24" s="39"/>
      <c r="N24" s="39"/>
      <c r="O24" s="39"/>
      <c r="P24" s="40">
        <f t="shared" si="26"/>
        <v>0</v>
      </c>
      <c r="Q24" s="41"/>
      <c r="R24" s="41"/>
      <c r="S24" s="41"/>
      <c r="T24" s="41"/>
      <c r="U24" s="41"/>
      <c r="V24" s="41"/>
      <c r="W24" s="41"/>
      <c r="X24" s="41"/>
      <c r="Y24" s="41"/>
      <c r="Z24" s="41"/>
      <c r="AA24" s="41"/>
      <c r="AB24" s="41"/>
      <c r="AC24" s="40">
        <f t="shared" si="27"/>
        <v>0</v>
      </c>
      <c r="AD24" s="41"/>
      <c r="AE24" s="41"/>
      <c r="AF24" s="41"/>
      <c r="AG24" s="41"/>
      <c r="AH24" s="41"/>
      <c r="AI24" s="41"/>
      <c r="AJ24" s="41"/>
      <c r="AK24" s="41"/>
      <c r="AL24" s="41"/>
      <c r="AM24" s="41"/>
      <c r="AN24" s="41"/>
      <c r="AO24" s="41"/>
      <c r="AP24" s="40">
        <f t="shared" si="28"/>
        <v>0</v>
      </c>
      <c r="AQ24" s="41"/>
      <c r="AR24" s="41"/>
      <c r="AS24" s="41"/>
      <c r="AT24" s="41"/>
      <c r="AU24" s="41"/>
      <c r="AV24" s="41"/>
      <c r="AW24" s="41"/>
      <c r="AX24" s="41"/>
      <c r="AY24" s="41"/>
      <c r="AZ24" s="41"/>
      <c r="BA24" s="41"/>
      <c r="BB24" s="41"/>
      <c r="BC24" s="40">
        <f t="shared" si="29"/>
        <v>0</v>
      </c>
    </row>
    <row r="25" ht="12.0" customHeight="1">
      <c r="A25" s="5"/>
      <c r="B25" s="5" t="s">
        <v>57</v>
      </c>
      <c r="C25" s="5"/>
      <c r="D25" s="39"/>
      <c r="E25" s="39"/>
      <c r="F25" s="39"/>
      <c r="G25" s="39"/>
      <c r="H25" s="39"/>
      <c r="I25" s="39"/>
      <c r="J25" s="39"/>
      <c r="K25" s="39">
        <v>1000.0</v>
      </c>
      <c r="L25" s="39"/>
      <c r="M25" s="39"/>
      <c r="N25" s="39"/>
      <c r="O25" s="39"/>
      <c r="P25" s="40">
        <f t="shared" si="26"/>
        <v>1000</v>
      </c>
      <c r="Q25" s="41">
        <f t="shared" ref="Q25:AB25" si="30">D25*1.2</f>
        <v>0</v>
      </c>
      <c r="R25" s="41">
        <f t="shared" si="30"/>
        <v>0</v>
      </c>
      <c r="S25" s="41">
        <f t="shared" si="30"/>
        <v>0</v>
      </c>
      <c r="T25" s="41">
        <f t="shared" si="30"/>
        <v>0</v>
      </c>
      <c r="U25" s="41">
        <f t="shared" si="30"/>
        <v>0</v>
      </c>
      <c r="V25" s="41">
        <f t="shared" si="30"/>
        <v>0</v>
      </c>
      <c r="W25" s="41">
        <f t="shared" si="30"/>
        <v>0</v>
      </c>
      <c r="X25" s="41">
        <f t="shared" si="30"/>
        <v>1200</v>
      </c>
      <c r="Y25" s="41">
        <f t="shared" si="30"/>
        <v>0</v>
      </c>
      <c r="Z25" s="41">
        <f t="shared" si="30"/>
        <v>0</v>
      </c>
      <c r="AA25" s="41">
        <f t="shared" si="30"/>
        <v>0</v>
      </c>
      <c r="AB25" s="41">
        <f t="shared" si="30"/>
        <v>0</v>
      </c>
      <c r="AC25" s="40">
        <f t="shared" si="27"/>
        <v>1200</v>
      </c>
      <c r="AD25" s="41">
        <f t="shared" ref="AD25:AO25" si="31">Q25*1.2</f>
        <v>0</v>
      </c>
      <c r="AE25" s="41">
        <f t="shared" si="31"/>
        <v>0</v>
      </c>
      <c r="AF25" s="41">
        <f t="shared" si="31"/>
        <v>0</v>
      </c>
      <c r="AG25" s="41">
        <f t="shared" si="31"/>
        <v>0</v>
      </c>
      <c r="AH25" s="41">
        <f t="shared" si="31"/>
        <v>0</v>
      </c>
      <c r="AI25" s="41">
        <f t="shared" si="31"/>
        <v>0</v>
      </c>
      <c r="AJ25" s="41">
        <f t="shared" si="31"/>
        <v>0</v>
      </c>
      <c r="AK25" s="41">
        <f t="shared" si="31"/>
        <v>1440</v>
      </c>
      <c r="AL25" s="41">
        <f t="shared" si="31"/>
        <v>0</v>
      </c>
      <c r="AM25" s="41">
        <f t="shared" si="31"/>
        <v>0</v>
      </c>
      <c r="AN25" s="41">
        <f t="shared" si="31"/>
        <v>0</v>
      </c>
      <c r="AO25" s="41">
        <f t="shared" si="31"/>
        <v>0</v>
      </c>
      <c r="AP25" s="40">
        <f t="shared" si="28"/>
        <v>1440</v>
      </c>
      <c r="AQ25" s="41">
        <f t="shared" ref="AQ25:BB25" si="32">AD25*1.2</f>
        <v>0</v>
      </c>
      <c r="AR25" s="41">
        <f t="shared" si="32"/>
        <v>0</v>
      </c>
      <c r="AS25" s="41">
        <f t="shared" si="32"/>
        <v>0</v>
      </c>
      <c r="AT25" s="41">
        <f t="shared" si="32"/>
        <v>0</v>
      </c>
      <c r="AU25" s="41">
        <f t="shared" si="32"/>
        <v>0</v>
      </c>
      <c r="AV25" s="41">
        <f t="shared" si="32"/>
        <v>0</v>
      </c>
      <c r="AW25" s="41">
        <f t="shared" si="32"/>
        <v>0</v>
      </c>
      <c r="AX25" s="41">
        <f t="shared" si="32"/>
        <v>1728</v>
      </c>
      <c r="AY25" s="41">
        <f t="shared" si="32"/>
        <v>0</v>
      </c>
      <c r="AZ25" s="41">
        <f t="shared" si="32"/>
        <v>0</v>
      </c>
      <c r="BA25" s="41">
        <f t="shared" si="32"/>
        <v>0</v>
      </c>
      <c r="BB25" s="41">
        <f t="shared" si="32"/>
        <v>0</v>
      </c>
      <c r="BC25" s="40">
        <f t="shared" si="29"/>
        <v>1728</v>
      </c>
    </row>
    <row r="26" ht="12.0" customHeight="1">
      <c r="A26" s="5"/>
      <c r="B26" s="5" t="s">
        <v>58</v>
      </c>
      <c r="C26" s="5"/>
      <c r="D26" s="39"/>
      <c r="E26" s="39"/>
      <c r="F26" s="39"/>
      <c r="G26" s="39">
        <v>750.0</v>
      </c>
      <c r="H26" s="39"/>
      <c r="I26" s="39">
        <v>300.0</v>
      </c>
      <c r="J26" s="39"/>
      <c r="K26" s="39"/>
      <c r="L26" s="39">
        <v>350.0</v>
      </c>
      <c r="M26" s="39"/>
      <c r="N26" s="39"/>
      <c r="O26" s="39"/>
      <c r="P26" s="40">
        <f t="shared" si="26"/>
        <v>1400</v>
      </c>
      <c r="Q26" s="41">
        <f t="shared" ref="Q26:AB26" si="33">D26*1.2</f>
        <v>0</v>
      </c>
      <c r="R26" s="41">
        <f t="shared" si="33"/>
        <v>0</v>
      </c>
      <c r="S26" s="41">
        <f t="shared" si="33"/>
        <v>0</v>
      </c>
      <c r="T26" s="41">
        <f t="shared" si="33"/>
        <v>900</v>
      </c>
      <c r="U26" s="41">
        <f t="shared" si="33"/>
        <v>0</v>
      </c>
      <c r="V26" s="41">
        <f t="shared" si="33"/>
        <v>360</v>
      </c>
      <c r="W26" s="41">
        <f t="shared" si="33"/>
        <v>0</v>
      </c>
      <c r="X26" s="41">
        <f t="shared" si="33"/>
        <v>0</v>
      </c>
      <c r="Y26" s="41">
        <f t="shared" si="33"/>
        <v>420</v>
      </c>
      <c r="Z26" s="41">
        <f t="shared" si="33"/>
        <v>0</v>
      </c>
      <c r="AA26" s="41">
        <f t="shared" si="33"/>
        <v>0</v>
      </c>
      <c r="AB26" s="41">
        <f t="shared" si="33"/>
        <v>0</v>
      </c>
      <c r="AC26" s="40">
        <f t="shared" si="27"/>
        <v>1680</v>
      </c>
      <c r="AD26" s="41">
        <f t="shared" ref="AD26:AO26" si="34">Q26*1.2</f>
        <v>0</v>
      </c>
      <c r="AE26" s="41">
        <f t="shared" si="34"/>
        <v>0</v>
      </c>
      <c r="AF26" s="41">
        <f t="shared" si="34"/>
        <v>0</v>
      </c>
      <c r="AG26" s="41">
        <f t="shared" si="34"/>
        <v>1080</v>
      </c>
      <c r="AH26" s="41">
        <f t="shared" si="34"/>
        <v>0</v>
      </c>
      <c r="AI26" s="41">
        <f t="shared" si="34"/>
        <v>432</v>
      </c>
      <c r="AJ26" s="41">
        <f t="shared" si="34"/>
        <v>0</v>
      </c>
      <c r="AK26" s="41">
        <f t="shared" si="34"/>
        <v>0</v>
      </c>
      <c r="AL26" s="41">
        <f t="shared" si="34"/>
        <v>504</v>
      </c>
      <c r="AM26" s="41">
        <f t="shared" si="34"/>
        <v>0</v>
      </c>
      <c r="AN26" s="41">
        <f t="shared" si="34"/>
        <v>0</v>
      </c>
      <c r="AO26" s="41">
        <f t="shared" si="34"/>
        <v>0</v>
      </c>
      <c r="AP26" s="40">
        <f t="shared" si="28"/>
        <v>2016</v>
      </c>
      <c r="AQ26" s="41">
        <f t="shared" ref="AQ26:BB26" si="35">AD26*1.2</f>
        <v>0</v>
      </c>
      <c r="AR26" s="41">
        <f t="shared" si="35"/>
        <v>0</v>
      </c>
      <c r="AS26" s="41">
        <f t="shared" si="35"/>
        <v>0</v>
      </c>
      <c r="AT26" s="41">
        <f t="shared" si="35"/>
        <v>1296</v>
      </c>
      <c r="AU26" s="41">
        <f t="shared" si="35"/>
        <v>0</v>
      </c>
      <c r="AV26" s="41">
        <f t="shared" si="35"/>
        <v>518.4</v>
      </c>
      <c r="AW26" s="41">
        <f t="shared" si="35"/>
        <v>0</v>
      </c>
      <c r="AX26" s="41">
        <f t="shared" si="35"/>
        <v>0</v>
      </c>
      <c r="AY26" s="41">
        <f t="shared" si="35"/>
        <v>604.8</v>
      </c>
      <c r="AZ26" s="41">
        <f t="shared" si="35"/>
        <v>0</v>
      </c>
      <c r="BA26" s="41">
        <f t="shared" si="35"/>
        <v>0</v>
      </c>
      <c r="BB26" s="41">
        <f t="shared" si="35"/>
        <v>0</v>
      </c>
      <c r="BC26" s="40">
        <f t="shared" si="29"/>
        <v>2419.2</v>
      </c>
    </row>
    <row r="27" ht="12.0" customHeight="1">
      <c r="A27" s="5"/>
      <c r="B27" s="5" t="s">
        <v>59</v>
      </c>
      <c r="C27" s="5"/>
      <c r="D27" s="42"/>
      <c r="E27" s="42"/>
      <c r="F27" s="42"/>
      <c r="G27" s="42"/>
      <c r="H27" s="42"/>
      <c r="I27" s="42"/>
      <c r="J27" s="42"/>
      <c r="K27" s="42"/>
      <c r="L27" s="42"/>
      <c r="M27" s="42"/>
      <c r="N27" s="42"/>
      <c r="O27" s="42"/>
      <c r="P27" s="40"/>
      <c r="Q27" s="42"/>
      <c r="R27" s="42"/>
      <c r="S27" s="42"/>
      <c r="T27" s="42"/>
      <c r="U27" s="42"/>
      <c r="V27" s="42"/>
      <c r="W27" s="42"/>
      <c r="X27" s="42"/>
      <c r="Y27" s="42"/>
      <c r="Z27" s="42"/>
      <c r="AA27" s="42"/>
      <c r="AB27" s="42"/>
      <c r="AC27" s="40"/>
      <c r="AD27" s="42"/>
      <c r="AE27" s="42"/>
      <c r="AF27" s="42"/>
      <c r="AG27" s="42"/>
      <c r="AH27" s="42"/>
      <c r="AI27" s="42"/>
      <c r="AJ27" s="42"/>
      <c r="AK27" s="42"/>
      <c r="AL27" s="42"/>
      <c r="AM27" s="42"/>
      <c r="AN27" s="42"/>
      <c r="AO27" s="42"/>
      <c r="AP27" s="40"/>
      <c r="AQ27" s="42"/>
      <c r="AR27" s="42"/>
      <c r="AS27" s="42"/>
      <c r="AT27" s="42"/>
      <c r="AU27" s="42"/>
      <c r="AV27" s="42"/>
      <c r="AW27" s="42"/>
      <c r="AX27" s="42"/>
      <c r="AY27" s="42"/>
      <c r="AZ27" s="42"/>
      <c r="BA27" s="42"/>
      <c r="BB27" s="42"/>
      <c r="BC27" s="40"/>
    </row>
    <row r="28" ht="12.0" customHeight="1">
      <c r="A28" s="5"/>
      <c r="B28" s="5"/>
      <c r="C28" s="5" t="s">
        <v>60</v>
      </c>
      <c r="D28" s="39"/>
      <c r="E28" s="39"/>
      <c r="F28" s="39"/>
      <c r="G28" s="39"/>
      <c r="H28" s="39"/>
      <c r="I28" s="39"/>
      <c r="J28" s="39"/>
      <c r="K28" s="39"/>
      <c r="L28" s="39"/>
      <c r="M28" s="39"/>
      <c r="N28" s="39"/>
      <c r="O28" s="39"/>
      <c r="P28" s="40">
        <f t="shared" ref="P28:P39" si="36">SUM(D28:O28)</f>
        <v>0</v>
      </c>
      <c r="Q28" s="41"/>
      <c r="R28" s="41"/>
      <c r="S28" s="41"/>
      <c r="T28" s="41"/>
      <c r="U28" s="41"/>
      <c r="V28" s="41"/>
      <c r="W28" s="41"/>
      <c r="X28" s="41"/>
      <c r="Y28" s="41"/>
      <c r="Z28" s="41"/>
      <c r="AA28" s="41"/>
      <c r="AB28" s="41"/>
      <c r="AC28" s="40">
        <f t="shared" ref="AC28:AC39" si="37">SUM(Q28:AB28)</f>
        <v>0</v>
      </c>
      <c r="AD28" s="41"/>
      <c r="AE28" s="41"/>
      <c r="AF28" s="41"/>
      <c r="AG28" s="41"/>
      <c r="AH28" s="41"/>
      <c r="AI28" s="41"/>
      <c r="AJ28" s="41"/>
      <c r="AK28" s="41"/>
      <c r="AL28" s="41"/>
      <c r="AM28" s="41"/>
      <c r="AN28" s="41"/>
      <c r="AO28" s="41"/>
      <c r="AP28" s="40">
        <f t="shared" ref="AP28:AP39" si="38">SUM(AD28:AO28)</f>
        <v>0</v>
      </c>
      <c r="AQ28" s="41"/>
      <c r="AR28" s="41"/>
      <c r="AS28" s="41"/>
      <c r="AT28" s="41"/>
      <c r="AU28" s="41"/>
      <c r="AV28" s="41"/>
      <c r="AW28" s="41"/>
      <c r="AX28" s="41"/>
      <c r="AY28" s="41"/>
      <c r="AZ28" s="41"/>
      <c r="BA28" s="41"/>
      <c r="BB28" s="41"/>
      <c r="BC28" s="40">
        <f t="shared" ref="BC28:BC39" si="39">SUM(AQ28:BB28)</f>
        <v>0</v>
      </c>
    </row>
    <row r="29" ht="12.0" customHeight="1">
      <c r="A29" s="5"/>
      <c r="B29" s="5"/>
      <c r="C29" s="5" t="s">
        <v>61</v>
      </c>
      <c r="D29" s="39"/>
      <c r="E29" s="39"/>
      <c r="F29" s="39"/>
      <c r="G29" s="39"/>
      <c r="H29" s="39"/>
      <c r="I29" s="39"/>
      <c r="J29" s="39"/>
      <c r="K29" s="39"/>
      <c r="L29" s="39"/>
      <c r="M29" s="39"/>
      <c r="N29" s="39"/>
      <c r="O29" s="39"/>
      <c r="P29" s="40">
        <f t="shared" si="36"/>
        <v>0</v>
      </c>
      <c r="Q29" s="41"/>
      <c r="R29" s="41"/>
      <c r="S29" s="41"/>
      <c r="T29" s="41"/>
      <c r="U29" s="41"/>
      <c r="V29" s="41"/>
      <c r="W29" s="41"/>
      <c r="X29" s="41"/>
      <c r="Y29" s="41"/>
      <c r="Z29" s="41"/>
      <c r="AA29" s="41"/>
      <c r="AB29" s="41"/>
      <c r="AC29" s="40">
        <f t="shared" si="37"/>
        <v>0</v>
      </c>
      <c r="AD29" s="41"/>
      <c r="AE29" s="41"/>
      <c r="AF29" s="41"/>
      <c r="AG29" s="41"/>
      <c r="AH29" s="41"/>
      <c r="AI29" s="41"/>
      <c r="AJ29" s="41"/>
      <c r="AK29" s="41"/>
      <c r="AL29" s="41"/>
      <c r="AM29" s="41"/>
      <c r="AN29" s="41"/>
      <c r="AO29" s="41"/>
      <c r="AP29" s="40">
        <f t="shared" si="38"/>
        <v>0</v>
      </c>
      <c r="AQ29" s="41"/>
      <c r="AR29" s="41"/>
      <c r="AS29" s="41"/>
      <c r="AT29" s="41"/>
      <c r="AU29" s="41"/>
      <c r="AV29" s="41"/>
      <c r="AW29" s="41"/>
      <c r="AX29" s="41"/>
      <c r="AY29" s="41"/>
      <c r="AZ29" s="41"/>
      <c r="BA29" s="41"/>
      <c r="BB29" s="41"/>
      <c r="BC29" s="40">
        <f t="shared" si="39"/>
        <v>0</v>
      </c>
    </row>
    <row r="30" ht="12.0" customHeight="1">
      <c r="A30" s="5"/>
      <c r="B30" s="5" t="s">
        <v>62</v>
      </c>
      <c r="C30" s="5"/>
      <c r="D30" s="39"/>
      <c r="E30" s="39"/>
      <c r="F30" s="39"/>
      <c r="G30" s="39"/>
      <c r="H30" s="39"/>
      <c r="I30" s="39"/>
      <c r="J30" s="39"/>
      <c r="K30" s="39"/>
      <c r="L30" s="39"/>
      <c r="M30" s="39"/>
      <c r="N30" s="39"/>
      <c r="O30" s="39"/>
      <c r="P30" s="40">
        <f t="shared" si="36"/>
        <v>0</v>
      </c>
      <c r="Q30" s="41"/>
      <c r="R30" s="41"/>
      <c r="S30" s="41"/>
      <c r="T30" s="41"/>
      <c r="U30" s="41"/>
      <c r="V30" s="41"/>
      <c r="W30" s="41"/>
      <c r="X30" s="41"/>
      <c r="Y30" s="41"/>
      <c r="Z30" s="41"/>
      <c r="AA30" s="41"/>
      <c r="AB30" s="41"/>
      <c r="AC30" s="40">
        <f t="shared" si="37"/>
        <v>0</v>
      </c>
      <c r="AD30" s="41"/>
      <c r="AE30" s="41"/>
      <c r="AF30" s="41"/>
      <c r="AG30" s="41"/>
      <c r="AH30" s="41"/>
      <c r="AI30" s="41"/>
      <c r="AJ30" s="41"/>
      <c r="AK30" s="41"/>
      <c r="AL30" s="41"/>
      <c r="AM30" s="41"/>
      <c r="AN30" s="41"/>
      <c r="AO30" s="41"/>
      <c r="AP30" s="40">
        <f t="shared" si="38"/>
        <v>0</v>
      </c>
      <c r="AQ30" s="41"/>
      <c r="AR30" s="41"/>
      <c r="AS30" s="41"/>
      <c r="AT30" s="41"/>
      <c r="AU30" s="41"/>
      <c r="AV30" s="41"/>
      <c r="AW30" s="41"/>
      <c r="AX30" s="41"/>
      <c r="AY30" s="41"/>
      <c r="AZ30" s="41"/>
      <c r="BA30" s="41"/>
      <c r="BB30" s="41"/>
      <c r="BC30" s="40">
        <f t="shared" si="39"/>
        <v>0</v>
      </c>
    </row>
    <row r="31" ht="12.0" customHeight="1">
      <c r="A31" s="5"/>
      <c r="B31" s="5" t="s">
        <v>63</v>
      </c>
      <c r="C31" s="5"/>
      <c r="D31" s="39"/>
      <c r="E31" s="39"/>
      <c r="F31" s="39"/>
      <c r="G31" s="39"/>
      <c r="H31" s="39"/>
      <c r="I31" s="39"/>
      <c r="J31" s="39"/>
      <c r="K31" s="39"/>
      <c r="L31" s="39"/>
      <c r="M31" s="39"/>
      <c r="N31" s="39"/>
      <c r="O31" s="39"/>
      <c r="P31" s="40">
        <f t="shared" si="36"/>
        <v>0</v>
      </c>
      <c r="Q31" s="41"/>
      <c r="R31" s="41"/>
      <c r="S31" s="41"/>
      <c r="T31" s="41"/>
      <c r="U31" s="41"/>
      <c r="V31" s="41"/>
      <c r="W31" s="41"/>
      <c r="X31" s="41"/>
      <c r="Y31" s="41"/>
      <c r="Z31" s="41"/>
      <c r="AA31" s="41"/>
      <c r="AB31" s="41"/>
      <c r="AC31" s="40">
        <f t="shared" si="37"/>
        <v>0</v>
      </c>
      <c r="AD31" s="41"/>
      <c r="AE31" s="41"/>
      <c r="AF31" s="41"/>
      <c r="AG31" s="41"/>
      <c r="AH31" s="41"/>
      <c r="AI31" s="41"/>
      <c r="AJ31" s="41"/>
      <c r="AK31" s="41"/>
      <c r="AL31" s="41"/>
      <c r="AM31" s="41"/>
      <c r="AN31" s="41"/>
      <c r="AO31" s="41"/>
      <c r="AP31" s="40">
        <f t="shared" si="38"/>
        <v>0</v>
      </c>
      <c r="AQ31" s="41"/>
      <c r="AR31" s="41"/>
      <c r="AS31" s="41"/>
      <c r="AT31" s="41"/>
      <c r="AU31" s="41"/>
      <c r="AV31" s="41"/>
      <c r="AW31" s="41"/>
      <c r="AX31" s="41"/>
      <c r="AY31" s="41"/>
      <c r="AZ31" s="41"/>
      <c r="BA31" s="41"/>
      <c r="BB31" s="41"/>
      <c r="BC31" s="40">
        <f t="shared" si="39"/>
        <v>0</v>
      </c>
    </row>
    <row r="32" ht="12.0" customHeight="1">
      <c r="A32" s="5"/>
      <c r="B32" s="5" t="s">
        <v>64</v>
      </c>
      <c r="C32" s="5"/>
      <c r="D32" s="39">
        <v>50.0</v>
      </c>
      <c r="E32" s="39">
        <v>50.0</v>
      </c>
      <c r="F32" s="39">
        <v>50.0</v>
      </c>
      <c r="G32" s="39">
        <v>50.0</v>
      </c>
      <c r="H32" s="39">
        <v>50.0</v>
      </c>
      <c r="I32" s="39">
        <v>50.0</v>
      </c>
      <c r="J32" s="39">
        <v>50.0</v>
      </c>
      <c r="K32" s="39">
        <v>50.0</v>
      </c>
      <c r="L32" s="39">
        <v>50.0</v>
      </c>
      <c r="M32" s="39">
        <v>50.0</v>
      </c>
      <c r="N32" s="39">
        <v>50.0</v>
      </c>
      <c r="O32" s="39">
        <v>50.0</v>
      </c>
      <c r="P32" s="40">
        <f t="shared" si="36"/>
        <v>600</v>
      </c>
      <c r="Q32" s="39">
        <v>50.0</v>
      </c>
      <c r="R32" s="39">
        <v>50.0</v>
      </c>
      <c r="S32" s="39">
        <v>50.0</v>
      </c>
      <c r="T32" s="39">
        <v>50.0</v>
      </c>
      <c r="U32" s="39">
        <v>50.0</v>
      </c>
      <c r="V32" s="39">
        <v>50.0</v>
      </c>
      <c r="W32" s="39">
        <v>50.0</v>
      </c>
      <c r="X32" s="39">
        <v>50.0</v>
      </c>
      <c r="Y32" s="39">
        <v>50.0</v>
      </c>
      <c r="Z32" s="39">
        <v>50.0</v>
      </c>
      <c r="AA32" s="39">
        <v>50.0</v>
      </c>
      <c r="AB32" s="39">
        <v>50.0</v>
      </c>
      <c r="AC32" s="40">
        <f t="shared" si="37"/>
        <v>600</v>
      </c>
      <c r="AD32" s="39">
        <v>50.0</v>
      </c>
      <c r="AE32" s="39">
        <v>50.0</v>
      </c>
      <c r="AF32" s="39">
        <v>50.0</v>
      </c>
      <c r="AG32" s="39">
        <v>50.0</v>
      </c>
      <c r="AH32" s="39">
        <v>50.0</v>
      </c>
      <c r="AI32" s="39">
        <v>50.0</v>
      </c>
      <c r="AJ32" s="39">
        <v>50.0</v>
      </c>
      <c r="AK32" s="39">
        <v>50.0</v>
      </c>
      <c r="AL32" s="39">
        <v>50.0</v>
      </c>
      <c r="AM32" s="39">
        <v>50.0</v>
      </c>
      <c r="AN32" s="39">
        <v>50.0</v>
      </c>
      <c r="AO32" s="39">
        <v>50.0</v>
      </c>
      <c r="AP32" s="40">
        <f t="shared" si="38"/>
        <v>600</v>
      </c>
      <c r="AQ32" s="39">
        <v>50.0</v>
      </c>
      <c r="AR32" s="39">
        <v>50.0</v>
      </c>
      <c r="AS32" s="39">
        <v>50.0</v>
      </c>
      <c r="AT32" s="39">
        <v>50.0</v>
      </c>
      <c r="AU32" s="39">
        <v>50.0</v>
      </c>
      <c r="AV32" s="39">
        <v>50.0</v>
      </c>
      <c r="AW32" s="39">
        <v>50.0</v>
      </c>
      <c r="AX32" s="39">
        <v>50.0</v>
      </c>
      <c r="AY32" s="39">
        <v>50.0</v>
      </c>
      <c r="AZ32" s="39">
        <v>50.0</v>
      </c>
      <c r="BA32" s="39">
        <v>50.0</v>
      </c>
      <c r="BB32" s="39">
        <v>50.0</v>
      </c>
      <c r="BC32" s="40">
        <f t="shared" si="39"/>
        <v>600</v>
      </c>
    </row>
    <row r="33" ht="12.0" customHeight="1">
      <c r="A33" s="5"/>
      <c r="B33" s="5" t="s">
        <v>65</v>
      </c>
      <c r="C33" s="5"/>
      <c r="D33" s="39"/>
      <c r="E33" s="39"/>
      <c r="F33" s="39"/>
      <c r="G33" s="39"/>
      <c r="H33" s="39"/>
      <c r="I33" s="39"/>
      <c r="J33" s="39"/>
      <c r="K33" s="39"/>
      <c r="L33" s="39"/>
      <c r="M33" s="39"/>
      <c r="N33" s="39"/>
      <c r="O33" s="39"/>
      <c r="P33" s="40">
        <f t="shared" si="36"/>
        <v>0</v>
      </c>
      <c r="Q33" s="41"/>
      <c r="R33" s="41"/>
      <c r="S33" s="41"/>
      <c r="T33" s="41"/>
      <c r="U33" s="41"/>
      <c r="V33" s="41"/>
      <c r="W33" s="41"/>
      <c r="X33" s="41"/>
      <c r="Y33" s="41"/>
      <c r="Z33" s="41"/>
      <c r="AA33" s="41"/>
      <c r="AB33" s="41"/>
      <c r="AC33" s="40">
        <f t="shared" si="37"/>
        <v>0</v>
      </c>
      <c r="AD33" s="41"/>
      <c r="AE33" s="41"/>
      <c r="AF33" s="41"/>
      <c r="AG33" s="41"/>
      <c r="AH33" s="41"/>
      <c r="AI33" s="41"/>
      <c r="AJ33" s="41"/>
      <c r="AK33" s="41"/>
      <c r="AL33" s="41"/>
      <c r="AM33" s="41"/>
      <c r="AN33" s="41"/>
      <c r="AO33" s="41"/>
      <c r="AP33" s="40">
        <f t="shared" si="38"/>
        <v>0</v>
      </c>
      <c r="AQ33" s="41"/>
      <c r="AR33" s="41"/>
      <c r="AS33" s="41"/>
      <c r="AT33" s="41"/>
      <c r="AU33" s="41"/>
      <c r="AV33" s="41"/>
      <c r="AW33" s="41"/>
      <c r="AX33" s="41"/>
      <c r="AY33" s="41"/>
      <c r="AZ33" s="41"/>
      <c r="BA33" s="41"/>
      <c r="BB33" s="41"/>
      <c r="BC33" s="40">
        <f t="shared" si="39"/>
        <v>0</v>
      </c>
    </row>
    <row r="34" ht="12.0" customHeight="1">
      <c r="A34" s="5"/>
      <c r="B34" s="5" t="s">
        <v>66</v>
      </c>
      <c r="C34" s="5"/>
      <c r="D34" s="39">
        <v>450.0</v>
      </c>
      <c r="E34" s="39">
        <v>450.0</v>
      </c>
      <c r="F34" s="39">
        <v>450.0</v>
      </c>
      <c r="G34" s="39">
        <v>450.0</v>
      </c>
      <c r="H34" s="39">
        <v>450.0</v>
      </c>
      <c r="I34" s="39">
        <v>450.0</v>
      </c>
      <c r="J34" s="39">
        <v>450.0</v>
      </c>
      <c r="K34" s="39">
        <v>450.0</v>
      </c>
      <c r="L34" s="39">
        <v>450.0</v>
      </c>
      <c r="M34" s="39">
        <v>450.0</v>
      </c>
      <c r="N34" s="39">
        <v>450.0</v>
      </c>
      <c r="O34" s="39">
        <v>450.0</v>
      </c>
      <c r="P34" s="40">
        <f t="shared" si="36"/>
        <v>5400</v>
      </c>
      <c r="Q34" s="39">
        <v>450.0</v>
      </c>
      <c r="R34" s="39">
        <v>450.0</v>
      </c>
      <c r="S34" s="39">
        <v>450.0</v>
      </c>
      <c r="T34" s="39">
        <v>450.0</v>
      </c>
      <c r="U34" s="39">
        <v>450.0</v>
      </c>
      <c r="V34" s="39">
        <v>450.0</v>
      </c>
      <c r="W34" s="39">
        <v>450.0</v>
      </c>
      <c r="X34" s="39">
        <v>450.0</v>
      </c>
      <c r="Y34" s="39">
        <v>450.0</v>
      </c>
      <c r="Z34" s="39">
        <v>450.0</v>
      </c>
      <c r="AA34" s="39">
        <v>450.0</v>
      </c>
      <c r="AB34" s="39">
        <v>450.0</v>
      </c>
      <c r="AC34" s="40">
        <f t="shared" si="37"/>
        <v>5400</v>
      </c>
      <c r="AD34" s="39">
        <v>450.0</v>
      </c>
      <c r="AE34" s="39">
        <v>450.0</v>
      </c>
      <c r="AF34" s="39">
        <v>450.0</v>
      </c>
      <c r="AG34" s="39">
        <v>450.0</v>
      </c>
      <c r="AH34" s="39">
        <v>450.0</v>
      </c>
      <c r="AI34" s="39">
        <v>450.0</v>
      </c>
      <c r="AJ34" s="39">
        <v>450.0</v>
      </c>
      <c r="AK34" s="39">
        <v>450.0</v>
      </c>
      <c r="AL34" s="39">
        <v>450.0</v>
      </c>
      <c r="AM34" s="39">
        <v>450.0</v>
      </c>
      <c r="AN34" s="39">
        <v>450.0</v>
      </c>
      <c r="AO34" s="39">
        <v>450.0</v>
      </c>
      <c r="AP34" s="40">
        <f t="shared" si="38"/>
        <v>5400</v>
      </c>
      <c r="AQ34" s="39">
        <v>450.0</v>
      </c>
      <c r="AR34" s="39">
        <v>450.0</v>
      </c>
      <c r="AS34" s="39">
        <v>450.0</v>
      </c>
      <c r="AT34" s="39">
        <v>450.0</v>
      </c>
      <c r="AU34" s="39">
        <v>450.0</v>
      </c>
      <c r="AV34" s="39">
        <v>450.0</v>
      </c>
      <c r="AW34" s="39">
        <v>450.0</v>
      </c>
      <c r="AX34" s="39">
        <v>450.0</v>
      </c>
      <c r="AY34" s="39">
        <v>450.0</v>
      </c>
      <c r="AZ34" s="39">
        <v>450.0</v>
      </c>
      <c r="BA34" s="39">
        <v>450.0</v>
      </c>
      <c r="BB34" s="39">
        <v>450.0</v>
      </c>
      <c r="BC34" s="40">
        <f t="shared" si="39"/>
        <v>5400</v>
      </c>
    </row>
    <row r="35" ht="12.0" customHeight="1">
      <c r="A35" s="5"/>
      <c r="B35" s="5" t="s">
        <v>67</v>
      </c>
      <c r="C35" s="5"/>
      <c r="D35" s="39"/>
      <c r="E35" s="39"/>
      <c r="F35" s="39">
        <v>250.0</v>
      </c>
      <c r="G35" s="39"/>
      <c r="H35" s="39"/>
      <c r="I35" s="39"/>
      <c r="J35" s="39"/>
      <c r="K35" s="39"/>
      <c r="L35" s="39">
        <v>250.0</v>
      </c>
      <c r="M35" s="39"/>
      <c r="N35" s="39"/>
      <c r="O35" s="39"/>
      <c r="P35" s="40">
        <f t="shared" si="36"/>
        <v>500</v>
      </c>
      <c r="Q35" s="39"/>
      <c r="R35" s="39"/>
      <c r="S35" s="39">
        <v>275.0</v>
      </c>
      <c r="T35" s="39"/>
      <c r="U35" s="39"/>
      <c r="V35" s="39"/>
      <c r="W35" s="39"/>
      <c r="X35" s="39"/>
      <c r="Y35" s="39">
        <v>275.0</v>
      </c>
      <c r="Z35" s="39"/>
      <c r="AA35" s="39"/>
      <c r="AB35" s="39"/>
      <c r="AC35" s="40">
        <f t="shared" si="37"/>
        <v>550</v>
      </c>
      <c r="AD35" s="39"/>
      <c r="AE35" s="39"/>
      <c r="AF35" s="39">
        <v>275.0</v>
      </c>
      <c r="AG35" s="39"/>
      <c r="AH35" s="39"/>
      <c r="AI35" s="39"/>
      <c r="AJ35" s="39"/>
      <c r="AK35" s="39"/>
      <c r="AL35" s="39">
        <v>275.0</v>
      </c>
      <c r="AM35" s="39"/>
      <c r="AN35" s="39"/>
      <c r="AO35" s="39"/>
      <c r="AP35" s="40">
        <f t="shared" si="38"/>
        <v>550</v>
      </c>
      <c r="AQ35" s="39"/>
      <c r="AR35" s="39"/>
      <c r="AS35" s="39">
        <v>275.0</v>
      </c>
      <c r="AT35" s="39"/>
      <c r="AU35" s="39"/>
      <c r="AV35" s="39"/>
      <c r="AW35" s="39"/>
      <c r="AX35" s="39"/>
      <c r="AY35" s="39">
        <v>275.0</v>
      </c>
      <c r="AZ35" s="39"/>
      <c r="BA35" s="39"/>
      <c r="BB35" s="39"/>
      <c r="BC35" s="40">
        <f t="shared" si="39"/>
        <v>550</v>
      </c>
    </row>
    <row r="36" ht="12.0" customHeight="1">
      <c r="A36" s="5"/>
      <c r="B36" s="5" t="s">
        <v>68</v>
      </c>
      <c r="C36" s="5"/>
      <c r="D36" s="39">
        <v>100.0</v>
      </c>
      <c r="E36" s="39"/>
      <c r="F36" s="39"/>
      <c r="G36" s="39"/>
      <c r="H36" s="39"/>
      <c r="I36" s="39">
        <v>100.0</v>
      </c>
      <c r="J36" s="39"/>
      <c r="K36" s="39"/>
      <c r="L36" s="39"/>
      <c r="M36" s="39"/>
      <c r="N36" s="39"/>
      <c r="O36" s="39"/>
      <c r="P36" s="40">
        <f t="shared" si="36"/>
        <v>200</v>
      </c>
      <c r="Q36" s="39">
        <v>100.0</v>
      </c>
      <c r="R36" s="39"/>
      <c r="S36" s="39"/>
      <c r="T36" s="39"/>
      <c r="U36" s="39"/>
      <c r="V36" s="39">
        <v>100.0</v>
      </c>
      <c r="W36" s="39"/>
      <c r="X36" s="39"/>
      <c r="Y36" s="39"/>
      <c r="Z36" s="39"/>
      <c r="AA36" s="39"/>
      <c r="AB36" s="39"/>
      <c r="AC36" s="40">
        <f t="shared" si="37"/>
        <v>200</v>
      </c>
      <c r="AD36" s="39">
        <v>100.0</v>
      </c>
      <c r="AE36" s="39"/>
      <c r="AF36" s="39"/>
      <c r="AG36" s="39"/>
      <c r="AH36" s="39"/>
      <c r="AI36" s="39">
        <v>100.0</v>
      </c>
      <c r="AJ36" s="39"/>
      <c r="AK36" s="39"/>
      <c r="AL36" s="39"/>
      <c r="AM36" s="39"/>
      <c r="AN36" s="39"/>
      <c r="AO36" s="39"/>
      <c r="AP36" s="40">
        <f t="shared" si="38"/>
        <v>200</v>
      </c>
      <c r="AQ36" s="39">
        <v>100.0</v>
      </c>
      <c r="AR36" s="39"/>
      <c r="AS36" s="39"/>
      <c r="AT36" s="39"/>
      <c r="AU36" s="39"/>
      <c r="AV36" s="39">
        <v>100.0</v>
      </c>
      <c r="AW36" s="39"/>
      <c r="AX36" s="39"/>
      <c r="AY36" s="39"/>
      <c r="AZ36" s="39"/>
      <c r="BA36" s="39"/>
      <c r="BB36" s="39"/>
      <c r="BC36" s="40">
        <f t="shared" si="39"/>
        <v>200</v>
      </c>
    </row>
    <row r="37" ht="12.0" customHeight="1">
      <c r="A37" s="5"/>
      <c r="B37" s="5" t="s">
        <v>69</v>
      </c>
      <c r="C37" s="5"/>
      <c r="D37" s="39"/>
      <c r="E37" s="39"/>
      <c r="F37" s="39"/>
      <c r="G37" s="39"/>
      <c r="H37" s="39"/>
      <c r="I37" s="39">
        <v>800.0</v>
      </c>
      <c r="J37" s="39"/>
      <c r="K37" s="39"/>
      <c r="L37" s="39"/>
      <c r="M37" s="39"/>
      <c r="N37" s="39"/>
      <c r="O37" s="39"/>
      <c r="P37" s="40">
        <f t="shared" si="36"/>
        <v>800</v>
      </c>
      <c r="Q37" s="39"/>
      <c r="R37" s="39"/>
      <c r="S37" s="39"/>
      <c r="T37" s="39"/>
      <c r="U37" s="39"/>
      <c r="V37" s="39">
        <v>800.0</v>
      </c>
      <c r="W37" s="39"/>
      <c r="X37" s="39"/>
      <c r="Y37" s="39"/>
      <c r="Z37" s="39"/>
      <c r="AA37" s="39"/>
      <c r="AB37" s="39"/>
      <c r="AC37" s="40">
        <f t="shared" si="37"/>
        <v>800</v>
      </c>
      <c r="AD37" s="39"/>
      <c r="AE37" s="39"/>
      <c r="AF37" s="39"/>
      <c r="AG37" s="39"/>
      <c r="AH37" s="39"/>
      <c r="AI37" s="39">
        <v>800.0</v>
      </c>
      <c r="AJ37" s="39"/>
      <c r="AK37" s="39"/>
      <c r="AL37" s="39"/>
      <c r="AM37" s="39"/>
      <c r="AN37" s="39"/>
      <c r="AO37" s="39"/>
      <c r="AP37" s="40">
        <f t="shared" si="38"/>
        <v>800</v>
      </c>
      <c r="AQ37" s="39"/>
      <c r="AR37" s="39"/>
      <c r="AS37" s="39"/>
      <c r="AT37" s="39"/>
      <c r="AU37" s="39"/>
      <c r="AV37" s="39">
        <v>800.0</v>
      </c>
      <c r="AW37" s="39"/>
      <c r="AX37" s="39"/>
      <c r="AY37" s="39"/>
      <c r="AZ37" s="39"/>
      <c r="BA37" s="39"/>
      <c r="BB37" s="39"/>
      <c r="BC37" s="40">
        <f t="shared" si="39"/>
        <v>800</v>
      </c>
    </row>
    <row r="38" ht="12.0" customHeight="1">
      <c r="A38" s="5"/>
      <c r="B38" s="5" t="s">
        <v>70</v>
      </c>
      <c r="C38" s="5"/>
      <c r="D38" s="39"/>
      <c r="E38" s="39"/>
      <c r="F38" s="39"/>
      <c r="G38" s="39"/>
      <c r="H38" s="39"/>
      <c r="I38" s="39">
        <v>500.0</v>
      </c>
      <c r="J38" s="39"/>
      <c r="K38" s="39"/>
      <c r="L38" s="39"/>
      <c r="M38" s="39"/>
      <c r="N38" s="39"/>
      <c r="O38" s="39"/>
      <c r="P38" s="40">
        <f t="shared" si="36"/>
        <v>500</v>
      </c>
      <c r="Q38" s="39"/>
      <c r="R38" s="39"/>
      <c r="S38" s="39"/>
      <c r="T38" s="39"/>
      <c r="U38" s="39"/>
      <c r="V38" s="39">
        <v>500.0</v>
      </c>
      <c r="W38" s="39"/>
      <c r="X38" s="39"/>
      <c r="Y38" s="39"/>
      <c r="Z38" s="39"/>
      <c r="AA38" s="39"/>
      <c r="AB38" s="39"/>
      <c r="AC38" s="40">
        <f t="shared" si="37"/>
        <v>500</v>
      </c>
      <c r="AD38" s="39"/>
      <c r="AE38" s="39"/>
      <c r="AF38" s="39"/>
      <c r="AG38" s="39"/>
      <c r="AH38" s="39"/>
      <c r="AI38" s="39">
        <v>500.0</v>
      </c>
      <c r="AJ38" s="39"/>
      <c r="AK38" s="39"/>
      <c r="AL38" s="39"/>
      <c r="AM38" s="39"/>
      <c r="AN38" s="39"/>
      <c r="AO38" s="39"/>
      <c r="AP38" s="40">
        <f t="shared" si="38"/>
        <v>500</v>
      </c>
      <c r="AQ38" s="39"/>
      <c r="AR38" s="39"/>
      <c r="AS38" s="39"/>
      <c r="AT38" s="39"/>
      <c r="AU38" s="39"/>
      <c r="AV38" s="39">
        <v>500.0</v>
      </c>
      <c r="AW38" s="39"/>
      <c r="AX38" s="39"/>
      <c r="AY38" s="39"/>
      <c r="AZ38" s="39"/>
      <c r="BA38" s="39"/>
      <c r="BB38" s="39"/>
      <c r="BC38" s="40">
        <f t="shared" si="39"/>
        <v>500</v>
      </c>
    </row>
    <row r="39" ht="12.0" customHeight="1">
      <c r="A39" s="5"/>
      <c r="B39" s="5" t="s">
        <v>71</v>
      </c>
      <c r="C39" s="5"/>
      <c r="D39" s="39"/>
      <c r="E39" s="39"/>
      <c r="F39" s="39"/>
      <c r="G39" s="39"/>
      <c r="H39" s="39"/>
      <c r="I39" s="39">
        <v>1000.0</v>
      </c>
      <c r="J39" s="39"/>
      <c r="K39" s="39"/>
      <c r="L39" s="39"/>
      <c r="M39" s="39"/>
      <c r="N39" s="39"/>
      <c r="O39" s="39"/>
      <c r="P39" s="40">
        <f t="shared" si="36"/>
        <v>1000</v>
      </c>
      <c r="Q39" s="39"/>
      <c r="R39" s="39"/>
      <c r="S39" s="39"/>
      <c r="T39" s="39"/>
      <c r="U39" s="39"/>
      <c r="V39" s="39">
        <v>1000.0</v>
      </c>
      <c r="W39" s="39"/>
      <c r="X39" s="39"/>
      <c r="Y39" s="39"/>
      <c r="Z39" s="39"/>
      <c r="AA39" s="39"/>
      <c r="AB39" s="39"/>
      <c r="AC39" s="40">
        <f t="shared" si="37"/>
        <v>1000</v>
      </c>
      <c r="AD39" s="39"/>
      <c r="AE39" s="39"/>
      <c r="AF39" s="39"/>
      <c r="AG39" s="39"/>
      <c r="AH39" s="39"/>
      <c r="AI39" s="39">
        <v>1000.0</v>
      </c>
      <c r="AJ39" s="39"/>
      <c r="AK39" s="39"/>
      <c r="AL39" s="39"/>
      <c r="AM39" s="39"/>
      <c r="AN39" s="39"/>
      <c r="AO39" s="39"/>
      <c r="AP39" s="40">
        <f t="shared" si="38"/>
        <v>1000</v>
      </c>
      <c r="AQ39" s="39"/>
      <c r="AR39" s="39"/>
      <c r="AS39" s="39"/>
      <c r="AT39" s="39"/>
      <c r="AU39" s="39"/>
      <c r="AV39" s="39">
        <v>1000.0</v>
      </c>
      <c r="AW39" s="39"/>
      <c r="AX39" s="39"/>
      <c r="AY39" s="39"/>
      <c r="AZ39" s="39"/>
      <c r="BA39" s="39"/>
      <c r="BB39" s="39"/>
      <c r="BC39" s="40">
        <f t="shared" si="39"/>
        <v>1000</v>
      </c>
    </row>
    <row r="40" ht="12.0" customHeight="1">
      <c r="A40" s="5"/>
      <c r="B40" s="5" t="s">
        <v>72</v>
      </c>
      <c r="C40" s="5"/>
      <c r="D40" s="42"/>
      <c r="E40" s="42"/>
      <c r="F40" s="42"/>
      <c r="G40" s="42"/>
      <c r="H40" s="42"/>
      <c r="I40" s="42"/>
      <c r="J40" s="42"/>
      <c r="K40" s="42"/>
      <c r="L40" s="42"/>
      <c r="M40" s="42"/>
      <c r="N40" s="42"/>
      <c r="O40" s="42"/>
      <c r="P40" s="40"/>
      <c r="Q40" s="42"/>
      <c r="R40" s="42"/>
      <c r="S40" s="42"/>
      <c r="T40" s="42"/>
      <c r="U40" s="42"/>
      <c r="V40" s="42"/>
      <c r="W40" s="42"/>
      <c r="X40" s="42"/>
      <c r="Y40" s="42"/>
      <c r="Z40" s="42"/>
      <c r="AA40" s="42"/>
      <c r="AB40" s="42"/>
      <c r="AC40" s="40"/>
      <c r="AD40" s="42"/>
      <c r="AE40" s="42"/>
      <c r="AF40" s="42"/>
      <c r="AG40" s="42"/>
      <c r="AH40" s="42"/>
      <c r="AI40" s="42"/>
      <c r="AJ40" s="42"/>
      <c r="AK40" s="42"/>
      <c r="AL40" s="42"/>
      <c r="AM40" s="42"/>
      <c r="AN40" s="42"/>
      <c r="AO40" s="42"/>
      <c r="AP40" s="40"/>
      <c r="AQ40" s="42"/>
      <c r="AR40" s="42"/>
      <c r="AS40" s="42"/>
      <c r="AT40" s="42"/>
      <c r="AU40" s="42"/>
      <c r="AV40" s="42"/>
      <c r="AW40" s="42"/>
      <c r="AX40" s="42"/>
      <c r="AY40" s="42"/>
      <c r="AZ40" s="42"/>
      <c r="BA40" s="42"/>
      <c r="BB40" s="42"/>
      <c r="BC40" s="40"/>
    </row>
    <row r="41" ht="12.0" customHeight="1">
      <c r="A41" s="5"/>
      <c r="B41" s="5"/>
      <c r="C41" s="5" t="s">
        <v>73</v>
      </c>
      <c r="D41" s="39">
        <v>100.0</v>
      </c>
      <c r="E41" s="39">
        <v>100.0</v>
      </c>
      <c r="F41" s="39">
        <v>100.0</v>
      </c>
      <c r="G41" s="39">
        <v>100.0</v>
      </c>
      <c r="H41" s="39">
        <v>100.0</v>
      </c>
      <c r="I41" s="39">
        <v>100.0</v>
      </c>
      <c r="J41" s="39">
        <v>100.0</v>
      </c>
      <c r="K41" s="39">
        <v>100.0</v>
      </c>
      <c r="L41" s="39">
        <v>100.0</v>
      </c>
      <c r="M41" s="39">
        <v>100.0</v>
      </c>
      <c r="N41" s="39">
        <v>100.0</v>
      </c>
      <c r="O41" s="39">
        <v>100.0</v>
      </c>
      <c r="P41" s="40">
        <f t="shared" ref="P41:P45" si="40">SUM(D41:O41)</f>
        <v>1200</v>
      </c>
      <c r="Q41" s="39">
        <v>100.0</v>
      </c>
      <c r="R41" s="39">
        <v>100.0</v>
      </c>
      <c r="S41" s="39">
        <v>100.0</v>
      </c>
      <c r="T41" s="39">
        <v>100.0</v>
      </c>
      <c r="U41" s="39">
        <v>100.0</v>
      </c>
      <c r="V41" s="39">
        <v>100.0</v>
      </c>
      <c r="W41" s="39">
        <v>100.0</v>
      </c>
      <c r="X41" s="39">
        <v>100.0</v>
      </c>
      <c r="Y41" s="39">
        <v>100.0</v>
      </c>
      <c r="Z41" s="39">
        <v>100.0</v>
      </c>
      <c r="AA41" s="39">
        <v>100.0</v>
      </c>
      <c r="AB41" s="39">
        <v>100.0</v>
      </c>
      <c r="AC41" s="40">
        <f t="shared" ref="AC41:AC45" si="41">SUM(Q41:AB41)</f>
        <v>1200</v>
      </c>
      <c r="AD41" s="39">
        <v>250.0</v>
      </c>
      <c r="AE41" s="39">
        <v>250.0</v>
      </c>
      <c r="AF41" s="39">
        <v>250.0</v>
      </c>
      <c r="AG41" s="39">
        <v>250.0</v>
      </c>
      <c r="AH41" s="39">
        <v>250.0</v>
      </c>
      <c r="AI41" s="39">
        <v>250.0</v>
      </c>
      <c r="AJ41" s="39">
        <v>250.0</v>
      </c>
      <c r="AK41" s="39">
        <v>250.0</v>
      </c>
      <c r="AL41" s="39">
        <v>250.0</v>
      </c>
      <c r="AM41" s="39">
        <v>250.0</v>
      </c>
      <c r="AN41" s="39">
        <v>250.0</v>
      </c>
      <c r="AO41" s="39">
        <v>250.0</v>
      </c>
      <c r="AP41" s="40">
        <f t="shared" ref="AP41:AP45" si="42">SUM(AD41:AO41)</f>
        <v>3000</v>
      </c>
      <c r="AQ41" s="39">
        <v>250.0</v>
      </c>
      <c r="AR41" s="39">
        <v>250.0</v>
      </c>
      <c r="AS41" s="39">
        <v>250.0</v>
      </c>
      <c r="AT41" s="39">
        <v>250.0</v>
      </c>
      <c r="AU41" s="39">
        <v>250.0</v>
      </c>
      <c r="AV41" s="39">
        <v>250.0</v>
      </c>
      <c r="AW41" s="39">
        <v>250.0</v>
      </c>
      <c r="AX41" s="39">
        <v>250.0</v>
      </c>
      <c r="AY41" s="39">
        <v>250.0</v>
      </c>
      <c r="AZ41" s="39">
        <v>250.0</v>
      </c>
      <c r="BA41" s="39">
        <v>250.0</v>
      </c>
      <c r="BB41" s="39">
        <v>250.0</v>
      </c>
      <c r="BC41" s="40">
        <f t="shared" ref="BC41:BC45" si="43">SUM(AQ41:BB41)</f>
        <v>3000</v>
      </c>
    </row>
    <row r="42" ht="12.0" customHeight="1">
      <c r="A42" s="5"/>
      <c r="B42" s="5"/>
      <c r="C42" s="5" t="s">
        <v>74</v>
      </c>
      <c r="D42" s="39"/>
      <c r="E42" s="39"/>
      <c r="F42" s="39"/>
      <c r="G42" s="39"/>
      <c r="H42" s="39"/>
      <c r="I42" s="39"/>
      <c r="J42" s="39"/>
      <c r="K42" s="39"/>
      <c r="L42" s="39"/>
      <c r="M42" s="39"/>
      <c r="N42" s="39"/>
      <c r="O42" s="39"/>
      <c r="P42" s="40">
        <f t="shared" si="40"/>
        <v>0</v>
      </c>
      <c r="Q42" s="41"/>
      <c r="R42" s="41"/>
      <c r="S42" s="41"/>
      <c r="T42" s="41"/>
      <c r="U42" s="41"/>
      <c r="V42" s="41"/>
      <c r="W42" s="41"/>
      <c r="X42" s="41"/>
      <c r="Y42" s="41"/>
      <c r="Z42" s="41"/>
      <c r="AA42" s="41"/>
      <c r="AB42" s="41"/>
      <c r="AC42" s="40">
        <f t="shared" si="41"/>
        <v>0</v>
      </c>
      <c r="AD42" s="41"/>
      <c r="AE42" s="41"/>
      <c r="AF42" s="41"/>
      <c r="AG42" s="41"/>
      <c r="AH42" s="41"/>
      <c r="AI42" s="41"/>
      <c r="AJ42" s="41"/>
      <c r="AK42" s="41"/>
      <c r="AL42" s="41"/>
      <c r="AM42" s="41"/>
      <c r="AN42" s="41"/>
      <c r="AO42" s="41"/>
      <c r="AP42" s="40">
        <f t="shared" si="42"/>
        <v>0</v>
      </c>
      <c r="AQ42" s="41"/>
      <c r="AR42" s="41"/>
      <c r="AS42" s="41"/>
      <c r="AT42" s="41"/>
      <c r="AU42" s="41"/>
      <c r="AV42" s="41"/>
      <c r="AW42" s="41"/>
      <c r="AX42" s="41"/>
      <c r="AY42" s="41"/>
      <c r="AZ42" s="41"/>
      <c r="BA42" s="41"/>
      <c r="BB42" s="41"/>
      <c r="BC42" s="40">
        <f t="shared" si="43"/>
        <v>0</v>
      </c>
    </row>
    <row r="43" ht="12.0" customHeight="1">
      <c r="A43" s="5"/>
      <c r="B43" s="5"/>
      <c r="C43" s="5" t="s">
        <v>75</v>
      </c>
      <c r="D43" s="39"/>
      <c r="E43" s="39"/>
      <c r="F43" s="39"/>
      <c r="G43" s="39"/>
      <c r="H43" s="39"/>
      <c r="I43" s="39"/>
      <c r="J43" s="39"/>
      <c r="K43" s="39"/>
      <c r="L43" s="39"/>
      <c r="M43" s="39"/>
      <c r="N43" s="39"/>
      <c r="O43" s="39"/>
      <c r="P43" s="40">
        <f t="shared" si="40"/>
        <v>0</v>
      </c>
      <c r="Q43" s="41"/>
      <c r="R43" s="41"/>
      <c r="S43" s="41"/>
      <c r="T43" s="41"/>
      <c r="U43" s="41"/>
      <c r="V43" s="41"/>
      <c r="W43" s="41"/>
      <c r="X43" s="41"/>
      <c r="Y43" s="41"/>
      <c r="Z43" s="41"/>
      <c r="AA43" s="41"/>
      <c r="AB43" s="41"/>
      <c r="AC43" s="40">
        <f t="shared" si="41"/>
        <v>0</v>
      </c>
      <c r="AD43" s="41"/>
      <c r="AE43" s="41"/>
      <c r="AF43" s="41"/>
      <c r="AG43" s="41"/>
      <c r="AH43" s="41"/>
      <c r="AI43" s="41"/>
      <c r="AJ43" s="41"/>
      <c r="AK43" s="41"/>
      <c r="AL43" s="41"/>
      <c r="AM43" s="41"/>
      <c r="AN43" s="41"/>
      <c r="AO43" s="41"/>
      <c r="AP43" s="40">
        <f t="shared" si="42"/>
        <v>0</v>
      </c>
      <c r="AQ43" s="41"/>
      <c r="AR43" s="41"/>
      <c r="AS43" s="41"/>
      <c r="AT43" s="41"/>
      <c r="AU43" s="41"/>
      <c r="AV43" s="41"/>
      <c r="AW43" s="41"/>
      <c r="AX43" s="41"/>
      <c r="AY43" s="41"/>
      <c r="AZ43" s="41"/>
      <c r="BA43" s="41"/>
      <c r="BB43" s="41"/>
      <c r="BC43" s="40">
        <f t="shared" si="43"/>
        <v>0</v>
      </c>
    </row>
    <row r="44" ht="12.0" customHeight="1">
      <c r="A44" s="5"/>
      <c r="B44" s="5" t="s">
        <v>76</v>
      </c>
      <c r="C44" s="5"/>
      <c r="D44" s="41"/>
      <c r="E44" s="41"/>
      <c r="F44" s="41"/>
      <c r="G44" s="41"/>
      <c r="H44" s="41"/>
      <c r="I44" s="41"/>
      <c r="J44" s="41"/>
      <c r="K44" s="41"/>
      <c r="L44" s="41"/>
      <c r="M44" s="41"/>
      <c r="N44" s="41"/>
      <c r="O44" s="41"/>
      <c r="P44" s="40">
        <f t="shared" si="40"/>
        <v>0</v>
      </c>
      <c r="Q44" s="41"/>
      <c r="R44" s="41"/>
      <c r="S44" s="41"/>
      <c r="T44" s="41"/>
      <c r="U44" s="41"/>
      <c r="V44" s="41"/>
      <c r="W44" s="41"/>
      <c r="X44" s="41"/>
      <c r="Y44" s="41"/>
      <c r="Z44" s="41"/>
      <c r="AA44" s="41"/>
      <c r="AB44" s="41"/>
      <c r="AC44" s="40">
        <f t="shared" si="41"/>
        <v>0</v>
      </c>
      <c r="AD44" s="41"/>
      <c r="AE44" s="41"/>
      <c r="AF44" s="41"/>
      <c r="AG44" s="41"/>
      <c r="AH44" s="41"/>
      <c r="AI44" s="41"/>
      <c r="AJ44" s="41"/>
      <c r="AK44" s="41"/>
      <c r="AL44" s="41"/>
      <c r="AM44" s="41"/>
      <c r="AN44" s="41"/>
      <c r="AO44" s="41"/>
      <c r="AP44" s="40">
        <f t="shared" si="42"/>
        <v>0</v>
      </c>
      <c r="AQ44" s="41"/>
      <c r="AR44" s="41"/>
      <c r="AS44" s="41"/>
      <c r="AT44" s="41"/>
      <c r="AU44" s="41"/>
      <c r="AV44" s="41"/>
      <c r="AW44" s="41"/>
      <c r="AX44" s="41"/>
      <c r="AY44" s="41"/>
      <c r="AZ44" s="41"/>
      <c r="BA44" s="41"/>
      <c r="BB44" s="41"/>
      <c r="BC44" s="40">
        <f t="shared" si="43"/>
        <v>0</v>
      </c>
    </row>
    <row r="45" ht="12.0" customHeight="1">
      <c r="A45" s="5"/>
      <c r="B45" s="5" t="s">
        <v>77</v>
      </c>
      <c r="C45" s="5"/>
      <c r="D45" s="41"/>
      <c r="E45" s="41"/>
      <c r="F45" s="41"/>
      <c r="G45" s="41"/>
      <c r="H45" s="41"/>
      <c r="I45" s="41"/>
      <c r="J45" s="41"/>
      <c r="K45" s="41"/>
      <c r="L45" s="41"/>
      <c r="M45" s="41"/>
      <c r="N45" s="41"/>
      <c r="O45" s="41"/>
      <c r="P45" s="40">
        <f t="shared" si="40"/>
        <v>0</v>
      </c>
      <c r="Q45" s="41"/>
      <c r="R45" s="41"/>
      <c r="S45" s="41"/>
      <c r="T45" s="41"/>
      <c r="U45" s="41"/>
      <c r="V45" s="41"/>
      <c r="W45" s="41"/>
      <c r="X45" s="41"/>
      <c r="Y45" s="41"/>
      <c r="Z45" s="41"/>
      <c r="AA45" s="41"/>
      <c r="AB45" s="41"/>
      <c r="AC45" s="40">
        <f t="shared" si="41"/>
        <v>0</v>
      </c>
      <c r="AD45" s="41"/>
      <c r="AE45" s="41"/>
      <c r="AF45" s="41"/>
      <c r="AG45" s="41"/>
      <c r="AH45" s="41"/>
      <c r="AI45" s="41"/>
      <c r="AJ45" s="41"/>
      <c r="AK45" s="41"/>
      <c r="AL45" s="41"/>
      <c r="AM45" s="41"/>
      <c r="AN45" s="41"/>
      <c r="AO45" s="41"/>
      <c r="AP45" s="40">
        <f t="shared" si="42"/>
        <v>0</v>
      </c>
      <c r="AQ45" s="41"/>
      <c r="AR45" s="41"/>
      <c r="AS45" s="41"/>
      <c r="AT45" s="41"/>
      <c r="AU45" s="41"/>
      <c r="AV45" s="41"/>
      <c r="AW45" s="41"/>
      <c r="AX45" s="41"/>
      <c r="AY45" s="41"/>
      <c r="AZ45" s="41"/>
      <c r="BA45" s="41"/>
      <c r="BB45" s="41"/>
      <c r="BC45" s="40">
        <f t="shared" si="43"/>
        <v>0</v>
      </c>
    </row>
    <row r="46" ht="12.0" customHeight="1">
      <c r="A46" s="46" t="s">
        <v>78</v>
      </c>
      <c r="B46" s="46"/>
      <c r="C46" s="46"/>
      <c r="D46" s="47">
        <f t="shared" ref="D46:BC46" si="44">SUM(D13:D45)</f>
        <v>4900</v>
      </c>
      <c r="E46" s="47">
        <f t="shared" si="44"/>
        <v>4800</v>
      </c>
      <c r="F46" s="47">
        <f t="shared" si="44"/>
        <v>5050</v>
      </c>
      <c r="G46" s="47">
        <f t="shared" si="44"/>
        <v>5550</v>
      </c>
      <c r="H46" s="47">
        <f t="shared" si="44"/>
        <v>4800</v>
      </c>
      <c r="I46" s="47">
        <f t="shared" si="44"/>
        <v>8350</v>
      </c>
      <c r="J46" s="47">
        <f t="shared" si="44"/>
        <v>5650</v>
      </c>
      <c r="K46" s="47">
        <f t="shared" si="44"/>
        <v>6650</v>
      </c>
      <c r="L46" s="47">
        <f t="shared" si="44"/>
        <v>6250</v>
      </c>
      <c r="M46" s="47">
        <f t="shared" si="44"/>
        <v>5650</v>
      </c>
      <c r="N46" s="47">
        <f t="shared" si="44"/>
        <v>5650</v>
      </c>
      <c r="O46" s="47">
        <f t="shared" si="44"/>
        <v>5650</v>
      </c>
      <c r="P46" s="47">
        <f t="shared" si="44"/>
        <v>68950</v>
      </c>
      <c r="Q46" s="47">
        <f t="shared" si="44"/>
        <v>5750</v>
      </c>
      <c r="R46" s="47">
        <f t="shared" si="44"/>
        <v>5650</v>
      </c>
      <c r="S46" s="47">
        <f t="shared" si="44"/>
        <v>5925</v>
      </c>
      <c r="T46" s="47">
        <f t="shared" si="44"/>
        <v>6550</v>
      </c>
      <c r="U46" s="47">
        <f t="shared" si="44"/>
        <v>5650</v>
      </c>
      <c r="V46" s="47">
        <f t="shared" si="44"/>
        <v>8410</v>
      </c>
      <c r="W46" s="47">
        <f t="shared" si="44"/>
        <v>5650</v>
      </c>
      <c r="X46" s="47">
        <f t="shared" si="44"/>
        <v>6850</v>
      </c>
      <c r="Y46" s="47">
        <f t="shared" si="44"/>
        <v>6345</v>
      </c>
      <c r="Z46" s="47">
        <f t="shared" si="44"/>
        <v>5650</v>
      </c>
      <c r="AA46" s="47">
        <f t="shared" si="44"/>
        <v>5650</v>
      </c>
      <c r="AB46" s="47">
        <f t="shared" si="44"/>
        <v>5650</v>
      </c>
      <c r="AC46" s="47">
        <f t="shared" si="44"/>
        <v>73730</v>
      </c>
      <c r="AD46" s="47">
        <f t="shared" si="44"/>
        <v>6200</v>
      </c>
      <c r="AE46" s="47">
        <f t="shared" si="44"/>
        <v>6100</v>
      </c>
      <c r="AF46" s="47">
        <f t="shared" si="44"/>
        <v>6375</v>
      </c>
      <c r="AG46" s="47">
        <f t="shared" si="44"/>
        <v>7180</v>
      </c>
      <c r="AH46" s="47">
        <f t="shared" si="44"/>
        <v>6100</v>
      </c>
      <c r="AI46" s="47">
        <f t="shared" si="44"/>
        <v>8932</v>
      </c>
      <c r="AJ46" s="47">
        <f t="shared" si="44"/>
        <v>6100</v>
      </c>
      <c r="AK46" s="47">
        <f t="shared" si="44"/>
        <v>7540</v>
      </c>
      <c r="AL46" s="47">
        <f t="shared" si="44"/>
        <v>6879</v>
      </c>
      <c r="AM46" s="47">
        <f t="shared" si="44"/>
        <v>6100</v>
      </c>
      <c r="AN46" s="47">
        <f t="shared" si="44"/>
        <v>6100</v>
      </c>
      <c r="AO46" s="47">
        <f t="shared" si="44"/>
        <v>6100</v>
      </c>
      <c r="AP46" s="47">
        <f t="shared" si="44"/>
        <v>79706</v>
      </c>
      <c r="AQ46" s="47">
        <f t="shared" si="44"/>
        <v>6200</v>
      </c>
      <c r="AR46" s="47">
        <f t="shared" si="44"/>
        <v>6100</v>
      </c>
      <c r="AS46" s="47">
        <f t="shared" si="44"/>
        <v>6375</v>
      </c>
      <c r="AT46" s="47">
        <f t="shared" si="44"/>
        <v>7396</v>
      </c>
      <c r="AU46" s="47">
        <f t="shared" si="44"/>
        <v>6100</v>
      </c>
      <c r="AV46" s="47">
        <f t="shared" si="44"/>
        <v>9018.4</v>
      </c>
      <c r="AW46" s="47">
        <f t="shared" si="44"/>
        <v>6100</v>
      </c>
      <c r="AX46" s="47">
        <f t="shared" si="44"/>
        <v>7828</v>
      </c>
      <c r="AY46" s="47">
        <f t="shared" si="44"/>
        <v>6979.8</v>
      </c>
      <c r="AZ46" s="47">
        <f t="shared" si="44"/>
        <v>6100</v>
      </c>
      <c r="BA46" s="47">
        <f t="shared" si="44"/>
        <v>6100</v>
      </c>
      <c r="BB46" s="47">
        <f t="shared" si="44"/>
        <v>6100</v>
      </c>
      <c r="BC46" s="47">
        <f t="shared" si="44"/>
        <v>80397.2</v>
      </c>
    </row>
    <row r="47" ht="12.0" customHeight="1">
      <c r="A47" s="46" t="s">
        <v>79</v>
      </c>
      <c r="B47" s="46"/>
      <c r="C47" s="46"/>
      <c r="D47" s="40">
        <f t="shared" ref="D47:BC47" si="45">+D12-D46</f>
        <v>14850</v>
      </c>
      <c r="E47" s="40">
        <f t="shared" si="45"/>
        <v>17950</v>
      </c>
      <c r="F47" s="40">
        <f t="shared" si="45"/>
        <v>19200</v>
      </c>
      <c r="G47" s="40">
        <f t="shared" si="45"/>
        <v>21200</v>
      </c>
      <c r="H47" s="40">
        <f t="shared" si="45"/>
        <v>27200</v>
      </c>
      <c r="I47" s="40">
        <f t="shared" si="45"/>
        <v>39650</v>
      </c>
      <c r="J47" s="40">
        <f t="shared" si="45"/>
        <v>40350</v>
      </c>
      <c r="K47" s="40">
        <f t="shared" si="45"/>
        <v>44914.28571</v>
      </c>
      <c r="L47" s="40">
        <f t="shared" si="45"/>
        <v>50760.71429</v>
      </c>
      <c r="M47" s="40">
        <f t="shared" si="45"/>
        <v>56807.14286</v>
      </c>
      <c r="N47" s="40">
        <f t="shared" si="45"/>
        <v>62403.57143</v>
      </c>
      <c r="O47" s="40">
        <f t="shared" si="45"/>
        <v>66850</v>
      </c>
      <c r="P47" s="40">
        <f t="shared" si="45"/>
        <v>462135.7143</v>
      </c>
      <c r="Q47" s="40">
        <f t="shared" si="45"/>
        <v>87000</v>
      </c>
      <c r="R47" s="40">
        <f t="shared" si="45"/>
        <v>94987.5</v>
      </c>
      <c r="S47" s="40">
        <f t="shared" si="45"/>
        <v>101419.375</v>
      </c>
      <c r="T47" s="40">
        <f t="shared" si="45"/>
        <v>108886.5938</v>
      </c>
      <c r="U47" s="40">
        <f t="shared" si="45"/>
        <v>121145.9234</v>
      </c>
      <c r="V47" s="40">
        <f t="shared" si="45"/>
        <v>141575.7196</v>
      </c>
      <c r="W47" s="40">
        <f t="shared" si="45"/>
        <v>149760.0056</v>
      </c>
      <c r="X47" s="40">
        <f t="shared" si="45"/>
        <v>162198.0059</v>
      </c>
      <c r="Y47" s="40">
        <f t="shared" si="45"/>
        <v>176899.1562</v>
      </c>
      <c r="Z47" s="40">
        <f t="shared" si="45"/>
        <v>192500.114</v>
      </c>
      <c r="AA47" s="40">
        <f t="shared" si="45"/>
        <v>208308.8697</v>
      </c>
      <c r="AB47" s="40">
        <f t="shared" si="45"/>
        <v>223700.5632</v>
      </c>
      <c r="AC47" s="40">
        <f t="shared" si="45"/>
        <v>1768381.826</v>
      </c>
      <c r="AD47" s="40">
        <f t="shared" si="45"/>
        <v>316400.5632</v>
      </c>
      <c r="AE47" s="40">
        <f t="shared" si="45"/>
        <v>341012.4663</v>
      </c>
      <c r="AF47" s="40">
        <f t="shared" si="45"/>
        <v>365235.3084</v>
      </c>
      <c r="AG47" s="40">
        <f t="shared" si="45"/>
        <v>391607.6535</v>
      </c>
      <c r="AH47" s="40">
        <f t="shared" si="45"/>
        <v>424629.3323</v>
      </c>
      <c r="AI47" s="40">
        <f t="shared" si="45"/>
        <v>467733.0849</v>
      </c>
      <c r="AJ47" s="40">
        <f t="shared" si="45"/>
        <v>500118.8395</v>
      </c>
      <c r="AK47" s="40">
        <f t="shared" si="45"/>
        <v>538334.6817</v>
      </c>
      <c r="AL47" s="40">
        <f t="shared" si="45"/>
        <v>581220.3736</v>
      </c>
      <c r="AM47" s="40">
        <f t="shared" si="45"/>
        <v>627080.598</v>
      </c>
      <c r="AN47" s="40">
        <f t="shared" si="45"/>
        <v>675363.8214</v>
      </c>
      <c r="AO47" s="40">
        <f t="shared" si="45"/>
        <v>725623.2906</v>
      </c>
      <c r="AP47" s="40">
        <f t="shared" si="45"/>
        <v>5954360.013</v>
      </c>
      <c r="AQ47" s="40">
        <f t="shared" si="45"/>
        <v>1048623.854</v>
      </c>
      <c r="AR47" s="40">
        <f t="shared" si="45"/>
        <v>1127302.545</v>
      </c>
      <c r="AS47" s="40">
        <f t="shared" si="45"/>
        <v>1209520.406</v>
      </c>
      <c r="AT47" s="40">
        <f t="shared" si="45"/>
        <v>1297930.389</v>
      </c>
      <c r="AU47" s="40">
        <f t="shared" si="45"/>
        <v>1398106.471</v>
      </c>
      <c r="AV47" s="40">
        <f t="shared" si="45"/>
        <v>1513680.935</v>
      </c>
      <c r="AW47" s="40">
        <f t="shared" si="45"/>
        <v>1623790.744</v>
      </c>
      <c r="AX47" s="40">
        <f t="shared" si="45"/>
        <v>1745220.915</v>
      </c>
      <c r="AY47" s="40">
        <f t="shared" si="45"/>
        <v>1878082.488</v>
      </c>
      <c r="AZ47" s="40">
        <f t="shared" si="45"/>
        <v>2020575.688</v>
      </c>
      <c r="BA47" s="40">
        <f t="shared" si="45"/>
        <v>2172631.857</v>
      </c>
      <c r="BB47" s="40">
        <f t="shared" si="45"/>
        <v>2334365.892</v>
      </c>
      <c r="BC47" s="40">
        <f t="shared" si="45"/>
        <v>19369832.18</v>
      </c>
    </row>
    <row r="48" ht="12.0" customHeight="1">
      <c r="A48" s="5" t="s">
        <v>80</v>
      </c>
      <c r="B48" s="5"/>
      <c r="C48" s="5"/>
      <c r="D48" s="41"/>
      <c r="E48" s="41"/>
      <c r="F48" s="41"/>
      <c r="G48" s="41"/>
      <c r="H48" s="41"/>
      <c r="I48" s="41"/>
      <c r="J48" s="41"/>
      <c r="K48" s="41"/>
      <c r="L48" s="41"/>
      <c r="M48" s="41"/>
      <c r="N48" s="41"/>
      <c r="O48" s="41"/>
      <c r="P48" s="40">
        <f>SUM(D48:O48)</f>
        <v>0</v>
      </c>
      <c r="Q48" s="41"/>
      <c r="R48" s="41"/>
      <c r="S48" s="41"/>
      <c r="T48" s="41"/>
      <c r="U48" s="41"/>
      <c r="V48" s="41"/>
      <c r="W48" s="41"/>
      <c r="X48" s="41"/>
      <c r="Y48" s="41"/>
      <c r="Z48" s="41"/>
      <c r="AA48" s="41"/>
      <c r="AB48" s="41"/>
      <c r="AC48" s="40">
        <f>SUM(Q48:AB48)</f>
        <v>0</v>
      </c>
      <c r="AD48" s="41"/>
      <c r="AE48" s="41"/>
      <c r="AF48" s="41"/>
      <c r="AG48" s="41"/>
      <c r="AH48" s="41"/>
      <c r="AI48" s="41"/>
      <c r="AJ48" s="41"/>
      <c r="AK48" s="41"/>
      <c r="AL48" s="41"/>
      <c r="AM48" s="41"/>
      <c r="AN48" s="41"/>
      <c r="AO48" s="41"/>
      <c r="AP48" s="40">
        <f>SUM(AD48:AO48)</f>
        <v>0</v>
      </c>
      <c r="AQ48" s="41"/>
      <c r="AR48" s="41"/>
      <c r="AS48" s="41"/>
      <c r="AT48" s="41"/>
      <c r="AU48" s="41"/>
      <c r="AV48" s="41"/>
      <c r="AW48" s="41"/>
      <c r="AX48" s="41"/>
      <c r="AY48" s="41"/>
      <c r="AZ48" s="41"/>
      <c r="BA48" s="41"/>
      <c r="BB48" s="41"/>
      <c r="BC48" s="40">
        <f>SUM(AQ48:BB48)</f>
        <v>0</v>
      </c>
    </row>
    <row r="49" ht="12.0" customHeight="1">
      <c r="A49" s="46" t="s">
        <v>81</v>
      </c>
      <c r="B49" s="46"/>
      <c r="C49" s="46"/>
      <c r="D49" s="48">
        <f t="shared" ref="D49:BC49" si="46">+D47-D48</f>
        <v>14850</v>
      </c>
      <c r="E49" s="48">
        <f t="shared" si="46"/>
        <v>17950</v>
      </c>
      <c r="F49" s="48">
        <f t="shared" si="46"/>
        <v>19200</v>
      </c>
      <c r="G49" s="48">
        <f t="shared" si="46"/>
        <v>21200</v>
      </c>
      <c r="H49" s="48">
        <f t="shared" si="46"/>
        <v>27200</v>
      </c>
      <c r="I49" s="48">
        <f t="shared" si="46"/>
        <v>39650</v>
      </c>
      <c r="J49" s="48">
        <f t="shared" si="46"/>
        <v>40350</v>
      </c>
      <c r="K49" s="48">
        <f t="shared" si="46"/>
        <v>44914.28571</v>
      </c>
      <c r="L49" s="48">
        <f t="shared" si="46"/>
        <v>50760.71429</v>
      </c>
      <c r="M49" s="48">
        <f t="shared" si="46"/>
        <v>56807.14286</v>
      </c>
      <c r="N49" s="48">
        <f t="shared" si="46"/>
        <v>62403.57143</v>
      </c>
      <c r="O49" s="48">
        <f t="shared" si="46"/>
        <v>66850</v>
      </c>
      <c r="P49" s="48">
        <f t="shared" si="46"/>
        <v>462135.7143</v>
      </c>
      <c r="Q49" s="48">
        <f t="shared" si="46"/>
        <v>87000</v>
      </c>
      <c r="R49" s="48">
        <f t="shared" si="46"/>
        <v>94987.5</v>
      </c>
      <c r="S49" s="48">
        <f t="shared" si="46"/>
        <v>101419.375</v>
      </c>
      <c r="T49" s="48">
        <f t="shared" si="46"/>
        <v>108886.5938</v>
      </c>
      <c r="U49" s="48">
        <f t="shared" si="46"/>
        <v>121145.9234</v>
      </c>
      <c r="V49" s="48">
        <f t="shared" si="46"/>
        <v>141575.7196</v>
      </c>
      <c r="W49" s="48">
        <f t="shared" si="46"/>
        <v>149760.0056</v>
      </c>
      <c r="X49" s="48">
        <f t="shared" si="46"/>
        <v>162198.0059</v>
      </c>
      <c r="Y49" s="48">
        <f t="shared" si="46"/>
        <v>176899.1562</v>
      </c>
      <c r="Z49" s="48">
        <f t="shared" si="46"/>
        <v>192500.114</v>
      </c>
      <c r="AA49" s="48">
        <f t="shared" si="46"/>
        <v>208308.8697</v>
      </c>
      <c r="AB49" s="48">
        <f t="shared" si="46"/>
        <v>223700.5632</v>
      </c>
      <c r="AC49" s="48">
        <f t="shared" si="46"/>
        <v>1768381.826</v>
      </c>
      <c r="AD49" s="48">
        <f t="shared" si="46"/>
        <v>316400.5632</v>
      </c>
      <c r="AE49" s="48">
        <f t="shared" si="46"/>
        <v>341012.4663</v>
      </c>
      <c r="AF49" s="48">
        <f t="shared" si="46"/>
        <v>365235.3084</v>
      </c>
      <c r="AG49" s="48">
        <f t="shared" si="46"/>
        <v>391607.6535</v>
      </c>
      <c r="AH49" s="48">
        <f t="shared" si="46"/>
        <v>424629.3323</v>
      </c>
      <c r="AI49" s="48">
        <f t="shared" si="46"/>
        <v>467733.0849</v>
      </c>
      <c r="AJ49" s="48">
        <f t="shared" si="46"/>
        <v>500118.8395</v>
      </c>
      <c r="AK49" s="48">
        <f t="shared" si="46"/>
        <v>538334.6817</v>
      </c>
      <c r="AL49" s="48">
        <f t="shared" si="46"/>
        <v>581220.3736</v>
      </c>
      <c r="AM49" s="48">
        <f t="shared" si="46"/>
        <v>627080.598</v>
      </c>
      <c r="AN49" s="48">
        <f t="shared" si="46"/>
        <v>675363.8214</v>
      </c>
      <c r="AO49" s="48">
        <f t="shared" si="46"/>
        <v>725623.2906</v>
      </c>
      <c r="AP49" s="48">
        <f t="shared" si="46"/>
        <v>5954360.013</v>
      </c>
      <c r="AQ49" s="48">
        <f t="shared" si="46"/>
        <v>1048623.854</v>
      </c>
      <c r="AR49" s="48">
        <f t="shared" si="46"/>
        <v>1127302.545</v>
      </c>
      <c r="AS49" s="48">
        <f t="shared" si="46"/>
        <v>1209520.406</v>
      </c>
      <c r="AT49" s="48">
        <f t="shared" si="46"/>
        <v>1297930.389</v>
      </c>
      <c r="AU49" s="48">
        <f t="shared" si="46"/>
        <v>1398106.471</v>
      </c>
      <c r="AV49" s="48">
        <f t="shared" si="46"/>
        <v>1513680.935</v>
      </c>
      <c r="AW49" s="48">
        <f t="shared" si="46"/>
        <v>1623790.744</v>
      </c>
      <c r="AX49" s="48">
        <f t="shared" si="46"/>
        <v>1745220.915</v>
      </c>
      <c r="AY49" s="48">
        <f t="shared" si="46"/>
        <v>1878082.488</v>
      </c>
      <c r="AZ49" s="48">
        <f t="shared" si="46"/>
        <v>2020575.688</v>
      </c>
      <c r="BA49" s="48">
        <f t="shared" si="46"/>
        <v>2172631.857</v>
      </c>
      <c r="BB49" s="48">
        <f t="shared" si="46"/>
        <v>2334365.892</v>
      </c>
      <c r="BC49" s="48">
        <f t="shared" si="46"/>
        <v>19369832.18</v>
      </c>
    </row>
    <row r="50" ht="12.0" customHeight="1">
      <c r="A50" s="5" t="s">
        <v>82</v>
      </c>
      <c r="B50" s="5"/>
      <c r="C50" s="5"/>
      <c r="D50" s="41"/>
      <c r="E50" s="41"/>
      <c r="F50" s="41"/>
      <c r="G50" s="41"/>
      <c r="H50" s="41"/>
      <c r="I50" s="41"/>
      <c r="J50" s="41"/>
      <c r="K50" s="41"/>
      <c r="L50" s="41"/>
      <c r="M50" s="41"/>
      <c r="N50" s="41"/>
      <c r="O50" s="41"/>
      <c r="P50" s="40">
        <f>SUM(D50:O50)</f>
        <v>0</v>
      </c>
      <c r="Q50" s="41"/>
      <c r="R50" s="41"/>
      <c r="S50" s="41"/>
      <c r="T50" s="41"/>
      <c r="U50" s="41"/>
      <c r="V50" s="41"/>
      <c r="W50" s="41"/>
      <c r="X50" s="41"/>
      <c r="Y50" s="41"/>
      <c r="Z50" s="41"/>
      <c r="AA50" s="41"/>
      <c r="AB50" s="41"/>
      <c r="AC50" s="40">
        <f>SUM(Q50:AB50)</f>
        <v>0</v>
      </c>
      <c r="AD50" s="41"/>
      <c r="AE50" s="41"/>
      <c r="AF50" s="41"/>
      <c r="AG50" s="41"/>
      <c r="AH50" s="41"/>
      <c r="AI50" s="41"/>
      <c r="AJ50" s="41"/>
      <c r="AK50" s="41"/>
      <c r="AL50" s="41"/>
      <c r="AM50" s="41"/>
      <c r="AN50" s="41"/>
      <c r="AO50" s="41"/>
      <c r="AP50" s="40">
        <f>SUM(AD50:AO50)</f>
        <v>0</v>
      </c>
      <c r="AQ50" s="41"/>
      <c r="AR50" s="41"/>
      <c r="AS50" s="41"/>
      <c r="AT50" s="41"/>
      <c r="AU50" s="41"/>
      <c r="AV50" s="41"/>
      <c r="AW50" s="41"/>
      <c r="AX50" s="41"/>
      <c r="AY50" s="41"/>
      <c r="AZ50" s="41"/>
      <c r="BA50" s="41"/>
      <c r="BB50" s="41"/>
      <c r="BC50" s="40">
        <f>SUM(AQ50:BB50)</f>
        <v>0</v>
      </c>
    </row>
    <row r="51" ht="12.0" customHeight="1">
      <c r="A51" s="46" t="s">
        <v>83</v>
      </c>
      <c r="B51" s="46"/>
      <c r="C51" s="46"/>
      <c r="D51" s="49">
        <f t="shared" ref="D51:BC51" si="47">+D49-D50</f>
        <v>14850</v>
      </c>
      <c r="E51" s="49">
        <f t="shared" si="47"/>
        <v>17950</v>
      </c>
      <c r="F51" s="49">
        <f t="shared" si="47"/>
        <v>19200</v>
      </c>
      <c r="G51" s="49">
        <f t="shared" si="47"/>
        <v>21200</v>
      </c>
      <c r="H51" s="49">
        <f t="shared" si="47"/>
        <v>27200</v>
      </c>
      <c r="I51" s="49">
        <f t="shared" si="47"/>
        <v>39650</v>
      </c>
      <c r="J51" s="49">
        <f t="shared" si="47"/>
        <v>40350</v>
      </c>
      <c r="K51" s="49">
        <f t="shared" si="47"/>
        <v>44914.28571</v>
      </c>
      <c r="L51" s="49">
        <f t="shared" si="47"/>
        <v>50760.71429</v>
      </c>
      <c r="M51" s="49">
        <f t="shared" si="47"/>
        <v>56807.14286</v>
      </c>
      <c r="N51" s="49">
        <f t="shared" si="47"/>
        <v>62403.57143</v>
      </c>
      <c r="O51" s="49">
        <f t="shared" si="47"/>
        <v>66850</v>
      </c>
      <c r="P51" s="49">
        <f t="shared" si="47"/>
        <v>462135.7143</v>
      </c>
      <c r="Q51" s="49">
        <f t="shared" si="47"/>
        <v>87000</v>
      </c>
      <c r="R51" s="49">
        <f t="shared" si="47"/>
        <v>94987.5</v>
      </c>
      <c r="S51" s="49">
        <f t="shared" si="47"/>
        <v>101419.375</v>
      </c>
      <c r="T51" s="49">
        <f t="shared" si="47"/>
        <v>108886.5938</v>
      </c>
      <c r="U51" s="49">
        <f t="shared" si="47"/>
        <v>121145.9234</v>
      </c>
      <c r="V51" s="49">
        <f t="shared" si="47"/>
        <v>141575.7196</v>
      </c>
      <c r="W51" s="49">
        <f t="shared" si="47"/>
        <v>149760.0056</v>
      </c>
      <c r="X51" s="49">
        <f t="shared" si="47"/>
        <v>162198.0059</v>
      </c>
      <c r="Y51" s="49">
        <f t="shared" si="47"/>
        <v>176899.1562</v>
      </c>
      <c r="Z51" s="49">
        <f t="shared" si="47"/>
        <v>192500.114</v>
      </c>
      <c r="AA51" s="49">
        <f t="shared" si="47"/>
        <v>208308.8697</v>
      </c>
      <c r="AB51" s="49">
        <f t="shared" si="47"/>
        <v>223700.5632</v>
      </c>
      <c r="AC51" s="49">
        <f t="shared" si="47"/>
        <v>1768381.826</v>
      </c>
      <c r="AD51" s="49">
        <f t="shared" si="47"/>
        <v>316400.5632</v>
      </c>
      <c r="AE51" s="49">
        <f t="shared" si="47"/>
        <v>341012.4663</v>
      </c>
      <c r="AF51" s="49">
        <f t="shared" si="47"/>
        <v>365235.3084</v>
      </c>
      <c r="AG51" s="49">
        <f t="shared" si="47"/>
        <v>391607.6535</v>
      </c>
      <c r="AH51" s="49">
        <f t="shared" si="47"/>
        <v>424629.3323</v>
      </c>
      <c r="AI51" s="49">
        <f t="shared" si="47"/>
        <v>467733.0849</v>
      </c>
      <c r="AJ51" s="49">
        <f t="shared" si="47"/>
        <v>500118.8395</v>
      </c>
      <c r="AK51" s="49">
        <f t="shared" si="47"/>
        <v>538334.6817</v>
      </c>
      <c r="AL51" s="49">
        <f t="shared" si="47"/>
        <v>581220.3736</v>
      </c>
      <c r="AM51" s="49">
        <f t="shared" si="47"/>
        <v>627080.598</v>
      </c>
      <c r="AN51" s="49">
        <f t="shared" si="47"/>
        <v>675363.8214</v>
      </c>
      <c r="AO51" s="49">
        <f t="shared" si="47"/>
        <v>725623.2906</v>
      </c>
      <c r="AP51" s="49">
        <f t="shared" si="47"/>
        <v>5954360.013</v>
      </c>
      <c r="AQ51" s="49">
        <f t="shared" si="47"/>
        <v>1048623.854</v>
      </c>
      <c r="AR51" s="49">
        <f t="shared" si="47"/>
        <v>1127302.545</v>
      </c>
      <c r="AS51" s="49">
        <f t="shared" si="47"/>
        <v>1209520.406</v>
      </c>
      <c r="AT51" s="49">
        <f t="shared" si="47"/>
        <v>1297930.389</v>
      </c>
      <c r="AU51" s="49">
        <f t="shared" si="47"/>
        <v>1398106.471</v>
      </c>
      <c r="AV51" s="49">
        <f t="shared" si="47"/>
        <v>1513680.935</v>
      </c>
      <c r="AW51" s="49">
        <f t="shared" si="47"/>
        <v>1623790.744</v>
      </c>
      <c r="AX51" s="49">
        <f t="shared" si="47"/>
        <v>1745220.915</v>
      </c>
      <c r="AY51" s="49">
        <f t="shared" si="47"/>
        <v>1878082.488</v>
      </c>
      <c r="AZ51" s="49">
        <f t="shared" si="47"/>
        <v>2020575.688</v>
      </c>
      <c r="BA51" s="49">
        <f t="shared" si="47"/>
        <v>2172631.857</v>
      </c>
      <c r="BB51" s="49">
        <f t="shared" si="47"/>
        <v>2334365.892</v>
      </c>
      <c r="BC51" s="49">
        <f t="shared" si="47"/>
        <v>19369832.18</v>
      </c>
    </row>
    <row r="52" ht="12.0" customHeight="1">
      <c r="A52" s="5"/>
      <c r="B52" s="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row>
    <row r="53" ht="27.0" customHeight="1">
      <c r="A53" s="50" t="s">
        <v>84</v>
      </c>
      <c r="B53" s="51" t="s">
        <v>85</v>
      </c>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row>
    <row r="54" ht="12.0" customHeight="1">
      <c r="A54" s="52"/>
      <c r="B54" s="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row>
    <row r="55" ht="12.0" customHeight="1">
      <c r="A55" s="5"/>
      <c r="B55" s="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row>
    <row r="56" ht="12.0" customHeight="1">
      <c r="A56" s="5"/>
      <c r="B56" s="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row>
    <row r="57" ht="12.0" customHeight="1">
      <c r="A57" s="5"/>
      <c r="B57" s="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row>
    <row r="58" ht="12.0" customHeight="1">
      <c r="A58" s="5"/>
      <c r="B58" s="5"/>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row>
    <row r="59" ht="12.0" customHeight="1">
      <c r="A59" s="5"/>
      <c r="B59" s="5"/>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row>
    <row r="60" ht="12.0" customHeight="1">
      <c r="A60" s="5"/>
      <c r="B60" s="5"/>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row>
    <row r="61" ht="12.0" customHeight="1">
      <c r="A61" s="5"/>
      <c r="B61" s="5"/>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row>
    <row r="62" ht="12.0" customHeight="1">
      <c r="A62" s="5"/>
      <c r="B62" s="5"/>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row>
    <row r="63" ht="12.0" customHeight="1">
      <c r="A63" s="5"/>
      <c r="B63" s="5"/>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row>
    <row r="64" ht="12.0" customHeight="1">
      <c r="A64" s="5"/>
      <c r="B64" s="5"/>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row>
    <row r="65" ht="12.0" customHeight="1">
      <c r="A65" s="5"/>
      <c r="B65" s="5"/>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row>
    <row r="66" ht="12.0"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row>
    <row r="67" ht="12.0"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row>
    <row r="68" ht="12.0"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row>
    <row r="69" ht="12.0"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row>
    <row r="70" ht="12.0"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row>
    <row r="71" ht="12.0"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row>
    <row r="72" ht="12.0"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row>
    <row r="73" ht="12.0"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row>
    <row r="74" ht="12.0"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row>
    <row r="75" ht="12.0"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row>
    <row r="76" ht="12.0"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row>
    <row r="77" ht="12.0"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row>
    <row r="78" ht="12.0"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row>
    <row r="79" ht="12.0"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row>
    <row r="80" ht="12.0"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row>
    <row r="81" ht="12.0"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row>
    <row r="82" ht="12.0"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row>
    <row r="83" ht="12.0"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row>
    <row r="84" ht="12.0"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row>
    <row r="85" ht="12.0"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row>
    <row r="86" ht="12.0"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row>
    <row r="87" ht="12.0"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row>
    <row r="88" ht="12.0"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row>
    <row r="89" ht="12.0"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row>
    <row r="90" ht="12.0"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row>
    <row r="91" ht="12.0"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row>
    <row r="92" ht="12.0"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row>
    <row r="93" ht="12.0"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row>
    <row r="94" ht="12.0"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row>
    <row r="95" ht="12.0"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row>
    <row r="96" ht="12.0"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row>
    <row r="97" ht="12.0"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row>
    <row r="98" ht="12.0"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row>
    <row r="99" ht="12.0"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row>
    <row r="100" ht="12.0"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row>
    <row r="101" ht="12.0"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row>
    <row r="102" ht="12.0"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row>
    <row r="103" ht="12.0"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row>
    <row r="104" ht="12.0"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row>
    <row r="105" ht="12.0"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row>
    <row r="106" ht="12.0"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row>
    <row r="107" ht="12.0"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row>
    <row r="108" ht="12.0"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row>
    <row r="109" ht="12.0"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row>
    <row r="110" ht="12.0"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row>
    <row r="111" ht="12.0"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row>
    <row r="112" ht="12.0"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row>
    <row r="113" ht="12.0"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row>
    <row r="114" ht="12.0"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row>
    <row r="115" ht="12.0"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row>
    <row r="116" ht="12.0"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row>
    <row r="117" ht="12.0"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row>
    <row r="118" ht="12.0"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row>
    <row r="119" ht="12.0"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row>
    <row r="120" ht="12.0"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row>
    <row r="121" ht="12.0"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row>
    <row r="122" ht="12.0"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row>
    <row r="123" ht="12.0"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row>
    <row r="124" ht="12.0"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row>
    <row r="125" ht="12.0"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row>
    <row r="126" ht="12.0"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row>
    <row r="127" ht="12.0"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row>
    <row r="128" ht="12.0"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row>
    <row r="129" ht="12.0"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row>
    <row r="130" ht="12.0"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row>
    <row r="131" ht="12.0"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row>
    <row r="132" ht="12.0"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row>
    <row r="133" ht="12.0"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row>
    <row r="134" ht="12.0"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row>
    <row r="135" ht="12.0"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row>
    <row r="136" ht="12.0"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row>
    <row r="137" ht="12.0"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row>
    <row r="138" ht="12.0"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row>
    <row r="139" ht="12.0"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row>
    <row r="140" ht="12.0"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row>
    <row r="141" ht="12.0"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row>
    <row r="142" ht="12.0"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row>
    <row r="143" ht="12.0"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row>
    <row r="144" ht="12.0"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row>
    <row r="145" ht="12.0"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row>
    <row r="146" ht="12.0"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row>
    <row r="147" ht="12.0"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row>
    <row r="148" ht="12.0"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row>
    <row r="149" ht="12.0"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row>
    <row r="150" ht="12.0"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row>
    <row r="151" ht="12.0"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row>
    <row r="152" ht="12.0"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row>
    <row r="153" ht="12.0"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row>
    <row r="154" ht="12.0"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row>
    <row r="155" ht="12.0"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row>
    <row r="156" ht="12.0"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row>
    <row r="157" ht="12.0"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row>
    <row r="158" ht="12.0"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row>
    <row r="159" ht="12.0"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row>
    <row r="160" ht="12.0"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row>
    <row r="161" ht="12.0"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row>
    <row r="162" ht="12.0"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row>
    <row r="163" ht="12.0"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row>
    <row r="164" ht="12.0"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row>
    <row r="165" ht="12.0"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row>
    <row r="166" ht="12.0"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row>
    <row r="167" ht="12.0"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row>
    <row r="168" ht="12.0"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row>
    <row r="169" ht="12.0"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row>
    <row r="170" ht="12.0"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row>
    <row r="171" ht="12.0"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row>
    <row r="172" ht="12.0"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row>
    <row r="173" ht="12.0"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row>
    <row r="174" ht="12.0"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row>
    <row r="175" ht="12.0"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row>
    <row r="176" ht="12.0"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row>
    <row r="177" ht="12.0"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row>
    <row r="178" ht="12.0"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row>
    <row r="179" ht="12.0"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row>
    <row r="180" ht="12.0"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row>
    <row r="181" ht="12.0"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row>
    <row r="182" ht="12.0"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row>
    <row r="183" ht="12.0"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row>
    <row r="184" ht="12.0"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row>
    <row r="185" ht="12.0"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row>
    <row r="186" ht="12.0"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row>
    <row r="187" ht="12.0"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row>
    <row r="188" ht="12.0"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row>
    <row r="189" ht="12.0"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row>
    <row r="190" ht="12.0"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row>
    <row r="191" ht="12.0"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row>
    <row r="192" ht="12.0"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row>
    <row r="193" ht="12.0"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row>
    <row r="194" ht="12.0"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row>
    <row r="195" ht="12.0"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row>
    <row r="196" ht="12.0"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row>
    <row r="197" ht="12.0"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row>
    <row r="198" ht="12.0"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row>
    <row r="199" ht="12.0"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row>
    <row r="200" ht="12.0"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row>
    <row r="201" ht="12.0"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row>
    <row r="202" ht="12.0"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row>
    <row r="203" ht="12.0"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row>
    <row r="204" ht="12.0"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row>
    <row r="205" ht="12.0"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row>
    <row r="206" ht="12.0"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row>
    <row r="207" ht="12.0"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row>
    <row r="208" ht="12.0"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row>
    <row r="209" ht="12.0"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row>
    <row r="210" ht="12.0"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row>
    <row r="211" ht="12.0"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row>
    <row r="212" ht="12.0"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row>
    <row r="213" ht="12.0"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row>
    <row r="214" ht="12.0"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row>
    <row r="215" ht="12.0"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row>
    <row r="216" ht="12.0"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row>
    <row r="217" ht="12.0"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row>
    <row r="218" ht="12.0"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row>
    <row r="219" ht="12.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row>
    <row r="220" ht="12.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row>
    <row r="221" ht="12.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row>
    <row r="222" ht="12.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row>
    <row r="223" ht="12.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row>
    <row r="224" ht="12.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row>
    <row r="225" ht="12.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row>
    <row r="226" ht="12.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row>
    <row r="227" ht="12.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row>
    <row r="228" ht="12.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row>
    <row r="229" ht="12.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row>
    <row r="230" ht="12.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row>
    <row r="231" ht="12.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row>
    <row r="232" ht="12.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row>
    <row r="233" ht="12.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row>
    <row r="234" ht="12.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row>
    <row r="235" ht="12.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row>
    <row r="236" ht="12.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row>
    <row r="237" ht="12.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row>
    <row r="238" ht="12.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row>
    <row r="239" ht="12.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row>
    <row r="240" ht="12.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row>
    <row r="241" ht="12.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row>
    <row r="242" ht="12.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row>
    <row r="243" ht="12.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row>
    <row r="244" ht="12.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row>
    <row r="245" ht="12.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row>
    <row r="246" ht="12.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row>
    <row r="247" ht="12.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row>
    <row r="248" ht="12.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row>
    <row r="249" ht="12.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row>
    <row r="250" ht="12.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row>
    <row r="251" ht="12.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row>
    <row r="252" ht="12.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row>
    <row r="253" ht="12.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row>
    <row r="254" ht="12.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row>
    <row r="255" ht="12.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row>
    <row r="256" ht="12.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row>
    <row r="257" ht="12.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row>
    <row r="258" ht="12.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row>
    <row r="259" ht="12.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row>
    <row r="260" ht="12.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row>
    <row r="261" ht="12.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row>
    <row r="262" ht="12.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row>
    <row r="263" ht="12.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row>
    <row r="264" ht="12.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row>
    <row r="265" ht="12.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row>
    <row r="266" ht="12.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row>
    <row r="267" ht="12.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row>
    <row r="268" ht="12.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row>
    <row r="269" ht="12.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row>
    <row r="270" ht="12.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row>
    <row r="271" ht="12.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row>
    <row r="272" ht="12.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row>
    <row r="273" ht="12.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row>
    <row r="274" ht="12.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row>
    <row r="275" ht="12.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row>
    <row r="276" ht="12.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row>
    <row r="277" ht="12.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row>
    <row r="278" ht="12.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row>
    <row r="279" ht="12.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row>
    <row r="280" ht="12.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row>
    <row r="281" ht="12.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row>
    <row r="282" ht="12.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row>
    <row r="283" ht="12.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row>
    <row r="284" ht="12.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row>
    <row r="285" ht="12.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row>
    <row r="286" ht="12.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row>
    <row r="287" ht="12.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row>
    <row r="288" ht="12.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row>
    <row r="289" ht="12.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row>
    <row r="290" ht="12.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row>
    <row r="291" ht="12.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row>
    <row r="292" ht="12.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row>
    <row r="293" ht="12.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row>
    <row r="294" ht="12.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row>
    <row r="295" ht="12.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row>
    <row r="296" ht="12.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row>
    <row r="297" ht="12.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row>
    <row r="298" ht="12.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row>
    <row r="299" ht="12.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row>
    <row r="300" ht="12.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row>
    <row r="301" ht="12.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row>
    <row r="302" ht="12.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row>
    <row r="303" ht="12.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row>
    <row r="304" ht="12.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row>
    <row r="305" ht="12.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row>
    <row r="306" ht="12.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row>
    <row r="307" ht="12.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row>
    <row r="308" ht="12.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row>
    <row r="309" ht="12.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row>
    <row r="310" ht="12.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row>
    <row r="311" ht="12.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row>
    <row r="312" ht="12.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row>
    <row r="313" ht="12.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row>
    <row r="314" ht="12.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row>
    <row r="315" ht="12.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row>
    <row r="316" ht="12.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row>
    <row r="317" ht="12.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row>
    <row r="318" ht="12.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row>
    <row r="319" ht="12.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row>
    <row r="320" ht="12.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row>
    <row r="321" ht="12.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row>
    <row r="322" ht="12.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row>
    <row r="323" ht="12.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row>
    <row r="324" ht="12.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row>
    <row r="325" ht="12.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row>
    <row r="326" ht="12.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row>
    <row r="327" ht="12.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row>
    <row r="328" ht="12.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row>
    <row r="329" ht="12.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row>
    <row r="330" ht="12.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row>
    <row r="331" ht="12.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row>
    <row r="332" ht="12.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row>
    <row r="333" ht="12.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row>
    <row r="334" ht="12.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row>
    <row r="335" ht="12.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row>
    <row r="336" ht="12.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row>
    <row r="337" ht="12.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row>
    <row r="338" ht="12.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row>
    <row r="339" ht="12.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row>
    <row r="340" ht="12.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row>
    <row r="341" ht="12.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row>
    <row r="342" ht="12.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row>
    <row r="343" ht="12.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row>
    <row r="344" ht="12.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row>
    <row r="345" ht="12.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row>
    <row r="346" ht="12.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row>
    <row r="347" ht="12.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row>
    <row r="348" ht="12.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row>
    <row r="349" ht="12.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row>
    <row r="350" ht="12.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row>
    <row r="351" ht="12.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row>
    <row r="352" ht="12.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row>
    <row r="353" ht="12.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row>
    <row r="354" ht="12.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row>
    <row r="355" ht="12.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row>
    <row r="356" ht="12.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row>
    <row r="357" ht="12.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row>
    <row r="358" ht="12.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row>
    <row r="359" ht="12.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row>
    <row r="360" ht="12.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row>
    <row r="361" ht="12.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row>
    <row r="362" ht="12.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row>
    <row r="363" ht="12.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row>
    <row r="364" ht="12.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row>
    <row r="365" ht="12.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row>
    <row r="366" ht="12.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row>
    <row r="367" ht="12.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row>
    <row r="368" ht="12.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row>
    <row r="369" ht="12.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row>
    <row r="370" ht="12.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row>
    <row r="371" ht="12.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row>
    <row r="372" ht="12.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row>
    <row r="373" ht="12.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row>
    <row r="374" ht="12.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row>
    <row r="375" ht="12.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row>
    <row r="376" ht="12.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row>
    <row r="377" ht="12.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row>
    <row r="378" ht="12.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row>
    <row r="379" ht="12.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row>
    <row r="380" ht="12.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row>
    <row r="381" ht="12.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row>
    <row r="382" ht="12.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row>
    <row r="383" ht="12.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row>
    <row r="384" ht="12.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row>
    <row r="385" ht="12.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row>
    <row r="386" ht="12.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row>
    <row r="387" ht="12.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row>
    <row r="388" ht="12.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row>
    <row r="389" ht="12.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row>
    <row r="390" ht="12.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row>
    <row r="391" ht="12.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row>
    <row r="392" ht="12.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row>
    <row r="393" ht="12.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row>
    <row r="394" ht="12.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row>
    <row r="395" ht="12.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row>
    <row r="396" ht="12.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row>
    <row r="397" ht="12.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row>
    <row r="398" ht="12.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row>
    <row r="399" ht="12.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row>
    <row r="400" ht="12.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row>
    <row r="401" ht="12.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row>
    <row r="402" ht="12.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row>
    <row r="403" ht="12.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row>
    <row r="404" ht="12.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row>
    <row r="405" ht="12.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row>
    <row r="406" ht="12.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row>
    <row r="407" ht="12.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row>
    <row r="408" ht="12.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row>
    <row r="409" ht="12.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row>
    <row r="410" ht="12.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row>
    <row r="411" ht="12.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row>
    <row r="412" ht="12.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row>
    <row r="413" ht="12.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row>
    <row r="414" ht="12.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row>
    <row r="415" ht="12.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row>
    <row r="416" ht="12.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row>
    <row r="417" ht="12.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row>
    <row r="418" ht="12.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row>
    <row r="419" ht="12.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row>
    <row r="420" ht="12.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row>
    <row r="421" ht="12.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row>
    <row r="422" ht="12.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row>
    <row r="423" ht="12.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row>
    <row r="424" ht="12.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row>
    <row r="425" ht="12.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row>
    <row r="426" ht="12.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row>
    <row r="427" ht="12.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row>
    <row r="428" ht="12.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row>
    <row r="429" ht="12.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row>
    <row r="430" ht="12.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row>
    <row r="431" ht="12.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row>
    <row r="432" ht="12.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row>
    <row r="433" ht="12.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row>
    <row r="434" ht="12.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row>
    <row r="435" ht="12.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row>
    <row r="436" ht="12.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row>
    <row r="437" ht="12.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row>
    <row r="438" ht="12.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row>
    <row r="439" ht="12.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row>
    <row r="440" ht="12.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row>
    <row r="441" ht="12.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row>
    <row r="442" ht="12.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row>
    <row r="443" ht="12.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row>
    <row r="444" ht="12.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row>
    <row r="445" ht="12.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row>
    <row r="446" ht="12.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row>
    <row r="447" ht="12.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row>
    <row r="448" ht="12.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row>
    <row r="449" ht="12.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row>
    <row r="450" ht="12.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row>
    <row r="451" ht="12.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row>
    <row r="452" ht="12.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row>
    <row r="453" ht="12.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row>
    <row r="454" ht="12.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row>
    <row r="455" ht="12.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row>
    <row r="456" ht="12.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row>
    <row r="457" ht="12.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row>
    <row r="458" ht="12.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row>
    <row r="459" ht="12.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row>
    <row r="460" ht="12.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row>
    <row r="461" ht="12.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row>
    <row r="462" ht="12.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row>
    <row r="463" ht="12.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row>
    <row r="464" ht="12.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row>
    <row r="465" ht="12.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row>
    <row r="466" ht="12.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row>
    <row r="467" ht="12.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row>
    <row r="468" ht="12.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row>
    <row r="469" ht="12.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row>
    <row r="470" ht="12.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row>
    <row r="471" ht="12.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row>
    <row r="472" ht="12.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row>
    <row r="473" ht="12.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row>
    <row r="474" ht="12.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row>
    <row r="475" ht="12.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row>
    <row r="476" ht="12.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row>
    <row r="477" ht="12.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row>
    <row r="478" ht="12.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row>
    <row r="479" ht="12.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row>
    <row r="480" ht="12.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row>
    <row r="481" ht="12.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row>
    <row r="482" ht="12.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row>
    <row r="483" ht="12.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row>
    <row r="484" ht="12.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row>
    <row r="485" ht="12.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row>
    <row r="486" ht="12.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row>
    <row r="487" ht="12.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row>
    <row r="488" ht="12.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row>
    <row r="489" ht="12.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row>
    <row r="490" ht="12.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row>
    <row r="491" ht="12.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row>
    <row r="492" ht="12.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row>
    <row r="493" ht="12.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row>
    <row r="494" ht="12.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row>
    <row r="495" ht="12.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row>
    <row r="496" ht="12.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row>
    <row r="497" ht="12.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row>
    <row r="498" ht="12.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row>
    <row r="499" ht="12.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row>
    <row r="500" ht="12.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row>
    <row r="501" ht="12.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row>
    <row r="502" ht="12.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row>
    <row r="503" ht="12.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row>
    <row r="504" ht="12.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row>
    <row r="505" ht="12.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row>
    <row r="506" ht="12.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row>
    <row r="507" ht="12.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row>
    <row r="508" ht="12.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row>
    <row r="509" ht="12.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row>
    <row r="510" ht="12.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row>
    <row r="511" ht="12.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row>
    <row r="512" ht="12.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row>
    <row r="513" ht="12.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row>
    <row r="514" ht="12.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row>
    <row r="515" ht="12.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row>
    <row r="516" ht="12.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row>
    <row r="517" ht="12.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row>
    <row r="518" ht="12.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row>
    <row r="519" ht="12.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row>
    <row r="520" ht="12.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row>
    <row r="521" ht="12.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row>
    <row r="522" ht="12.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row>
    <row r="523" ht="12.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row>
    <row r="524" ht="12.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row>
    <row r="525" ht="12.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row>
    <row r="526" ht="12.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row>
    <row r="527" ht="12.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row>
    <row r="528" ht="12.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row>
    <row r="529" ht="12.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row>
    <row r="530" ht="12.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row>
    <row r="531" ht="12.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row>
    <row r="532" ht="12.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row>
    <row r="533" ht="12.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row>
    <row r="534" ht="12.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row>
    <row r="535" ht="12.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row>
    <row r="536" ht="12.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row>
    <row r="537" ht="12.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row>
    <row r="538" ht="12.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row>
    <row r="539" ht="12.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row>
    <row r="540" ht="12.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row>
    <row r="541" ht="12.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row>
    <row r="542" ht="12.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row>
    <row r="543" ht="12.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row>
    <row r="544" ht="12.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row>
    <row r="545" ht="12.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row>
    <row r="546" ht="12.0"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row>
    <row r="547" ht="12.0"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row>
    <row r="548" ht="12.0"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row>
    <row r="549" ht="12.0"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row>
    <row r="550" ht="12.0"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row>
    <row r="551" ht="12.0"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row>
    <row r="552" ht="12.0"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row>
    <row r="553" ht="12.0"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row>
    <row r="554" ht="12.0"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row>
    <row r="555" ht="12.0"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row>
    <row r="556" ht="12.0"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row>
    <row r="557" ht="12.0"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row>
    <row r="558" ht="12.0"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row>
    <row r="559" ht="12.0"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row>
    <row r="560" ht="12.0"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row>
    <row r="561" ht="12.0"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row>
    <row r="562" ht="12.0"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row>
    <row r="563" ht="12.0"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row>
    <row r="564" ht="12.0"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row>
    <row r="565" ht="12.0"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row>
    <row r="566" ht="12.0"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row>
    <row r="567" ht="12.0"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row>
    <row r="568" ht="12.0"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row>
    <row r="569" ht="12.0"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row>
    <row r="570" ht="12.0"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row>
    <row r="571" ht="12.0"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row>
    <row r="572" ht="12.0"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row>
    <row r="573" ht="12.0"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row>
    <row r="574" ht="12.0"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row>
    <row r="575" ht="12.0"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row>
    <row r="576" ht="12.0"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row>
    <row r="577" ht="12.0"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row>
    <row r="578" ht="12.0"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row>
    <row r="579" ht="12.0"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row>
    <row r="580" ht="12.0"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row>
    <row r="581" ht="12.0"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row>
    <row r="582" ht="12.0"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row>
    <row r="583" ht="12.0"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row>
    <row r="584" ht="12.0"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row>
    <row r="585" ht="12.0"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row>
    <row r="586" ht="12.0"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row>
    <row r="587" ht="12.0"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row>
    <row r="588" ht="12.0"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row>
    <row r="589" ht="12.0"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row>
    <row r="590" ht="12.0"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row>
    <row r="591" ht="12.0"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row>
    <row r="592" ht="12.0"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row>
    <row r="593" ht="12.0"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row>
    <row r="594" ht="12.0"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row>
    <row r="595" ht="12.0"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row>
    <row r="596" ht="12.0"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row>
    <row r="597" ht="12.0"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row>
    <row r="598" ht="12.0"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row>
    <row r="599" ht="12.0"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row>
    <row r="600" ht="12.0"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row>
    <row r="601" ht="12.0"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row>
    <row r="602" ht="12.0"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row>
    <row r="603" ht="12.0"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row>
    <row r="604" ht="12.0"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row>
    <row r="605" ht="12.0"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row>
    <row r="606" ht="12.0"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row>
    <row r="607" ht="12.0"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row>
    <row r="608" ht="12.0"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row>
    <row r="609" ht="12.0"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row>
    <row r="610" ht="12.0"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row>
    <row r="611" ht="12.0"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row>
    <row r="612" ht="12.0"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row>
    <row r="613" ht="12.0"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row>
    <row r="614" ht="12.0"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row>
    <row r="615" ht="12.0"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row>
    <row r="616" ht="12.0"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row>
    <row r="617" ht="12.0"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row>
    <row r="618" ht="12.0"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row>
    <row r="619" ht="12.0"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row>
    <row r="620" ht="12.0"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row>
    <row r="621" ht="12.0"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row>
    <row r="622" ht="12.0"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row>
    <row r="623" ht="12.0"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row>
    <row r="624" ht="12.0"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row>
    <row r="625" ht="12.0"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row>
    <row r="626" ht="12.0"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row>
    <row r="627" ht="12.0"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row>
    <row r="628" ht="12.0"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row>
    <row r="629" ht="12.0"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row>
    <row r="630" ht="12.0"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row>
    <row r="631" ht="12.0"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row>
    <row r="632" ht="12.0"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row>
    <row r="633" ht="12.0"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row>
    <row r="634" ht="12.0"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row>
    <row r="635" ht="12.0"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row>
    <row r="636" ht="12.0"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row>
    <row r="637" ht="12.0"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row>
    <row r="638" ht="12.0"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row>
    <row r="639" ht="12.0"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row>
    <row r="640" ht="12.0"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row>
    <row r="641" ht="12.0"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row>
    <row r="642" ht="12.0"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row>
    <row r="643" ht="12.0"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row>
    <row r="644" ht="12.0"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row>
    <row r="645" ht="12.0"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row>
    <row r="646" ht="12.0"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row>
    <row r="647" ht="12.0"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row>
    <row r="648" ht="12.0"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row>
    <row r="649" ht="12.0"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row>
    <row r="650" ht="12.0"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row>
    <row r="651" ht="12.0"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row>
    <row r="652" ht="12.0"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row>
    <row r="653" ht="12.0"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row>
    <row r="654" ht="12.0"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row>
    <row r="655" ht="12.0"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row>
    <row r="656" ht="12.0"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row>
    <row r="657" ht="12.0"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row>
    <row r="658" ht="12.0"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row>
    <row r="659" ht="12.0"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row>
    <row r="660" ht="12.0"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row>
    <row r="661" ht="12.0"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row>
    <row r="662" ht="12.0"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row>
    <row r="663" ht="12.0"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row>
    <row r="664" ht="12.0"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row>
    <row r="665" ht="12.0"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row>
    <row r="666" ht="12.0"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row>
    <row r="667" ht="12.0"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row>
    <row r="668" ht="12.0"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row>
    <row r="669" ht="12.0"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row>
    <row r="670" ht="12.0"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row>
    <row r="671" ht="12.0"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row>
    <row r="672" ht="12.0"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row>
    <row r="673" ht="12.0"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row>
    <row r="674" ht="12.0"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row>
    <row r="675" ht="12.0"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row>
    <row r="676" ht="12.0"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row>
    <row r="677" ht="12.0"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row>
    <row r="678" ht="12.0"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row>
    <row r="679" ht="12.0"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row>
    <row r="680" ht="12.0"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row>
    <row r="681" ht="12.0"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row>
    <row r="682" ht="12.0"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row>
    <row r="683" ht="12.0"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row>
    <row r="684" ht="12.0"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row>
    <row r="685" ht="12.0"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row>
    <row r="686" ht="12.0"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row>
    <row r="687" ht="12.0"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row>
    <row r="688" ht="12.0"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row>
    <row r="689" ht="12.0"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row>
    <row r="690" ht="12.0"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row>
    <row r="691" ht="12.0"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row>
    <row r="692" ht="12.0"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row>
    <row r="693" ht="12.0"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row>
    <row r="694" ht="12.0"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row>
    <row r="695" ht="12.0"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row>
    <row r="696" ht="12.0"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row>
    <row r="697" ht="12.0"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row>
    <row r="698" ht="12.0"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row>
    <row r="699" ht="12.0"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row>
    <row r="700" ht="12.0"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row>
    <row r="701" ht="12.0"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row>
    <row r="702" ht="12.0"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row>
    <row r="703" ht="12.0"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row>
    <row r="704" ht="12.0"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row>
    <row r="705" ht="12.0"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row>
    <row r="706" ht="12.0"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row>
    <row r="707" ht="12.0"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row>
    <row r="708" ht="12.0"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row>
    <row r="709" ht="12.0"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row>
    <row r="710" ht="12.0"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row>
    <row r="711" ht="12.0"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row>
    <row r="712" ht="12.0"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row>
    <row r="713" ht="12.0"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row>
    <row r="714" ht="12.0"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row>
    <row r="715" ht="12.0"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row>
    <row r="716" ht="12.0"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row>
    <row r="717" ht="12.0"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row>
    <row r="718" ht="12.0"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row>
    <row r="719" ht="12.0"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row>
    <row r="720" ht="12.0"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row>
    <row r="721" ht="12.0"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row>
    <row r="722" ht="12.0"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row>
    <row r="723" ht="12.0"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row>
    <row r="724" ht="12.0"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row>
    <row r="725" ht="12.0"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row>
    <row r="726" ht="12.0"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row>
    <row r="727" ht="12.0"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row>
    <row r="728" ht="12.0"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row>
    <row r="729" ht="12.0"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row>
    <row r="730" ht="12.0"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row>
    <row r="731" ht="12.0"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row>
    <row r="732" ht="12.0"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row>
    <row r="733" ht="12.0"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row>
    <row r="734" ht="12.0"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row>
    <row r="735" ht="12.0"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row>
    <row r="736" ht="12.0"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row>
    <row r="737" ht="12.0"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row>
    <row r="738" ht="12.0"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row>
    <row r="739" ht="12.0"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row>
    <row r="740" ht="12.0"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row>
    <row r="741" ht="12.0"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row>
    <row r="742" ht="12.0"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row>
    <row r="743" ht="12.0"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row>
    <row r="744" ht="12.0"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row>
    <row r="745" ht="12.0"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row>
    <row r="746" ht="12.0"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row>
    <row r="747" ht="12.0"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row>
    <row r="748" ht="12.0"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row>
    <row r="749" ht="12.0"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row>
    <row r="750" ht="12.0"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row>
    <row r="751" ht="12.0"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row>
    <row r="752" ht="12.0"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row>
    <row r="753" ht="12.0"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row>
    <row r="754" ht="12.0"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row>
    <row r="755" ht="12.0"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row>
    <row r="756" ht="12.0"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row>
    <row r="757" ht="12.0"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row>
    <row r="758" ht="12.0"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row>
    <row r="759" ht="12.0"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row>
    <row r="760" ht="12.0"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row>
    <row r="761" ht="12.0"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row>
    <row r="762" ht="12.0"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row>
    <row r="763" ht="12.0"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row>
    <row r="764" ht="12.0"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row>
    <row r="765" ht="12.0"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row>
    <row r="766" ht="12.0"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row>
    <row r="767" ht="12.0"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row>
    <row r="768" ht="12.0"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row>
    <row r="769" ht="12.0"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row>
    <row r="770" ht="12.0"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row>
    <row r="771" ht="12.0"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row>
    <row r="772" ht="12.0"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row>
    <row r="773" ht="12.0"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row>
    <row r="774" ht="12.0"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row>
    <row r="775" ht="12.0"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row>
    <row r="776" ht="12.0"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row>
    <row r="777" ht="12.0"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row>
    <row r="778" ht="12.0"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row>
    <row r="779" ht="12.0"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row>
    <row r="780" ht="12.0"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row>
    <row r="781" ht="12.0"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row>
    <row r="782" ht="12.0"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row>
    <row r="783" ht="12.0"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row>
    <row r="784" ht="12.0"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row>
    <row r="785" ht="12.0"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row>
    <row r="786" ht="12.0"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row>
    <row r="787" ht="12.0"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row>
    <row r="788" ht="12.0"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row>
    <row r="789" ht="12.0"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row>
    <row r="790" ht="12.0"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row>
    <row r="791" ht="12.0"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row>
    <row r="792" ht="12.0"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row>
    <row r="793" ht="12.0"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row>
    <row r="794" ht="12.0"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row>
    <row r="795" ht="12.0"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row>
    <row r="796" ht="12.0"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row>
    <row r="797" ht="12.0"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row>
    <row r="798" ht="12.0"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row>
    <row r="799" ht="12.0"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row>
    <row r="800" ht="12.0"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row>
    <row r="801" ht="12.0"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row>
    <row r="802" ht="12.0"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row>
    <row r="803" ht="12.0"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row>
    <row r="804" ht="12.0"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row>
    <row r="805" ht="12.0"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row>
    <row r="806" ht="12.0"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row>
    <row r="807" ht="12.0"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row>
    <row r="808" ht="12.0"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row>
    <row r="809" ht="12.0"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row>
    <row r="810" ht="12.0"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row>
    <row r="811" ht="12.0"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row>
    <row r="812" ht="12.0"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row>
    <row r="813" ht="12.0"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row>
    <row r="814" ht="12.0"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row>
    <row r="815" ht="12.0"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row>
    <row r="816" ht="12.0"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row>
    <row r="817" ht="12.0"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row>
    <row r="818" ht="12.0"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row>
    <row r="819" ht="12.0"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row>
    <row r="820" ht="12.0"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row>
    <row r="821" ht="12.0"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row>
    <row r="822" ht="12.0"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row>
    <row r="823" ht="12.0"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row>
    <row r="824" ht="12.0"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row>
    <row r="825" ht="12.0"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row>
    <row r="826" ht="12.0"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row>
    <row r="827" ht="12.0"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row>
    <row r="828" ht="12.0"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row>
    <row r="829" ht="12.0"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row>
    <row r="830" ht="12.0"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row>
    <row r="831" ht="12.0"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row>
    <row r="832" ht="12.0"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row>
    <row r="833" ht="12.0"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row>
    <row r="834" ht="12.0"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row>
    <row r="835" ht="12.0"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row>
    <row r="836" ht="12.0"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row>
    <row r="837" ht="12.0"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row>
    <row r="838" ht="12.0"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row>
    <row r="839" ht="12.0"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row>
    <row r="840" ht="12.0"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row>
    <row r="841" ht="12.0"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row>
    <row r="842" ht="12.0"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row>
    <row r="843" ht="12.0"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row>
    <row r="844" ht="12.0"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row>
    <row r="845" ht="12.0"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row>
    <row r="846" ht="12.0"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row>
    <row r="847" ht="12.0"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row>
    <row r="848" ht="12.0"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row>
    <row r="849" ht="12.0"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row>
    <row r="850" ht="12.0"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row>
    <row r="851" ht="12.0"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row>
    <row r="852" ht="12.0"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row>
    <row r="853" ht="12.0"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row>
    <row r="854" ht="12.0"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row>
    <row r="855" ht="12.0"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row>
    <row r="856" ht="12.0"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row>
    <row r="857" ht="12.0"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row>
    <row r="858" ht="12.0"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row>
    <row r="859" ht="12.0"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row>
    <row r="860" ht="12.0"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row>
    <row r="861" ht="12.0"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row>
    <row r="862" ht="12.0"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row>
    <row r="863" ht="12.0"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row>
    <row r="864" ht="12.0"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row>
    <row r="865" ht="12.0"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row>
    <row r="866" ht="12.0"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row>
    <row r="867" ht="12.0"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row>
    <row r="868" ht="12.0"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row>
    <row r="869" ht="12.0"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row>
    <row r="870" ht="12.0"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row>
    <row r="871" ht="12.0"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row>
    <row r="872" ht="12.0"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row>
    <row r="873" ht="12.0"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row>
    <row r="874" ht="12.0"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row>
    <row r="875" ht="12.0"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row>
    <row r="876" ht="12.0"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row>
    <row r="877" ht="12.0"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row>
    <row r="878" ht="12.0"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row>
    <row r="879" ht="12.0"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row>
    <row r="880" ht="12.0"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row>
    <row r="881" ht="12.0"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row>
    <row r="882" ht="12.0"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row>
    <row r="883" ht="12.0"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row>
    <row r="884" ht="12.0"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row>
    <row r="885" ht="12.0"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row>
    <row r="886" ht="12.0"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row>
    <row r="887" ht="12.0"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row>
    <row r="888" ht="12.0"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row>
    <row r="889" ht="12.0"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row>
    <row r="890" ht="12.0"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row>
    <row r="891" ht="12.0"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row>
    <row r="892" ht="12.0"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row>
    <row r="893" ht="12.0"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row>
    <row r="894" ht="12.0"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row>
    <row r="895" ht="12.0"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row>
    <row r="896" ht="12.0"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row>
    <row r="897" ht="12.0"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row>
    <row r="898" ht="12.0"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row>
    <row r="899" ht="12.0"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row>
    <row r="900" ht="12.0"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row>
    <row r="901" ht="12.0"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row>
    <row r="902" ht="12.0"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row>
    <row r="903" ht="12.0"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row>
    <row r="904" ht="12.0"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row>
    <row r="905" ht="12.0"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row>
    <row r="906" ht="12.0"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row>
    <row r="907" ht="12.0"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row>
    <row r="908" ht="12.0"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row>
    <row r="909" ht="12.0"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row>
    <row r="910" ht="12.0"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row>
    <row r="911" ht="12.0"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row>
    <row r="912" ht="12.0"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row>
    <row r="913" ht="12.0"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row>
    <row r="914" ht="12.0"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row>
    <row r="915" ht="12.0"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row>
    <row r="916" ht="12.0"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row>
    <row r="917" ht="12.0"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row>
    <row r="918" ht="12.0"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row>
    <row r="919" ht="12.0"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row>
    <row r="920" ht="12.0"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row>
    <row r="921" ht="12.0"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row>
    <row r="922" ht="12.0"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row>
    <row r="923" ht="12.0"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row>
    <row r="924" ht="12.0"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row>
    <row r="925" ht="12.0"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row>
    <row r="926" ht="12.0"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row>
    <row r="927" ht="12.0"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row>
    <row r="928" ht="12.0"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row>
    <row r="929" ht="12.0"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row>
    <row r="930" ht="12.0"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row>
    <row r="931" ht="12.0"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row>
    <row r="932" ht="12.0"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row>
    <row r="933" ht="12.0"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row>
    <row r="934" ht="12.0"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row>
    <row r="935" ht="12.0"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row>
    <row r="936" ht="12.0"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row>
    <row r="937" ht="12.0"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row>
    <row r="938" ht="12.0"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row>
    <row r="939" ht="12.0"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row>
    <row r="940" ht="12.0"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row>
    <row r="941" ht="12.0"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row>
    <row r="942" ht="12.0"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row>
    <row r="943" ht="12.0"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row>
    <row r="944" ht="12.0"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row>
    <row r="945" ht="12.0"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row>
    <row r="946" ht="12.0"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row>
    <row r="947" ht="12.0"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row>
    <row r="948" ht="12.0"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row>
    <row r="949" ht="12.0"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row>
    <row r="950" ht="12.0"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row>
    <row r="951" ht="12.0"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row>
    <row r="952" ht="12.0"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row>
    <row r="953" ht="12.0"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row>
    <row r="954" ht="12.0"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row>
    <row r="955" ht="12.0"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row>
    <row r="956" ht="12.0"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row>
    <row r="957" ht="12.0"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row>
    <row r="958" ht="12.0"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row>
    <row r="959" ht="12.0"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row>
    <row r="960" ht="12.0"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row>
    <row r="961" ht="12.0"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row>
    <row r="962" ht="12.0"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row>
    <row r="963" ht="12.0"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row>
    <row r="964" ht="12.0"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row>
    <row r="965" ht="12.0"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row>
    <row r="966" ht="12.0"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row>
    <row r="967" ht="12.0"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row>
    <row r="968" ht="12.0"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row>
    <row r="969" ht="12.0"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row>
    <row r="970" ht="12.0"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row>
    <row r="971" ht="12.0"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row>
    <row r="972" ht="12.0"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row>
    <row r="973" ht="12.0"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row>
    <row r="974" ht="12.0"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row>
    <row r="975" ht="12.0"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row>
    <row r="976" ht="12.0"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row>
    <row r="977" ht="12.0"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row>
    <row r="978" ht="12.0"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row>
    <row r="979" ht="12.0"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row>
    <row r="980" ht="12.0"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row>
    <row r="981" ht="12.0"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row>
    <row r="982" ht="12.0"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row>
    <row r="983" ht="12.0"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row>
    <row r="984" ht="12.0"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row>
    <row r="985" ht="12.0"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row>
    <row r="986" ht="12.0"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row>
    <row r="987" ht="12.0"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row>
    <row r="988" ht="12.0"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row>
    <row r="989" ht="12.0"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row>
    <row r="990" ht="12.0"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row>
    <row r="991" ht="12.0"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row>
    <row r="992" ht="12.0"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row>
    <row r="993" ht="12.0"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row>
    <row r="994" ht="12.0"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row>
    <row r="995" ht="12.0"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row>
    <row r="996" ht="12.0"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row>
    <row r="997" ht="12.0"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row>
    <row r="998" ht="12.0"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row>
    <row r="999" ht="12.0"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row>
    <row r="1000" ht="12.0"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row>
  </sheetData>
  <mergeCells count="4">
    <mergeCell ref="A1:C1"/>
    <mergeCell ref="B3:C3"/>
    <mergeCell ref="B4:C4"/>
    <mergeCell ref="B53:C53"/>
  </mergeCells>
  <printOptions/>
  <pageMargins bottom="0.75" footer="0.0" header="0.0" left="0.7" right="0.7" top="0.75"/>
  <pageSetup paperSize="9" orientation="portrait"/>
  <colBreaks count="5" manualBreakCount="5">
    <brk id="16" man="1"/>
    <brk man="1"/>
    <brk id="55" man="1"/>
    <brk id="42" man="1"/>
    <brk id="29" man="1"/>
  </colBreak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2" width="2.57"/>
    <col customWidth="1" min="3" max="3" width="44.29"/>
    <col customWidth="1" min="4" max="55" width="11.43"/>
  </cols>
  <sheetData>
    <row r="1" ht="25.5" customHeight="1">
      <c r="A1" s="53"/>
      <c r="B1" s="54"/>
      <c r="C1" s="54"/>
      <c r="D1" s="55" t="str">
        <f>+'Umsatzplan Dienstleistungen'!G1</f>
        <v>Januar</v>
      </c>
      <c r="E1" s="55" t="str">
        <f>+'Umsatzplan Dienstleistungen'!H1</f>
        <v>Februar</v>
      </c>
      <c r="F1" s="55" t="str">
        <f>+'Umsatzplan Dienstleistungen'!I1</f>
        <v>März</v>
      </c>
      <c r="G1" s="55" t="str">
        <f>+'Umsatzplan Dienstleistungen'!J1</f>
        <v>April</v>
      </c>
      <c r="H1" s="55" t="str">
        <f>+'Umsatzplan Dienstleistungen'!K1</f>
        <v>Mai</v>
      </c>
      <c r="I1" s="55" t="str">
        <f>+'Umsatzplan Dienstleistungen'!L1</f>
        <v>Juni</v>
      </c>
      <c r="J1" s="55" t="str">
        <f>+'Umsatzplan Dienstleistungen'!M1</f>
        <v>Juli</v>
      </c>
      <c r="K1" s="55" t="str">
        <f>+'Umsatzplan Dienstleistungen'!N1</f>
        <v>August</v>
      </c>
      <c r="L1" s="55" t="str">
        <f>+'Umsatzplan Dienstleistungen'!O1</f>
        <v>September</v>
      </c>
      <c r="M1" s="55" t="str">
        <f>+'Umsatzplan Dienstleistungen'!P1</f>
        <v>Oktober</v>
      </c>
      <c r="N1" s="55" t="str">
        <f>+'Umsatzplan Dienstleistungen'!Q1</f>
        <v>November</v>
      </c>
      <c r="O1" s="55" t="str">
        <f>+'Umsatzplan Dienstleistungen'!R1</f>
        <v>Dezember</v>
      </c>
      <c r="P1" s="56">
        <f>+gj</f>
        <v>2024</v>
      </c>
      <c r="Q1" s="55" t="str">
        <f>+'Umsatzplan Dienstleistungen'!T1</f>
        <v>Januar</v>
      </c>
      <c r="R1" s="55" t="str">
        <f>+'Umsatzplan Dienstleistungen'!U1</f>
        <v>Februar</v>
      </c>
      <c r="S1" s="55" t="str">
        <f>+'Umsatzplan Dienstleistungen'!V1</f>
        <v>März</v>
      </c>
      <c r="T1" s="55" t="str">
        <f>+'Umsatzplan Dienstleistungen'!W1</f>
        <v>April</v>
      </c>
      <c r="U1" s="55" t="str">
        <f>+'Umsatzplan Dienstleistungen'!X1</f>
        <v>Mai</v>
      </c>
      <c r="V1" s="55" t="str">
        <f>+'Umsatzplan Dienstleistungen'!Y1</f>
        <v>Juni</v>
      </c>
      <c r="W1" s="55" t="str">
        <f>+'Umsatzplan Dienstleistungen'!Z1</f>
        <v>Juli</v>
      </c>
      <c r="X1" s="55" t="str">
        <f>+'Umsatzplan Dienstleistungen'!AA1</f>
        <v>August</v>
      </c>
      <c r="Y1" s="55" t="str">
        <f>+'Umsatzplan Dienstleistungen'!AB1</f>
        <v>September</v>
      </c>
      <c r="Z1" s="55" t="str">
        <f>+'Umsatzplan Dienstleistungen'!AC1</f>
        <v>Oktober</v>
      </c>
      <c r="AA1" s="55" t="str">
        <f>+'Umsatzplan Dienstleistungen'!AD1</f>
        <v>November</v>
      </c>
      <c r="AB1" s="55" t="str">
        <f>+'Umsatzplan Dienstleistungen'!AE1</f>
        <v>Dezember</v>
      </c>
      <c r="AC1" s="56">
        <f>+gj+1</f>
        <v>2025</v>
      </c>
      <c r="AD1" s="55" t="str">
        <f>+'Umsatzplan Dienstleistungen'!AG1</f>
        <v>Januar</v>
      </c>
      <c r="AE1" s="55" t="str">
        <f>+'Umsatzplan Dienstleistungen'!AH1</f>
        <v>Februar</v>
      </c>
      <c r="AF1" s="55" t="str">
        <f>+'Umsatzplan Dienstleistungen'!AI1</f>
        <v>März</v>
      </c>
      <c r="AG1" s="55" t="str">
        <f>+'Umsatzplan Dienstleistungen'!AJ1</f>
        <v>April</v>
      </c>
      <c r="AH1" s="55" t="str">
        <f>+'Umsatzplan Dienstleistungen'!AK1</f>
        <v>Mai</v>
      </c>
      <c r="AI1" s="55" t="str">
        <f>+'Umsatzplan Dienstleistungen'!AL1</f>
        <v>Juni</v>
      </c>
      <c r="AJ1" s="55" t="str">
        <f>+'Umsatzplan Dienstleistungen'!AM1</f>
        <v>Juli</v>
      </c>
      <c r="AK1" s="55" t="str">
        <f>+'Umsatzplan Dienstleistungen'!AN1</f>
        <v>August</v>
      </c>
      <c r="AL1" s="55" t="str">
        <f>+'Umsatzplan Dienstleistungen'!AO1</f>
        <v>September</v>
      </c>
      <c r="AM1" s="55" t="str">
        <f>+'Umsatzplan Dienstleistungen'!AP1</f>
        <v>Oktober</v>
      </c>
      <c r="AN1" s="55" t="str">
        <f>+'Umsatzplan Dienstleistungen'!AQ1</f>
        <v>November</v>
      </c>
      <c r="AO1" s="55" t="str">
        <f>+'Umsatzplan Dienstleistungen'!AR1</f>
        <v>Dezember</v>
      </c>
      <c r="AP1" s="56">
        <f>+gj+2</f>
        <v>2026</v>
      </c>
      <c r="AQ1" s="55" t="str">
        <f>+'Umsatzplan Dienstleistungen'!AT1</f>
        <v>Januar</v>
      </c>
      <c r="AR1" s="55" t="str">
        <f>+'Umsatzplan Dienstleistungen'!AU1</f>
        <v>Februar</v>
      </c>
      <c r="AS1" s="55" t="str">
        <f>+'Umsatzplan Dienstleistungen'!AV1</f>
        <v>März</v>
      </c>
      <c r="AT1" s="55" t="str">
        <f>+'Umsatzplan Dienstleistungen'!AW1</f>
        <v>April</v>
      </c>
      <c r="AU1" s="55" t="str">
        <f>+'Umsatzplan Dienstleistungen'!AX1</f>
        <v>Mai</v>
      </c>
      <c r="AV1" s="55" t="str">
        <f>+'Umsatzplan Dienstleistungen'!AY1</f>
        <v>Juni</v>
      </c>
      <c r="AW1" s="55" t="str">
        <f>+'Umsatzplan Dienstleistungen'!AZ1</f>
        <v>Juli</v>
      </c>
      <c r="AX1" s="55" t="str">
        <f>+'Umsatzplan Dienstleistungen'!BA1</f>
        <v>August</v>
      </c>
      <c r="AY1" s="55" t="str">
        <f>+'Umsatzplan Dienstleistungen'!BB1</f>
        <v>September</v>
      </c>
      <c r="AZ1" s="55" t="str">
        <f>+'Umsatzplan Dienstleistungen'!BC1</f>
        <v>Oktober</v>
      </c>
      <c r="BA1" s="55" t="str">
        <f>+'Umsatzplan Dienstleistungen'!BD1</f>
        <v>November</v>
      </c>
      <c r="BB1" s="55" t="str">
        <f>+'Umsatzplan Dienstleistungen'!BE1</f>
        <v>Dezember</v>
      </c>
      <c r="BC1" s="56">
        <f>+gj+3</f>
        <v>2027</v>
      </c>
    </row>
    <row r="2" ht="17.25" customHeight="1">
      <c r="A2" s="29" t="s">
        <v>86</v>
      </c>
      <c r="B2" s="5"/>
      <c r="C2" s="5"/>
      <c r="D2" s="29"/>
      <c r="E2" s="29"/>
      <c r="F2" s="29"/>
      <c r="G2" s="29"/>
      <c r="H2" s="29"/>
      <c r="I2" s="29"/>
      <c r="J2" s="29"/>
      <c r="K2" s="29"/>
      <c r="L2" s="29"/>
      <c r="M2" s="29"/>
      <c r="N2" s="29"/>
      <c r="O2" s="29"/>
      <c r="P2" s="27"/>
      <c r="Q2" s="29"/>
      <c r="R2" s="29"/>
      <c r="S2" s="29"/>
      <c r="T2" s="29"/>
      <c r="U2" s="29"/>
      <c r="V2" s="29"/>
      <c r="W2" s="29"/>
      <c r="X2" s="29"/>
      <c r="Y2" s="29"/>
      <c r="Z2" s="29"/>
      <c r="AA2" s="29"/>
      <c r="AB2" s="29"/>
      <c r="AC2" s="27"/>
      <c r="AD2" s="29"/>
      <c r="AE2" s="29"/>
      <c r="AF2" s="29"/>
      <c r="AG2" s="29"/>
      <c r="AH2" s="29"/>
      <c r="AI2" s="29"/>
      <c r="AJ2" s="29"/>
      <c r="AK2" s="29"/>
      <c r="AL2" s="29"/>
      <c r="AM2" s="29"/>
      <c r="AN2" s="29"/>
      <c r="AO2" s="29"/>
      <c r="AP2" s="27"/>
      <c r="AQ2" s="29"/>
      <c r="AR2" s="29"/>
      <c r="AS2" s="29"/>
      <c r="AT2" s="29"/>
      <c r="AU2" s="29"/>
      <c r="AV2" s="29"/>
      <c r="AW2" s="29"/>
      <c r="AX2" s="29"/>
      <c r="AY2" s="29"/>
      <c r="AZ2" s="29"/>
      <c r="BA2" s="29"/>
      <c r="BB2" s="29"/>
      <c r="BC2" s="27"/>
    </row>
    <row r="3" ht="12.0" customHeight="1">
      <c r="A3" s="29"/>
      <c r="B3" s="5" t="str">
        <f>IF('Infos vor dem Start'!$A$17="x","Bruttoumsatz Handel/Dienstleistungen","Umsatz Handel/Dienstleistungen")</f>
        <v>Bruttoumsatz Handel/Dienstleistungen</v>
      </c>
      <c r="C3" s="5"/>
      <c r="D3" s="29"/>
      <c r="E3" s="29"/>
      <c r="F3" s="29"/>
      <c r="G3" s="29"/>
      <c r="H3" s="29"/>
      <c r="I3" s="29"/>
      <c r="J3" s="29"/>
      <c r="K3" s="29"/>
      <c r="L3" s="29"/>
      <c r="M3" s="29"/>
      <c r="N3" s="29"/>
      <c r="O3" s="29"/>
      <c r="P3" s="27"/>
      <c r="Q3" s="29"/>
      <c r="R3" s="29"/>
      <c r="S3" s="29"/>
      <c r="T3" s="29"/>
      <c r="U3" s="29"/>
      <c r="V3" s="29"/>
      <c r="W3" s="29"/>
      <c r="X3" s="29"/>
      <c r="Y3" s="29"/>
      <c r="Z3" s="29"/>
      <c r="AA3" s="29"/>
      <c r="AB3" s="29"/>
      <c r="AC3" s="27"/>
      <c r="AD3" s="29"/>
      <c r="AE3" s="29"/>
      <c r="AF3" s="29"/>
      <c r="AG3" s="29"/>
      <c r="AH3" s="29"/>
      <c r="AI3" s="29"/>
      <c r="AJ3" s="29"/>
      <c r="AK3" s="29"/>
      <c r="AL3" s="29"/>
      <c r="AM3" s="29"/>
      <c r="AN3" s="29"/>
      <c r="AO3" s="29"/>
      <c r="AP3" s="27"/>
      <c r="AQ3" s="29"/>
      <c r="AR3" s="29"/>
      <c r="AS3" s="29"/>
      <c r="AT3" s="29"/>
      <c r="AU3" s="29"/>
      <c r="AV3" s="29"/>
      <c r="AW3" s="29"/>
      <c r="AX3" s="29"/>
      <c r="AY3" s="29"/>
      <c r="AZ3" s="29"/>
      <c r="BA3" s="29"/>
      <c r="BB3" s="29"/>
      <c r="BC3" s="27"/>
    </row>
    <row r="4" ht="12.0" customHeight="1">
      <c r="A4" s="29"/>
      <c r="B4" s="5"/>
      <c r="C4" s="5" t="str">
        <f>IF('Infos vor dem Start'!$A$17="x","Bruttoumsatz 19%","Umsatz")</f>
        <v>Bruttoumsatz 19%</v>
      </c>
      <c r="D4" s="42">
        <f>IF(rechnung="x",0,+'Rentabilitätsvorschau'!D3*(1+USteins))</f>
        <v>0</v>
      </c>
      <c r="E4" s="42">
        <f>IF(rechnung="x",+'Rentabilitätsvorschau'!D3*(1+USteins),+'Rentabilitätsvorschau'!E3*(1+USteins))</f>
        <v>0</v>
      </c>
      <c r="F4" s="42">
        <f>IF(rechnung="x",+'Rentabilitätsvorschau'!E3*(1+USteins),+'Rentabilitätsvorschau'!F3*(1+USteins))</f>
        <v>0</v>
      </c>
      <c r="G4" s="42">
        <f>IF(rechnung="x",+'Rentabilitätsvorschau'!F3*(1+USteins),+'Rentabilitätsvorschau'!G3*(1+USteins))</f>
        <v>0</v>
      </c>
      <c r="H4" s="42">
        <f>IF(rechnung="x",+'Rentabilitätsvorschau'!G3*(1+USteins),+'Rentabilitätsvorschau'!H3*(1+USteins))</f>
        <v>0</v>
      </c>
      <c r="I4" s="42">
        <f>IF(rechnung="x",+'Rentabilitätsvorschau'!H3*(1+USteins),+'Rentabilitätsvorschau'!I3*(1+USteins))</f>
        <v>0</v>
      </c>
      <c r="J4" s="42">
        <f>IF(rechnung="x",+'Rentabilitätsvorschau'!I3*(1+USteins),+'Rentabilitätsvorschau'!J3*(1+USteins))</f>
        <v>0</v>
      </c>
      <c r="K4" s="42">
        <f>IF(rechnung="x",+'Rentabilitätsvorschau'!J3*(1+USteins),+'Rentabilitätsvorschau'!K3*(1+USteins))</f>
        <v>0</v>
      </c>
      <c r="L4" s="42">
        <f>IF(rechnung="x",+'Rentabilitätsvorschau'!K3*(1+USteins),+'Rentabilitätsvorschau'!L3*(1+USteins))</f>
        <v>0</v>
      </c>
      <c r="M4" s="42">
        <f>IF(rechnung="x",+'Rentabilitätsvorschau'!L3*(1+USteins),+'Rentabilitätsvorschau'!M3*(1+USteins))</f>
        <v>0</v>
      </c>
      <c r="N4" s="42">
        <f>IF(rechnung="x",+'Rentabilitätsvorschau'!M3*(1+USteins),+'Rentabilitätsvorschau'!N3*(1+USteins))</f>
        <v>0</v>
      </c>
      <c r="O4" s="42">
        <f>IF(rechnung="x",+'Rentabilitätsvorschau'!N3*(1+USteins),+'Rentabilitätsvorschau'!O3*(1+USteins))</f>
        <v>0</v>
      </c>
      <c r="P4" s="57">
        <f t="shared" ref="P4:P8" si="1">SUM(D4:O4)</f>
        <v>0</v>
      </c>
      <c r="Q4" s="42">
        <f>IF(rechnung="x",+'Rentabilitätsvorschau'!O3*(1+USteins),+'Rentabilitätsvorschau'!Q3*(1+USt))</f>
        <v>0</v>
      </c>
      <c r="R4" s="42">
        <f>IF(rechnung="x",+'Rentabilitätsvorschau'!Q3*(1+USt),+'Rentabilitätsvorschau'!R3*(1+USt))</f>
        <v>0</v>
      </c>
      <c r="S4" s="42">
        <f>IF(rechnung="x",+'Rentabilitätsvorschau'!R3*(1+USt),+'Rentabilitätsvorschau'!S3*(1+USt))</f>
        <v>0</v>
      </c>
      <c r="T4" s="42">
        <f>IF(rechnung="x",+'Rentabilitätsvorschau'!S3*(1+USt),+'Rentabilitätsvorschau'!T3*(1+USt))</f>
        <v>0</v>
      </c>
      <c r="U4" s="42">
        <f>IF(rechnung="x",+'Rentabilitätsvorschau'!T3*(1+USt),+'Rentabilitätsvorschau'!U3*(1+USt))</f>
        <v>0</v>
      </c>
      <c r="V4" s="42">
        <f>IF(rechnung="x",+'Rentabilitätsvorschau'!U3*(1+USt),+'Rentabilitätsvorschau'!V3*(1+USt))</f>
        <v>0</v>
      </c>
      <c r="W4" s="42">
        <f>IF(rechnung="x",+'Rentabilitätsvorschau'!V3*(1+USt),+'Rentabilitätsvorschau'!W3*(1+USt))</f>
        <v>0</v>
      </c>
      <c r="X4" s="42">
        <f>IF(rechnung="x",+'Rentabilitätsvorschau'!W3*(1+USt),+'Rentabilitätsvorschau'!X3*(1+USt))</f>
        <v>0</v>
      </c>
      <c r="Y4" s="42">
        <f>IF(rechnung="x",+'Rentabilitätsvorschau'!X3*(1+USt),+'Rentabilitätsvorschau'!Y3*(1+USt))</f>
        <v>0</v>
      </c>
      <c r="Z4" s="42">
        <f>IF(rechnung="x",+'Rentabilitätsvorschau'!Y3*(1+USt),+'Rentabilitätsvorschau'!Z3*(1+USt))</f>
        <v>0</v>
      </c>
      <c r="AA4" s="42">
        <f>IF(rechnung="x",+'Rentabilitätsvorschau'!Z3*(1+USt),+'Rentabilitätsvorschau'!AA3*(1+USt))</f>
        <v>0</v>
      </c>
      <c r="AB4" s="42">
        <f>IF(rechnung="x",+'Rentabilitätsvorschau'!AA3*(1+USt),+'Rentabilitätsvorschau'!AB3*(1+USt))</f>
        <v>0</v>
      </c>
      <c r="AC4" s="57">
        <f t="shared" ref="AC4:AC8" si="2">SUM(Q4:AB4)</f>
        <v>0</v>
      </c>
      <c r="AD4" s="42">
        <f>IF(rechnung="x",+'Rentabilitätsvorschau'!AB3*(1+USt),+'Rentabilitätsvorschau'!AD3*(1+USt))</f>
        <v>0</v>
      </c>
      <c r="AE4" s="42">
        <f>IF(rechnung="x",+'Rentabilitätsvorschau'!AD3*(1+USt),+'Rentabilitätsvorschau'!AE3*(1+USt))</f>
        <v>0</v>
      </c>
      <c r="AF4" s="42">
        <f>IF(rechnung="x",+'Rentabilitätsvorschau'!AE3*(1+USt),+'Rentabilitätsvorschau'!AF3*(1+USt))</f>
        <v>0</v>
      </c>
      <c r="AG4" s="42">
        <f>IF(rechnung="x",+'Rentabilitätsvorschau'!AF3*(1+USt),+'Rentabilitätsvorschau'!AG3*(1+USt))</f>
        <v>0</v>
      </c>
      <c r="AH4" s="42">
        <f>IF(rechnung="x",+'Rentabilitätsvorschau'!AG3*(1+USt),+'Rentabilitätsvorschau'!AH3*(1+USt))</f>
        <v>0</v>
      </c>
      <c r="AI4" s="42">
        <f>IF(rechnung="x",+'Rentabilitätsvorschau'!AH3*(1+USt),+'Rentabilitätsvorschau'!AI3*(1+USt))</f>
        <v>0</v>
      </c>
      <c r="AJ4" s="42">
        <f>IF(rechnung="x",+'Rentabilitätsvorschau'!AI3*(1+USt),+'Rentabilitätsvorschau'!AJ3*(1+USt))</f>
        <v>0</v>
      </c>
      <c r="AK4" s="42">
        <f>IF(rechnung="x",+'Rentabilitätsvorschau'!AJ3*(1+USt),+'Rentabilitätsvorschau'!AK3*(1+USt))</f>
        <v>0</v>
      </c>
      <c r="AL4" s="42">
        <f>IF(rechnung="x",+'Rentabilitätsvorschau'!AK3*(1+USt),+'Rentabilitätsvorschau'!AL3*(1+USt))</f>
        <v>0</v>
      </c>
      <c r="AM4" s="42">
        <f>IF(rechnung="x",+'Rentabilitätsvorschau'!AL3*(1+USt),+'Rentabilitätsvorschau'!AM3*(1+USt))</f>
        <v>0</v>
      </c>
      <c r="AN4" s="42">
        <f>IF(rechnung="x",+'Rentabilitätsvorschau'!AM3*(1+USt),+'Rentabilitätsvorschau'!AN3*(1+USt))</f>
        <v>0</v>
      </c>
      <c r="AO4" s="42">
        <f>IF(rechnung="x",+'Rentabilitätsvorschau'!AN3*(1+USt),+'Rentabilitätsvorschau'!AO3*(1+USt))</f>
        <v>0</v>
      </c>
      <c r="AP4" s="57">
        <f t="shared" ref="AP4:AP8" si="3">SUM(AD4:AO4)</f>
        <v>0</v>
      </c>
      <c r="AQ4" s="42">
        <f>IF(rechnung="x",+'Rentabilitätsvorschau'!AO3*(1+USt),+'Rentabilitätsvorschau'!AQ3*(1+USt))</f>
        <v>0</v>
      </c>
      <c r="AR4" s="42">
        <f>IF(rechnung="x",+'Rentabilitätsvorschau'!AQ3*(1+USt),+'Rentabilitätsvorschau'!AR3*(1+USt))</f>
        <v>0</v>
      </c>
      <c r="AS4" s="42">
        <f>IF(rechnung="x",+'Rentabilitätsvorschau'!AR3*(1+USt),+'Rentabilitätsvorschau'!AS3*(1+USt))</f>
        <v>0</v>
      </c>
      <c r="AT4" s="42">
        <f>IF(rechnung="x",+'Rentabilitätsvorschau'!AS3*(1+USt),+'Rentabilitätsvorschau'!AT3*(1+USt))</f>
        <v>0</v>
      </c>
      <c r="AU4" s="42">
        <f>IF(rechnung="x",+'Rentabilitätsvorschau'!AT3*(1+USt),+'Rentabilitätsvorschau'!AU3*(1+USt))</f>
        <v>0</v>
      </c>
      <c r="AV4" s="42">
        <f>IF(rechnung="x",+'Rentabilitätsvorschau'!AU3*(1+USt),+'Rentabilitätsvorschau'!AV3*(1+USt))</f>
        <v>0</v>
      </c>
      <c r="AW4" s="42">
        <f>IF(rechnung="x",+'Rentabilitätsvorschau'!AV3*(1+USt),+'Rentabilitätsvorschau'!AW3*(1+USt))</f>
        <v>0</v>
      </c>
      <c r="AX4" s="42">
        <f>IF(rechnung="x",+'Rentabilitätsvorschau'!AW3*(1+USt),+'Rentabilitätsvorschau'!AX3*(1+USt))</f>
        <v>0</v>
      </c>
      <c r="AY4" s="42">
        <f>IF(rechnung="x",+'Rentabilitätsvorschau'!AX3*(1+USt),+'Rentabilitätsvorschau'!AY3*(1+USt))</f>
        <v>0</v>
      </c>
      <c r="AZ4" s="42">
        <f>IF(rechnung="x",+'Rentabilitätsvorschau'!AY3*(1+USt),+'Rentabilitätsvorschau'!AZ3*(1+USt))</f>
        <v>0</v>
      </c>
      <c r="BA4" s="42">
        <f>IF(rechnung="x",+'Rentabilitätsvorschau'!AZ3*(1+USt),+'Rentabilitätsvorschau'!BA3*(1+USt))</f>
        <v>0</v>
      </c>
      <c r="BB4" s="42">
        <f>IF(rechnung="x",+'Rentabilitätsvorschau'!BA3*(1+USt),+'Rentabilitätsvorschau'!BB3*(1+USt))</f>
        <v>0</v>
      </c>
      <c r="BC4" s="57">
        <f t="shared" ref="BC4:BC8" si="4">SUM(AQ4:BB4)</f>
        <v>0</v>
      </c>
    </row>
    <row r="5" ht="12.0" customHeight="1">
      <c r="A5" s="29"/>
      <c r="B5" s="5"/>
      <c r="C5" s="5" t="str">
        <f>IF('Infos vor dem Start'!$A$17="x","Bruttoumsatz 7%","Umsatz")</f>
        <v>Bruttoumsatz 7%</v>
      </c>
      <c r="D5" s="42">
        <f>IF(rechnung="x",0,+'Rentabilitätsvorschau'!D4*(1+UStermeins))</f>
        <v>0</v>
      </c>
      <c r="E5" s="42">
        <f>IF(rechnung="x",+'Rentabilitätsvorschau'!D4*(1+UStermeins),+'Rentabilitätsvorschau'!E4*(1+UStermeins))</f>
        <v>0</v>
      </c>
      <c r="F5" s="42">
        <f>IF(rechnung="x",+'Rentabilitätsvorschau'!E4*(1+UStermeins),+'Rentabilitätsvorschau'!F4*(1+UStermeins))</f>
        <v>0</v>
      </c>
      <c r="G5" s="42">
        <f>IF(rechnung="x",+'Rentabilitätsvorschau'!F4*(1+UStermeins),+'Rentabilitätsvorschau'!G4*(1+UStermeins))</f>
        <v>0</v>
      </c>
      <c r="H5" s="42">
        <f>IF(rechnung="x",+'Rentabilitätsvorschau'!G4*(1+UStermeins),+'Rentabilitätsvorschau'!H4*(1+UStermeins))</f>
        <v>0</v>
      </c>
      <c r="I5" s="42">
        <f>IF(rechnung="x",+'Rentabilitätsvorschau'!H4*(1+UStermeins),+'Rentabilitätsvorschau'!I4*(1+UStermeins))</f>
        <v>0</v>
      </c>
      <c r="J5" s="42">
        <f>IF(rechnung="x",+'Rentabilitätsvorschau'!I4*(1+UStermeins),+'Rentabilitätsvorschau'!J4*(1+UStermeins))</f>
        <v>0</v>
      </c>
      <c r="K5" s="42">
        <f>IF(rechnung="x",+'Rentabilitätsvorschau'!J4*(1+UStermeins),+'Rentabilitätsvorschau'!K4*(1+UStermeins))</f>
        <v>0</v>
      </c>
      <c r="L5" s="42">
        <f>IF(rechnung="x",+'Rentabilitätsvorschau'!K4*(1+UStermeins),+'Rentabilitätsvorschau'!L4*(1+UStermeins))</f>
        <v>0</v>
      </c>
      <c r="M5" s="42">
        <f>IF(rechnung="x",+'Rentabilitätsvorschau'!L4*(1+UStermeins),+'Rentabilitätsvorschau'!M4*(1+UStermeins))</f>
        <v>0</v>
      </c>
      <c r="N5" s="42">
        <f>IF(rechnung="x",+'Rentabilitätsvorschau'!M4*(1+UStermeins),+'Rentabilitätsvorschau'!N4*(1+UStermeins))</f>
        <v>0</v>
      </c>
      <c r="O5" s="42">
        <f>IF(rechnung="x",+'Rentabilitätsvorschau'!N4*(1+UStermeins),+'Rentabilitätsvorschau'!O4*(1+UStermeins))</f>
        <v>0</v>
      </c>
      <c r="P5" s="57">
        <f t="shared" si="1"/>
        <v>0</v>
      </c>
      <c r="Q5" s="42">
        <f>IF(rechnung="x",+'Rentabilitätsvorschau'!O4*(1+UStermeins),+'Rentabilitätsvorschau'!Q4*(1+USterm))</f>
        <v>0</v>
      </c>
      <c r="R5" s="42">
        <f>IF(rechnung="x",+'Rentabilitätsvorschau'!Q4*(1+USterm),+'Rentabilitätsvorschau'!R4*(1+USterm))</f>
        <v>0</v>
      </c>
      <c r="S5" s="42">
        <f>IF(rechnung="x",+'Rentabilitätsvorschau'!R4*(1+USterm),+'Rentabilitätsvorschau'!S4*(1+USterm))</f>
        <v>0</v>
      </c>
      <c r="T5" s="42">
        <f>IF(rechnung="x",+'Rentabilitätsvorschau'!S4*(1+USterm),+'Rentabilitätsvorschau'!T4*(1+USterm))</f>
        <v>0</v>
      </c>
      <c r="U5" s="42">
        <f>IF(rechnung="x",+'Rentabilitätsvorschau'!T4*(1+USterm),+'Rentabilitätsvorschau'!U4*(1+USterm))</f>
        <v>0</v>
      </c>
      <c r="V5" s="42">
        <f>IF(rechnung="x",+'Rentabilitätsvorschau'!U4*(1+USterm),+'Rentabilitätsvorschau'!V4*(1+USterm))</f>
        <v>0</v>
      </c>
      <c r="W5" s="42">
        <f>IF(rechnung="x",+'Rentabilitätsvorschau'!V4*(1+USterm),+'Rentabilitätsvorschau'!W4*(1+USterm))</f>
        <v>0</v>
      </c>
      <c r="X5" s="42">
        <f>IF(rechnung="x",+'Rentabilitätsvorschau'!W4*(1+USterm),+'Rentabilitätsvorschau'!X4*(1+USterm))</f>
        <v>0</v>
      </c>
      <c r="Y5" s="42">
        <f>IF(rechnung="x",+'Rentabilitätsvorschau'!X4*(1+USterm),+'Rentabilitätsvorschau'!Y4*(1+USterm))</f>
        <v>0</v>
      </c>
      <c r="Z5" s="42">
        <f>IF(rechnung="x",+'Rentabilitätsvorschau'!Y4*(1+USterm),+'Rentabilitätsvorschau'!Z4*(1+USterm))</f>
        <v>0</v>
      </c>
      <c r="AA5" s="42">
        <f>IF(rechnung="x",+'Rentabilitätsvorschau'!Z4*(1+USterm),+'Rentabilitätsvorschau'!AA4*(1+USterm))</f>
        <v>0</v>
      </c>
      <c r="AB5" s="42">
        <f>IF(rechnung="x",+'Rentabilitätsvorschau'!AA4*(1+USterm),+'Rentabilitätsvorschau'!AB4*(1+USterm))</f>
        <v>0</v>
      </c>
      <c r="AC5" s="57">
        <f t="shared" si="2"/>
        <v>0</v>
      </c>
      <c r="AD5" s="42">
        <f>IF(rechnung="x",+'Rentabilitätsvorschau'!AB4*(1+USterm),+'Rentabilitätsvorschau'!AD4*(1+USterm))</f>
        <v>0</v>
      </c>
      <c r="AE5" s="42">
        <f>IF(rechnung="x",+'Rentabilitätsvorschau'!AD4*(1+USterm),+'Rentabilitätsvorschau'!AE4*(1+USterm))</f>
        <v>0</v>
      </c>
      <c r="AF5" s="42">
        <f>IF(rechnung="x",+'Rentabilitätsvorschau'!AE4*(1+USterm),+'Rentabilitätsvorschau'!AF4*(1+USterm))</f>
        <v>0</v>
      </c>
      <c r="AG5" s="42">
        <f>IF(rechnung="x",+'Rentabilitätsvorschau'!AF4*(1+USterm),+'Rentabilitätsvorschau'!AG4*(1+USterm))</f>
        <v>0</v>
      </c>
      <c r="AH5" s="42">
        <f>IF(rechnung="x",+'Rentabilitätsvorschau'!AG4*(1+USterm),+'Rentabilitätsvorschau'!AH4*(1+USterm))</f>
        <v>0</v>
      </c>
      <c r="AI5" s="42">
        <f>IF(rechnung="x",+'Rentabilitätsvorschau'!AH4*(1+USterm),+'Rentabilitätsvorschau'!AI4*(1+USterm))</f>
        <v>0</v>
      </c>
      <c r="AJ5" s="42">
        <f>IF(rechnung="x",+'Rentabilitätsvorschau'!AI4*(1+USterm),+'Rentabilitätsvorschau'!AJ4*(1+USterm))</f>
        <v>0</v>
      </c>
      <c r="AK5" s="42">
        <f>IF(rechnung="x",+'Rentabilitätsvorschau'!AJ4*(1+USterm),+'Rentabilitätsvorschau'!AK4*(1+USterm))</f>
        <v>0</v>
      </c>
      <c r="AL5" s="42">
        <f>IF(rechnung="x",+'Rentabilitätsvorschau'!AK4*(1+USterm),+'Rentabilitätsvorschau'!AL4*(1+USterm))</f>
        <v>0</v>
      </c>
      <c r="AM5" s="42">
        <f>IF(rechnung="x",+'Rentabilitätsvorschau'!AL4*(1+USterm),+'Rentabilitätsvorschau'!AM4*(1+USterm))</f>
        <v>0</v>
      </c>
      <c r="AN5" s="42">
        <f>IF(rechnung="x",+'Rentabilitätsvorschau'!AM4*(1+USterm),+'Rentabilitätsvorschau'!AN4*(1+USterm))</f>
        <v>0</v>
      </c>
      <c r="AO5" s="42">
        <f>IF(rechnung="x",+'Rentabilitätsvorschau'!AN4*(1+USterm),+'Rentabilitätsvorschau'!AO4*(1+USterm))</f>
        <v>0</v>
      </c>
      <c r="AP5" s="57">
        <f t="shared" si="3"/>
        <v>0</v>
      </c>
      <c r="AQ5" s="42">
        <f>IF(rechnung="x",+'Rentabilitätsvorschau'!AO4*(1+USterm),+'Rentabilitätsvorschau'!AQ4*(1+USterm))</f>
        <v>0</v>
      </c>
      <c r="AR5" s="42">
        <f>IF(rechnung="x",+'Rentabilitätsvorschau'!AQ4*(1+USterm),+'Rentabilitätsvorschau'!AR4*(1+USterm))</f>
        <v>0</v>
      </c>
      <c r="AS5" s="42">
        <f>IF(rechnung="x",+'Rentabilitätsvorschau'!AR4*(1+USterm),+'Rentabilitätsvorschau'!AS4*(1+USterm))</f>
        <v>0</v>
      </c>
      <c r="AT5" s="42">
        <f>IF(rechnung="x",+'Rentabilitätsvorschau'!AS4*(1+USterm),+'Rentabilitätsvorschau'!AT4*(1+USterm))</f>
        <v>0</v>
      </c>
      <c r="AU5" s="42">
        <f>IF(rechnung="x",+'Rentabilitätsvorschau'!AT4*(1+USterm),+'Rentabilitätsvorschau'!AU4*(1+USterm))</f>
        <v>0</v>
      </c>
      <c r="AV5" s="42">
        <f>IF(rechnung="x",+'Rentabilitätsvorschau'!AU4*(1+USterm),+'Rentabilitätsvorschau'!AV4*(1+USterm))</f>
        <v>0</v>
      </c>
      <c r="AW5" s="42">
        <f>IF(rechnung="x",+'Rentabilitätsvorschau'!AV4*(1+USterm),+'Rentabilitätsvorschau'!AW4*(1+USterm))</f>
        <v>0</v>
      </c>
      <c r="AX5" s="42">
        <f>IF(rechnung="x",+'Rentabilitätsvorschau'!AW4*(1+USterm),+'Rentabilitätsvorschau'!AX4*(1+USterm))</f>
        <v>0</v>
      </c>
      <c r="AY5" s="42">
        <f>IF(rechnung="x",+'Rentabilitätsvorschau'!AX4*(1+USterm),+'Rentabilitätsvorschau'!AY4*(1+USterm))</f>
        <v>0</v>
      </c>
      <c r="AZ5" s="42">
        <f>IF(rechnung="x",+'Rentabilitätsvorschau'!AY4*(1+USterm),+'Rentabilitätsvorschau'!AZ4*(1+USterm))</f>
        <v>0</v>
      </c>
      <c r="BA5" s="42">
        <f>IF(rechnung="x",+'Rentabilitätsvorschau'!AZ4*(1+USterm),+'Rentabilitätsvorschau'!BA4*(1+USterm))</f>
        <v>0</v>
      </c>
      <c r="BB5" s="42">
        <f>IF(rechnung="x",+'Rentabilitätsvorschau'!BA4*(1+USterm),+'Rentabilitätsvorschau'!BB4*(1+USterm))</f>
        <v>0</v>
      </c>
      <c r="BC5" s="57">
        <f t="shared" si="4"/>
        <v>0</v>
      </c>
    </row>
    <row r="6" ht="12.0" customHeight="1">
      <c r="A6" s="29"/>
      <c r="B6" s="5" t="str">
        <f>IF('Infos vor dem Start'!$A$17="x","Bruttoumsatz Dienstleistungen 19%","Umsatz Dienstleistungen")</f>
        <v>Bruttoumsatz Dienstleistungen 19%</v>
      </c>
      <c r="C6" s="5"/>
      <c r="D6" s="42">
        <f>IF(rechnung="x",0,+'Rentabilitätsvorschau'!D5*(1+USteins))</f>
        <v>0</v>
      </c>
      <c r="E6" s="42">
        <f>IF(rechnung="x",+'Rentabilitätsvorschau'!D5*(1+USteins),+'Rentabilitätsvorschau'!E5*(1+USteins))</f>
        <v>23502.5</v>
      </c>
      <c r="F6" s="42">
        <f>IF(rechnung="x",+'Rentabilitätsvorschau'!E5*(1+USteins),+'Rentabilitätsvorschau'!F5*(1+USteins))</f>
        <v>29452.5</v>
      </c>
      <c r="G6" s="42">
        <f>IF(rechnung="x",+'Rentabilitätsvorschau'!F5*(1+USteins),+'Rentabilitätsvorschau'!G5*(1+USteins))</f>
        <v>31237.5</v>
      </c>
      <c r="H6" s="42">
        <f>IF(rechnung="x",+'Rentabilitätsvorschau'!G5*(1+USteins),+'Rentabilitätsvorschau'!H5*(1+USteins))</f>
        <v>34212.5</v>
      </c>
      <c r="I6" s="42">
        <f>IF(rechnung="x",+'Rentabilitätsvorschau'!H5*(1+USteins),+'Rentabilitätsvorschau'!I5*(1+USteins))</f>
        <v>39865</v>
      </c>
      <c r="J6" s="42">
        <f>IF(rechnung="x",+'Rentabilitätsvorschau'!I5*(1+USteins),+'Rentabilitätsvorschau'!J5*(1+USteins))</f>
        <v>58310</v>
      </c>
      <c r="K6" s="42">
        <f>IF(rechnung="x",+'Rentabilitätsvorschau'!J5*(1+USteins),+'Rentabilitätsvorschau'!K5*(1+USteins))</f>
        <v>55335</v>
      </c>
      <c r="L6" s="42">
        <f>IF(rechnung="x",+'Rentabilitätsvorschau'!K5*(1+USteins),+'Rentabilitätsvorschau'!L5*(1+USteins))</f>
        <v>61956.5</v>
      </c>
      <c r="M6" s="42">
        <f>IF(rechnung="x",+'Rentabilitätsvorschau'!L5*(1+USteins),+'Rentabilitätsvorschau'!M5*(1+USteins))</f>
        <v>68437.75</v>
      </c>
      <c r="N6" s="42">
        <f>IF(rechnung="x",+'Rentabilitätsvorschau'!M5*(1+USteins),+'Rentabilitätsvorschau'!N5*(1+USteins))</f>
        <v>74919</v>
      </c>
      <c r="O6" s="42">
        <f>IF(rechnung="x",+'Rentabilitätsvorschau'!N5*(1+USteins),+'Rentabilitätsvorschau'!O5*(1+USteins))</f>
        <v>81578.75</v>
      </c>
      <c r="P6" s="57">
        <f t="shared" si="1"/>
        <v>558807</v>
      </c>
      <c r="Q6" s="42">
        <f>IF(rechnung="x",+'Rentabilitätsvorschau'!O5*(1+USteins),+'Rentabilitätsvorschau'!Q5*(1+USt))</f>
        <v>86870</v>
      </c>
      <c r="R6" s="42">
        <f>IF(rechnung="x",+'Rentabilitätsvorschau'!Q5*(1+USt),+'Rentabilitätsvorschau'!R5*(1+USt))</f>
        <v>110372.5</v>
      </c>
      <c r="S6" s="42">
        <f>IF(rechnung="x",+'Rentabilitätsvorschau'!R5*(1+USt),+'Rentabilitätsvorschau'!S5*(1+USt))</f>
        <v>122138.625</v>
      </c>
      <c r="T6" s="42">
        <f>IF(rechnung="x",+'Rentabilitätsvorschau'!S5*(1+USt),+'Rentabilitätsvorschau'!T5*(1+USt))</f>
        <v>130119.8063</v>
      </c>
      <c r="U6" s="42">
        <f>IF(rechnung="x",+'Rentabilitätsvorschau'!T5*(1+USt),+'Rentabilitätsvorschau'!U5*(1+USt))</f>
        <v>139749.5466</v>
      </c>
      <c r="V6" s="42">
        <f>IF(rechnung="x",+'Rentabilitätsvorschau'!U5*(1+USt),+'Rentabilitätsvorschau'!V5*(1+USt))</f>
        <v>152672.1489</v>
      </c>
      <c r="W6" s="42">
        <f>IF(rechnung="x",+'Rentabilitätsvorschau'!V5*(1+USt),+'Rentabilitätsvorschau'!W5*(1+USt))</f>
        <v>179673.0063</v>
      </c>
      <c r="X6" s="42">
        <f>IF(rechnung="x",+'Rentabilitätsvorschau'!W5*(1+USt),+'Rentabilitätsvorschau'!X5*(1+USt))</f>
        <v>185532.9067</v>
      </c>
      <c r="Y6" s="42">
        <f>IF(rechnung="x",+'Rentabilitätsvorschau'!X5*(1+USt),+'Rentabilitätsvorschau'!Y5*(1+USt))</f>
        <v>201762.127</v>
      </c>
      <c r="Z6" s="42">
        <f>IF(rechnung="x",+'Rentabilitätsvorschau'!Y5*(1+USt),+'Rentabilitätsvorschau'!Z5*(1+USt))</f>
        <v>218655.5458</v>
      </c>
      <c r="AA6" s="42">
        <f>IF(rechnung="x",+'Rentabilitätsvorschau'!Z5*(1+USt),+'Rentabilitätsvorschau'!AA5*(1+USt))</f>
        <v>236393.6356</v>
      </c>
      <c r="AB6" s="42">
        <f>IF(rechnung="x",+'Rentabilitätsvorschau'!AA5*(1+USt),+'Rentabilitätsvorschau'!AB5*(1+USt))</f>
        <v>255206.0549</v>
      </c>
      <c r="AC6" s="57">
        <f t="shared" si="2"/>
        <v>2019145.903</v>
      </c>
      <c r="AD6" s="42">
        <f>IF(rechnung="x",+'Rentabilitätsvorschau'!AB5*(1+USt),+'Rentabilitätsvorschau'!AD5*(1+USt))</f>
        <v>273522.1702</v>
      </c>
      <c r="AE6" s="42">
        <f>IF(rechnung="x",+'Rentabilitätsvorschau'!AD5*(1+USt),+'Rentabilitätsvorschau'!AE5*(1+USt))</f>
        <v>383894.6702</v>
      </c>
      <c r="AF6" s="42">
        <f>IF(rechnung="x",+'Rentabilitätsvorschau'!AE5*(1+USt),+'Rentabilitätsvorschau'!AF5*(1+USt))</f>
        <v>415443.8349</v>
      </c>
      <c r="AG6" s="42">
        <f>IF(rechnung="x",+'Rentabilitätsvorschau'!AF5*(1+USt),+'Rentabilitätsvorschau'!AG5*(1+USt))</f>
        <v>444596.267</v>
      </c>
      <c r="AH6" s="42">
        <f>IF(rechnung="x",+'Rentabilitätsvorschau'!AG5*(1+USt),+'Rentabilitätsvorschau'!AH5*(1+USt))</f>
        <v>476937.3076</v>
      </c>
      <c r="AI6" s="42">
        <f>IF(rechnung="x",+'Rentabilitätsvorschau'!AH5*(1+USt),+'Rentabilitätsvorschau'!AI5*(1+USt))</f>
        <v>514352.9055</v>
      </c>
      <c r="AJ6" s="42">
        <f>IF(rechnung="x",+'Rentabilitätsvorschau'!AI5*(1+USt),+'Rentabilitätsvorschau'!AJ5*(1+USt))</f>
        <v>568421.4511</v>
      </c>
      <c r="AK6" s="42">
        <f>IF(rechnung="x",+'Rentabilitätsvorschau'!AJ5*(1+USt),+'Rentabilitätsvorschau'!AK5*(1+USt))</f>
        <v>602995.4189</v>
      </c>
      <c r="AL6" s="42">
        <f>IF(rechnung="x",+'Rentabilitätsvorschau'!AK5*(1+USt),+'Rentabilitätsvorschau'!AL5*(1+USt))</f>
        <v>650185.8712</v>
      </c>
      <c r="AM6" s="42">
        <f>IF(rechnung="x",+'Rentabilitätsvorschau'!AL5*(1+USt),+'Rentabilitätsvorschau'!AM5*(1+USt))</f>
        <v>700433.2546</v>
      </c>
      <c r="AN6" s="42">
        <f>IF(rechnung="x",+'Rentabilitätsvorschau'!AM5*(1+USt),+'Rentabilitätsvorschau'!AN5*(1+USt))</f>
        <v>754079.9116</v>
      </c>
      <c r="AO6" s="42">
        <f>IF(rechnung="x",+'Rentabilitätsvorschau'!AN5*(1+USt),+'Rentabilitätsvorschau'!AO5*(1+USt))</f>
        <v>811536.9474</v>
      </c>
      <c r="AP6" s="57">
        <f t="shared" si="3"/>
        <v>6596400.01</v>
      </c>
      <c r="AQ6" s="42">
        <f>IF(rechnung="x",+'Rentabilitätsvorschau'!AO5*(1+USt),+'Rentabilitätsvorschau'!AQ5*(1+USt))</f>
        <v>871345.7158</v>
      </c>
      <c r="AR6" s="42">
        <f>IF(rechnung="x",+'Rentabilitätsvorschau'!AQ5*(1+USt),+'Rentabilitätsvorschau'!AR5*(1+USt))</f>
        <v>1255240.386</v>
      </c>
      <c r="AS6" s="42">
        <f>IF(rechnung="x",+'Rentabilitätsvorschau'!AR5*(1+USt),+'Rentabilitätsvorschau'!AS5*(1+USt))</f>
        <v>1351129.028</v>
      </c>
      <c r="AT6" s="42">
        <f>IF(rechnung="x",+'Rentabilitätsvorschau'!AS5*(1+USt),+'Rentabilitätsvorschau'!AT5*(1+USt))</f>
        <v>1449295.533</v>
      </c>
      <c r="AU6" s="42">
        <f>IF(rechnung="x",+'Rentabilitätsvorschau'!AT5*(1+USt),+'Rentabilitätsvorschau'!AU5*(1+USt))</f>
        <v>1555718.403</v>
      </c>
      <c r="AV6" s="42">
        <f>IF(rechnung="x",+'Rentabilitätsvorschau'!AU5*(1+USt),+'Rentabilitätsvorschau'!AV5*(1+USt))</f>
        <v>1672790.701</v>
      </c>
      <c r="AW6" s="42">
        <f>IF(rechnung="x",+'Rentabilitätsvorschau'!AV5*(1+USt),+'Rentabilitätsvorschau'!AW5*(1+USt))</f>
        <v>1813202.208</v>
      </c>
      <c r="AX6" s="42">
        <f>IF(rechnung="x",+'Rentabilitätsvorschau'!AW5*(1+USt),+'Rentabilitätsvorschau'!AX5*(1+USt))</f>
        <v>1940164.985</v>
      </c>
      <c r="AY6" s="42">
        <f>IF(rechnung="x",+'Rentabilitätsvorschau'!AX5*(1+USt),+'Rentabilitätsvorschau'!AY5*(1+USt))</f>
        <v>2086723.209</v>
      </c>
      <c r="AZ6" s="42">
        <f>IF(rechnung="x",+'Rentabilitätsvorschau'!AY5*(1+USt),+'Rentabilitätsvorschau'!AZ5*(1+USt))</f>
        <v>2243819.122</v>
      </c>
      <c r="BA6" s="42">
        <f>IF(rechnung="x",+'Rentabilitätsvorschau'!AZ5*(1+USt),+'Rentabilitätsvorschau'!BA5*(1+USt))</f>
        <v>2412339.068</v>
      </c>
      <c r="BB6" s="42">
        <f>IF(rechnung="x",+'Rentabilitätsvorschau'!BA5*(1+USt),+'Rentabilitätsvorschau'!BB5*(1+USt))</f>
        <v>2593285.909</v>
      </c>
      <c r="BC6" s="57">
        <f t="shared" si="4"/>
        <v>21245054.27</v>
      </c>
    </row>
    <row r="7" ht="12.0" customHeight="1">
      <c r="A7" s="29"/>
      <c r="B7" s="5" t="str">
        <f>IF('Infos vor dem Start'!$A$17="x","Erlösschmälerungen (Skonto) brutto","Erlösschmälerungen (Skonto)")</f>
        <v>Erlösschmälerungen (Skonto) brutto</v>
      </c>
      <c r="C7" s="5"/>
      <c r="D7" s="42">
        <f>IF(rechnung="x",0,(((+'Rentabilitätsvorschau'!D3+'Rentabilitätsvorschau'!D5)*(1+USteins)+'Rentabilitätsvorschau'!D4*(1+UStermeins)))*'Rentabilitätsvorschau'!$B6)</f>
        <v>0</v>
      </c>
      <c r="E7" s="42">
        <f>IF(rechnung="x",(('Rentabilitätsvorschau'!D3+'Rentabilitätsvorschau'!D5)*(1+USteins)+'Rentabilitätsvorschau'!D4*(1+UStermeins))*'Rentabilitätsvorschau'!$B6,((+'Rentabilitätsvorschau'!D3+'Rentabilitätsvorschau'!D5)*(1+USteins)+'Rentabilitätsvorschau'!E4*(1+UStermeins))*'Rentabilitätsvorschau'!$B6)</f>
        <v>0</v>
      </c>
      <c r="F7" s="42">
        <f>IF(rechnung="x",(('Rentabilitätsvorschau'!E3+'Rentabilitätsvorschau'!E5)*(1+USteins)+'Rentabilitätsvorschau'!E4*(1+UStermeins))*'Rentabilitätsvorschau'!$B6,((+'Rentabilitätsvorschau'!E3+'Rentabilitätsvorschau'!E5)*(1+USteins)+'Rentabilitätsvorschau'!F4*(1+UStermeins))*'Rentabilitätsvorschau'!$B6)</f>
        <v>0</v>
      </c>
      <c r="G7" s="42">
        <f>IF(rechnung="x",(('Rentabilitätsvorschau'!F3+'Rentabilitätsvorschau'!F5)*(1+USteins)+'Rentabilitätsvorschau'!F4*(1+UStermeins))*'Rentabilitätsvorschau'!$B6,((+'Rentabilitätsvorschau'!F3+'Rentabilitätsvorschau'!F5)*(1+USteins)+'Rentabilitätsvorschau'!G4*(1+UStermeins))*'Rentabilitätsvorschau'!$B6)</f>
        <v>0</v>
      </c>
      <c r="H7" s="42">
        <f>IF(rechnung="x",(('Rentabilitätsvorschau'!G3+'Rentabilitätsvorschau'!G5)*(1+USteins)+'Rentabilitätsvorschau'!G4*(1+UStermeins))*'Rentabilitätsvorschau'!$B6,((+'Rentabilitätsvorschau'!G3+'Rentabilitätsvorschau'!G5)*(1+USteins)+'Rentabilitätsvorschau'!H4*(1+UStermeins))*'Rentabilitätsvorschau'!$B6)</f>
        <v>0</v>
      </c>
      <c r="I7" s="42">
        <f>IF(rechnung="x",(('Rentabilitätsvorschau'!H3+'Rentabilitätsvorschau'!H5)*(1+USteins)+'Rentabilitätsvorschau'!H4*(1+UStermeins))*'Rentabilitätsvorschau'!$B6,((+'Rentabilitätsvorschau'!H3+'Rentabilitätsvorschau'!H5)*(1+USteins)+'Rentabilitätsvorschau'!I4*(1+UStermeins))*'Rentabilitätsvorschau'!$B6)</f>
        <v>0</v>
      </c>
      <c r="J7" s="42">
        <f>IF(rechnung="x",(('Rentabilitätsvorschau'!I3+'Rentabilitätsvorschau'!I5)*(1+USteins)+'Rentabilitätsvorschau'!I4*(1+UStermeins))*'Rentabilitätsvorschau'!$B6,((+'Rentabilitätsvorschau'!I3+'Rentabilitätsvorschau'!I5)*(1+USteins)+'Rentabilitätsvorschau'!J4*(1+UStermeins))*'Rentabilitätsvorschau'!$B6)</f>
        <v>0</v>
      </c>
      <c r="K7" s="42">
        <f>IF(rechnung="x",(('Rentabilitätsvorschau'!J3+'Rentabilitätsvorschau'!J5)*(1+USteins)+'Rentabilitätsvorschau'!J4*(1+UStermeins))*'Rentabilitätsvorschau'!$B6,((+'Rentabilitätsvorschau'!J3+'Rentabilitätsvorschau'!J5)*(1+USteins)+'Rentabilitätsvorschau'!K4*(1+UStermeins))*'Rentabilitätsvorschau'!$B6)</f>
        <v>0</v>
      </c>
      <c r="L7" s="42">
        <f>IF(rechnung="x",(('Rentabilitätsvorschau'!K3+'Rentabilitätsvorschau'!K5)*(1+USteins)+'Rentabilitätsvorschau'!K4*(1+UStermeins))*'Rentabilitätsvorschau'!$B6,((+'Rentabilitätsvorschau'!K3+'Rentabilitätsvorschau'!K5)*(1+USteins)+'Rentabilitätsvorschau'!L4*(1+UStermeins))*'Rentabilitätsvorschau'!$B6)</f>
        <v>0</v>
      </c>
      <c r="M7" s="42">
        <f>IF(rechnung="x",(('Rentabilitätsvorschau'!L3+'Rentabilitätsvorschau'!L5)*(1+USteins)+'Rentabilitätsvorschau'!L4*(1+UStermeins))*'Rentabilitätsvorschau'!$B6,((+'Rentabilitätsvorschau'!L3+'Rentabilitätsvorschau'!L5)*(1+USteins)+'Rentabilitätsvorschau'!M4*(1+UStermeins))*'Rentabilitätsvorschau'!$B6)</f>
        <v>0</v>
      </c>
      <c r="N7" s="42">
        <f>IF(rechnung="x",(('Rentabilitätsvorschau'!M3+'Rentabilitätsvorschau'!M5)*(1+USteins)+'Rentabilitätsvorschau'!M4*(1+UStermeins))*'Rentabilitätsvorschau'!$B6,((+'Rentabilitätsvorschau'!M3+'Rentabilitätsvorschau'!M5)*(1+USteins)+'Rentabilitätsvorschau'!N4*(1+UStermeins))*'Rentabilitätsvorschau'!$B6)</f>
        <v>0</v>
      </c>
      <c r="O7" s="42">
        <f>IF(rechnung="x",(('Rentabilitätsvorschau'!N3+'Rentabilitätsvorschau'!N5)*(1+USteins)+'Rentabilitätsvorschau'!N4*(1+UStermeins))*'Rentabilitätsvorschau'!$B6,((+'Rentabilitätsvorschau'!N3+'Rentabilitätsvorschau'!N5)*(1+USteins)+'Rentabilitätsvorschau'!O4*(1+UStermeins))*'Rentabilitätsvorschau'!$B6)</f>
        <v>0</v>
      </c>
      <c r="P7" s="57">
        <f t="shared" si="1"/>
        <v>0</v>
      </c>
      <c r="Q7" s="42">
        <f>IF(rechnung="x",(('Rentabilitätsvorschau'!O3+'Rentabilitätsvorschau'!O5)*(1+USteins)+'Rentabilitätsvorschau'!O4*(1+UStermeins))*'Rentabilitätsvorschau'!$B6,((+'Rentabilitätsvorschau'!Q3+'Rentabilitätsvorschau'!Q5)*(1+USt)+'Rentabilitätsvorschau'!Q4*(1+USterm))*'Rentabilitätsvorschau'!$B6)</f>
        <v>0</v>
      </c>
      <c r="R7" s="42">
        <f>IF(rechnung="x",(('Rentabilitätsvorschau'!Q3+'Rentabilitätsvorschau'!Q5)*(1+USt)+'Rentabilitätsvorschau'!Q4*(1+USterm))*'Rentabilitätsvorschau'!$B6,((+'Rentabilitätsvorschau'!R3+'Rentabilitätsvorschau'!R5)*(1+USt)+'Rentabilitätsvorschau'!R4*(1+USterm))*'Rentabilitätsvorschau'!$B6)</f>
        <v>0</v>
      </c>
      <c r="S7" s="42">
        <f>IF(rechnung="x",(('Rentabilitätsvorschau'!R3+'Rentabilitätsvorschau'!R5)*(1+USt)+'Rentabilitätsvorschau'!R4*(1+USterm))*'Rentabilitätsvorschau'!$B6,((+'Rentabilitätsvorschau'!S3+'Rentabilitätsvorschau'!S5)*(1+USt)+'Rentabilitätsvorschau'!S4*(1+USterm))*'Rentabilitätsvorschau'!$B6)</f>
        <v>0</v>
      </c>
      <c r="T7" s="42">
        <f>IF(rechnung="x",(('Rentabilitätsvorschau'!S3+'Rentabilitätsvorschau'!S5)*(1+USt)+'Rentabilitätsvorschau'!S4*(1+USterm))*'Rentabilitätsvorschau'!$B6,((+'Rentabilitätsvorschau'!T3+'Rentabilitätsvorschau'!T5)*(1+USt)+'Rentabilitätsvorschau'!T4*(1+USterm))*'Rentabilitätsvorschau'!$B6)</f>
        <v>0</v>
      </c>
      <c r="U7" s="42">
        <f>IF(rechnung="x",(('Rentabilitätsvorschau'!T3+'Rentabilitätsvorschau'!T5)*(1+USt)+'Rentabilitätsvorschau'!T4*(1+USterm))*'Rentabilitätsvorschau'!$B6,((+'Rentabilitätsvorschau'!U3+'Rentabilitätsvorschau'!U5)*(1+USt)+'Rentabilitätsvorschau'!U4*(1+USterm))*'Rentabilitätsvorschau'!$B6)</f>
        <v>0</v>
      </c>
      <c r="V7" s="42">
        <f>IF(rechnung="x",(('Rentabilitätsvorschau'!U3+'Rentabilitätsvorschau'!U5)*(1+USt)+'Rentabilitätsvorschau'!U4*(1+USterm))*'Rentabilitätsvorschau'!$B6,((+'Rentabilitätsvorschau'!V3+'Rentabilitätsvorschau'!V5)*(1+USt)+'Rentabilitätsvorschau'!V4*(1+USterm))*'Rentabilitätsvorschau'!$B6)</f>
        <v>0</v>
      </c>
      <c r="W7" s="42">
        <f>IF(rechnung="x",(('Rentabilitätsvorschau'!V3+'Rentabilitätsvorschau'!V5)*(1+USt)+'Rentabilitätsvorschau'!V4*(1+USterm))*'Rentabilitätsvorschau'!$B6,((+'Rentabilitätsvorschau'!W3+'Rentabilitätsvorschau'!W5)*(1+USt)+'Rentabilitätsvorschau'!W4*(1+USterm))*'Rentabilitätsvorschau'!$B6)</f>
        <v>0</v>
      </c>
      <c r="X7" s="42">
        <f>IF(rechnung="x",(('Rentabilitätsvorschau'!W3+'Rentabilitätsvorschau'!W5)*(1+USt)+'Rentabilitätsvorschau'!W4*(1+USterm))*'Rentabilitätsvorschau'!$B6,((+'Rentabilitätsvorschau'!X3+'Rentabilitätsvorschau'!X5)*(1+USt)+'Rentabilitätsvorschau'!X4*(1+USterm))*'Rentabilitätsvorschau'!$B6)</f>
        <v>0</v>
      </c>
      <c r="Y7" s="42">
        <f>IF(rechnung="x",(('Rentabilitätsvorschau'!X3+'Rentabilitätsvorschau'!X5)*(1+USt)+'Rentabilitätsvorschau'!X4*(1+USterm))*'Rentabilitätsvorschau'!$B6,((+'Rentabilitätsvorschau'!Y3+'Rentabilitätsvorschau'!Y5)*(1+USt)+'Rentabilitätsvorschau'!Y4*(1+USterm))*'Rentabilitätsvorschau'!$B6)</f>
        <v>0</v>
      </c>
      <c r="Z7" s="42">
        <f>IF(rechnung="x",(('Rentabilitätsvorschau'!Y3+'Rentabilitätsvorschau'!Y5)*(1+USt)+'Rentabilitätsvorschau'!Y4*(1+USterm))*'Rentabilitätsvorschau'!$B6,((+'Rentabilitätsvorschau'!Z3+'Rentabilitätsvorschau'!Z5)*(1+USt)+'Rentabilitätsvorschau'!Z4*(1+USterm))*'Rentabilitätsvorschau'!$B6)</f>
        <v>0</v>
      </c>
      <c r="AA7" s="42">
        <f>IF(rechnung="x",(('Rentabilitätsvorschau'!Z3+'Rentabilitätsvorschau'!Z5)*(1+USt)+'Rentabilitätsvorschau'!Z4*(1+USterm))*'Rentabilitätsvorschau'!$B6,((+'Rentabilitätsvorschau'!AA3+'Rentabilitätsvorschau'!AA5)*(1+USt)+'Rentabilitätsvorschau'!AA4*(1+USterm))*'Rentabilitätsvorschau'!$B6)</f>
        <v>0</v>
      </c>
      <c r="AB7" s="42">
        <f>IF(rechnung="x",(('Rentabilitätsvorschau'!AA3+'Rentabilitätsvorschau'!AA5)*(1+USt)+'Rentabilitätsvorschau'!AA4*(1+USterm))*'Rentabilitätsvorschau'!$B6,((+'Rentabilitätsvorschau'!AB3+'Rentabilitätsvorschau'!AB5)*(1+USt)+'Rentabilitätsvorschau'!AB4*(1+USterm))*'Rentabilitätsvorschau'!$B6)</f>
        <v>0</v>
      </c>
      <c r="AC7" s="57">
        <f t="shared" si="2"/>
        <v>0</v>
      </c>
      <c r="AD7" s="42">
        <f>IF(rechnung="x",(('Rentabilitätsvorschau'!AB3+'Rentabilitätsvorschau'!AB5)*(1+USt)+'Rentabilitätsvorschau'!AB4*(1+USterm))*'Rentabilitätsvorschau'!$B6,((+'Rentabilitätsvorschau'!AD3+'Rentabilitätsvorschau'!AD5)*(1+USt)+'Rentabilitätsvorschau'!AD4*(1+USterm))*'Rentabilitätsvorschau'!$B6)</f>
        <v>0</v>
      </c>
      <c r="AE7" s="42">
        <f>IF(rechnung="x",(('Rentabilitätsvorschau'!AD3+'Rentabilitätsvorschau'!AD5)*(1+USt)+'Rentabilitätsvorschau'!AD4*(1+USterm))*'Rentabilitätsvorschau'!$B6,((+'Rentabilitätsvorschau'!AE3+'Rentabilitätsvorschau'!AE5)*(1+USt)+'Rentabilitätsvorschau'!AE4*(1+USterm))*'Rentabilitätsvorschau'!$B6)</f>
        <v>0</v>
      </c>
      <c r="AF7" s="42">
        <f>IF(rechnung="x",(('Rentabilitätsvorschau'!AE3+'Rentabilitätsvorschau'!AE5)*(1+USt)+'Rentabilitätsvorschau'!AE4*(1+USterm))*'Rentabilitätsvorschau'!$B6,((+'Rentabilitätsvorschau'!AF3+'Rentabilitätsvorschau'!AF5)*(1+USt)+'Rentabilitätsvorschau'!AF4*(1+USterm))*'Rentabilitätsvorschau'!$B6)</f>
        <v>0</v>
      </c>
      <c r="AG7" s="42">
        <f>IF(rechnung="x",(('Rentabilitätsvorschau'!AF3+'Rentabilitätsvorschau'!AF5)*(1+USt)+'Rentabilitätsvorschau'!AF4*(1+USterm))*'Rentabilitätsvorschau'!$B6,((+'Rentabilitätsvorschau'!AG3+'Rentabilitätsvorschau'!AG5)*(1+USt)+'Rentabilitätsvorschau'!AG4*(1+USterm))*'Rentabilitätsvorschau'!$B6)</f>
        <v>0</v>
      </c>
      <c r="AH7" s="42">
        <f>IF(rechnung="x",(('Rentabilitätsvorschau'!AG3+'Rentabilitätsvorschau'!AG5)*(1+USt)+'Rentabilitätsvorschau'!AG4*(1+USterm))*'Rentabilitätsvorschau'!$B6,((+'Rentabilitätsvorschau'!AH3+'Rentabilitätsvorschau'!AH5)*(1+USt)+'Rentabilitätsvorschau'!AH4*(1+USterm))*'Rentabilitätsvorschau'!$B6)</f>
        <v>0</v>
      </c>
      <c r="AI7" s="42">
        <f>IF(rechnung="x",(('Rentabilitätsvorschau'!AH3+'Rentabilitätsvorschau'!AH5)*(1+USt)+'Rentabilitätsvorschau'!AH4*(1+USterm))*'Rentabilitätsvorschau'!$B6,((+'Rentabilitätsvorschau'!AI3+'Rentabilitätsvorschau'!AI5)*(1+USt)+'Rentabilitätsvorschau'!AI4*(1+USterm))*'Rentabilitätsvorschau'!$B6)</f>
        <v>0</v>
      </c>
      <c r="AJ7" s="42">
        <f>IF(rechnung="x",(('Rentabilitätsvorschau'!AI3+'Rentabilitätsvorschau'!AI5)*(1+USt)+'Rentabilitätsvorschau'!AI4*(1+USterm))*'Rentabilitätsvorschau'!$B6,((+'Rentabilitätsvorschau'!AJ3+'Rentabilitätsvorschau'!AJ5)*(1+USt)+'Rentabilitätsvorschau'!AJ4*(1+USterm))*'Rentabilitätsvorschau'!$B6)</f>
        <v>0</v>
      </c>
      <c r="AK7" s="42">
        <f>IF(rechnung="x",(('Rentabilitätsvorschau'!AJ3+'Rentabilitätsvorschau'!AJ5)*(1+USt)+'Rentabilitätsvorschau'!AJ4*(1+USterm))*'Rentabilitätsvorschau'!$B6,((+'Rentabilitätsvorschau'!AK3+'Rentabilitätsvorschau'!AK5)*(1+USt)+'Rentabilitätsvorschau'!AK4*(1+USterm))*'Rentabilitätsvorschau'!$B6)</f>
        <v>0</v>
      </c>
      <c r="AL7" s="42">
        <f>IF(rechnung="x",(('Rentabilitätsvorschau'!AK3+'Rentabilitätsvorschau'!AK5)*(1+USt)+'Rentabilitätsvorschau'!AK4*(1+USterm))*'Rentabilitätsvorschau'!$B6,((+'Rentabilitätsvorschau'!AL3+'Rentabilitätsvorschau'!AL5)*(1+USt)+'Rentabilitätsvorschau'!AL4*(1+USterm))*'Rentabilitätsvorschau'!$B6)</f>
        <v>0</v>
      </c>
      <c r="AM7" s="42">
        <f>IF(rechnung="x",(('Rentabilitätsvorschau'!AL3+'Rentabilitätsvorschau'!AL5)*(1+USt)+'Rentabilitätsvorschau'!AL4*(1+USterm))*'Rentabilitätsvorschau'!$B6,((+'Rentabilitätsvorschau'!AM3+'Rentabilitätsvorschau'!AM5)*(1+USt)+'Rentabilitätsvorschau'!AM4*(1+USterm))*'Rentabilitätsvorschau'!$B6)</f>
        <v>0</v>
      </c>
      <c r="AN7" s="42">
        <f>IF(rechnung="x",(('Rentabilitätsvorschau'!AM3+'Rentabilitätsvorschau'!AM5)*(1+USt)+'Rentabilitätsvorschau'!AM4*(1+USterm))*'Rentabilitätsvorschau'!$B6,((+'Rentabilitätsvorschau'!AN3+'Rentabilitätsvorschau'!AN5)*(1+USt)+'Rentabilitätsvorschau'!AN4*(1+USterm))*'Rentabilitätsvorschau'!$B6)</f>
        <v>0</v>
      </c>
      <c r="AO7" s="42">
        <f>IF(rechnung="x",(('Rentabilitätsvorschau'!AN3+'Rentabilitätsvorschau'!AN5)*(1+USt)+'Rentabilitätsvorschau'!AN4*(1+USterm))*'Rentabilitätsvorschau'!$B6,((+'Rentabilitätsvorschau'!AO3+'Rentabilitätsvorschau'!AO5)*(1+USt)+'Rentabilitätsvorschau'!AO4*(1+USterm))*'Rentabilitätsvorschau'!$B6)</f>
        <v>0</v>
      </c>
      <c r="AP7" s="57">
        <f t="shared" si="3"/>
        <v>0</v>
      </c>
      <c r="AQ7" s="42">
        <f>IF(rechnung="x",(('Rentabilitätsvorschau'!AO3+'Rentabilitätsvorschau'!AO5)*(1+USt)+'Rentabilitätsvorschau'!AO4*(1+USterm))*'Rentabilitätsvorschau'!$B6,((+'Rentabilitätsvorschau'!AQ3+'Rentabilitätsvorschau'!AQ5)*(1+USt)+'Rentabilitätsvorschau'!AQ4*(1+USterm))*'Rentabilitätsvorschau'!$B6)</f>
        <v>0</v>
      </c>
      <c r="AR7" s="42">
        <f>IF(rechnung="x",(('Rentabilitätsvorschau'!AQ3+'Rentabilitätsvorschau'!AQ5)*(1+USt)+'Rentabilitätsvorschau'!AQ4*(1+USterm))*'Rentabilitätsvorschau'!$B6,((+'Rentabilitätsvorschau'!AR3+'Rentabilitätsvorschau'!AR5)*(1+USt)+'Rentabilitätsvorschau'!AR4*(1+USterm))*'Rentabilitätsvorschau'!$B6)</f>
        <v>0</v>
      </c>
      <c r="AS7" s="42">
        <f>IF(rechnung="x",(('Rentabilitätsvorschau'!AR3+'Rentabilitätsvorschau'!AR5)*(1+USt)+'Rentabilitätsvorschau'!AR4*(1+USterm))*'Rentabilitätsvorschau'!$B6,((+'Rentabilitätsvorschau'!AS3+'Rentabilitätsvorschau'!AS5)*(1+USt)+'Rentabilitätsvorschau'!AS4*(1+USterm))*'Rentabilitätsvorschau'!$B6)</f>
        <v>0</v>
      </c>
      <c r="AT7" s="42">
        <f>IF(rechnung="x",(('Rentabilitätsvorschau'!AS3+'Rentabilitätsvorschau'!AS5)*(1+USt)+'Rentabilitätsvorschau'!AS4*(1+USterm))*'Rentabilitätsvorschau'!$B6,((+'Rentabilitätsvorschau'!AT3+'Rentabilitätsvorschau'!AT5)*(1+USt)+'Rentabilitätsvorschau'!AT4*(1+USterm))*'Rentabilitätsvorschau'!$B6)</f>
        <v>0</v>
      </c>
      <c r="AU7" s="42">
        <f>IF(rechnung="x",(('Rentabilitätsvorschau'!AT3+'Rentabilitätsvorschau'!AT5)*(1+USt)+'Rentabilitätsvorschau'!AT4*(1+USterm))*'Rentabilitätsvorschau'!$B6,((+'Rentabilitätsvorschau'!AU3+'Rentabilitätsvorschau'!AU5)*(1+USt)+'Rentabilitätsvorschau'!AU4*(1+USterm))*'Rentabilitätsvorschau'!$B6)</f>
        <v>0</v>
      </c>
      <c r="AV7" s="42">
        <f>IF(rechnung="x",(('Rentabilitätsvorschau'!AU3+'Rentabilitätsvorschau'!AU5)*(1+USt)+'Rentabilitätsvorschau'!AU4*(1+USterm))*'Rentabilitätsvorschau'!$B6,((+'Rentabilitätsvorschau'!AV3+'Rentabilitätsvorschau'!AV5)*(1+USt)+'Rentabilitätsvorschau'!AV4*(1+USterm))*'Rentabilitätsvorschau'!$B6)</f>
        <v>0</v>
      </c>
      <c r="AW7" s="42">
        <f>IF(rechnung="x",(('Rentabilitätsvorschau'!AV3+'Rentabilitätsvorschau'!AV5)*(1+USt)+'Rentabilitätsvorschau'!AV4*(1+USterm))*'Rentabilitätsvorschau'!$B6,((+'Rentabilitätsvorschau'!AW3+'Rentabilitätsvorschau'!AW5)*(1+USt)+'Rentabilitätsvorschau'!AW4*(1+USterm))*'Rentabilitätsvorschau'!$B6)</f>
        <v>0</v>
      </c>
      <c r="AX7" s="42">
        <f>IF(rechnung="x",(('Rentabilitätsvorschau'!AW3+'Rentabilitätsvorschau'!AW5)*(1+USt)+'Rentabilitätsvorschau'!AW4*(1+USterm))*'Rentabilitätsvorschau'!$B6,((+'Rentabilitätsvorschau'!AX3+'Rentabilitätsvorschau'!AX5)*(1+USt)+'Rentabilitätsvorschau'!AX4*(1+USterm))*'Rentabilitätsvorschau'!$B6)</f>
        <v>0</v>
      </c>
      <c r="AY7" s="42">
        <f>IF(rechnung="x",(('Rentabilitätsvorschau'!AX3+'Rentabilitätsvorschau'!AX5)*(1+USt)+'Rentabilitätsvorschau'!AX4*(1+USterm))*'Rentabilitätsvorschau'!$B6,((+'Rentabilitätsvorschau'!AY3+'Rentabilitätsvorschau'!AY5)*(1+USt)+'Rentabilitätsvorschau'!AY4*(1+USterm))*'Rentabilitätsvorschau'!$B6)</f>
        <v>0</v>
      </c>
      <c r="AZ7" s="42">
        <f>IF(rechnung="x",(('Rentabilitätsvorschau'!AY3+'Rentabilitätsvorschau'!AY5)*(1+USt)+'Rentabilitätsvorschau'!AY4*(1+USterm))*'Rentabilitätsvorschau'!$B6,((+'Rentabilitätsvorschau'!AZ3+'Rentabilitätsvorschau'!AZ5)*(1+USt)+'Rentabilitätsvorschau'!AZ4*(1+USterm))*'Rentabilitätsvorschau'!$B6)</f>
        <v>0</v>
      </c>
      <c r="BA7" s="42">
        <f>IF(rechnung="x",(('Rentabilitätsvorschau'!AZ3+'Rentabilitätsvorschau'!AZ5)*(1+USt)+'Rentabilitätsvorschau'!AZ4*(1+USterm))*'Rentabilitätsvorschau'!$B6,((+'Rentabilitätsvorschau'!BA3+'Rentabilitätsvorschau'!BA5)*(1+USt)+'Rentabilitätsvorschau'!BA4*(1+USterm))*'Rentabilitätsvorschau'!$B6)</f>
        <v>0</v>
      </c>
      <c r="BB7" s="42">
        <f>IF(rechnung="x",(('Rentabilitätsvorschau'!BA3+'Rentabilitätsvorschau'!BA5)*(1+USt)+'Rentabilitätsvorschau'!BA4*(1+USterm))*'Rentabilitätsvorschau'!$B6,((+'Rentabilitätsvorschau'!BB3+'Rentabilitätsvorschau'!BB5)*(1+USt)+'Rentabilitätsvorschau'!BB4*(1+USterm))*'Rentabilitätsvorschau'!$B6)</f>
        <v>0</v>
      </c>
      <c r="BC7" s="57">
        <f t="shared" si="4"/>
        <v>0</v>
      </c>
    </row>
    <row r="8" ht="12.0" customHeight="1">
      <c r="A8" s="29" t="str">
        <f>+'Rentabilitätsvorschau'!A7</f>
        <v>sonstige betriebliche Erträge</v>
      </c>
      <c r="B8" s="5"/>
      <c r="C8" s="5"/>
      <c r="D8" s="42">
        <f>+'Rentabilitätsvorschau'!D7*(1+USteins)</f>
        <v>0</v>
      </c>
      <c r="E8" s="42">
        <f>+'Rentabilitätsvorschau'!E7*(1+USteins)</f>
        <v>0</v>
      </c>
      <c r="F8" s="42">
        <f>+'Rentabilitätsvorschau'!F7*(1+USteins)</f>
        <v>0</v>
      </c>
      <c r="G8" s="42">
        <f>+'Rentabilitätsvorschau'!G7*(1+USteins)</f>
        <v>0</v>
      </c>
      <c r="H8" s="42">
        <f>+'Rentabilitätsvorschau'!H7*(1+USteins)</f>
        <v>0</v>
      </c>
      <c r="I8" s="42">
        <f>+'Rentabilitätsvorschau'!I7*(1+USteins)</f>
        <v>0</v>
      </c>
      <c r="J8" s="42">
        <f>+'Rentabilitätsvorschau'!J7*(1+USteins)</f>
        <v>0</v>
      </c>
      <c r="K8" s="42">
        <f>+'Rentabilitätsvorschau'!K7*(1+USteins)</f>
        <v>0</v>
      </c>
      <c r="L8" s="42">
        <f>+'Rentabilitätsvorschau'!L7*(1+USteins)</f>
        <v>0</v>
      </c>
      <c r="M8" s="42">
        <f>+'Rentabilitätsvorschau'!M7*(1+USteins)</f>
        <v>0</v>
      </c>
      <c r="N8" s="42">
        <f>+'Rentabilitätsvorschau'!N7*(1+USteins)</f>
        <v>0</v>
      </c>
      <c r="O8" s="42">
        <f>+'Rentabilitätsvorschau'!O7*(1+USteins)</f>
        <v>0</v>
      </c>
      <c r="P8" s="57">
        <f t="shared" si="1"/>
        <v>0</v>
      </c>
      <c r="Q8" s="42">
        <f>+'Rentabilitätsvorschau'!Q7*(1+USt)</f>
        <v>0</v>
      </c>
      <c r="R8" s="42">
        <f>+'Rentabilitätsvorschau'!R7*(1+USt)</f>
        <v>0</v>
      </c>
      <c r="S8" s="42">
        <f>+'Rentabilitätsvorschau'!S7*(1+USt)</f>
        <v>0</v>
      </c>
      <c r="T8" s="42">
        <f>+'Rentabilitätsvorschau'!T7*(1+USt)</f>
        <v>0</v>
      </c>
      <c r="U8" s="42">
        <f>+'Rentabilitätsvorschau'!U7*(1+USt)</f>
        <v>0</v>
      </c>
      <c r="V8" s="42">
        <f>+'Rentabilitätsvorschau'!V7*(1+USt)</f>
        <v>0</v>
      </c>
      <c r="W8" s="42">
        <f>+'Rentabilitätsvorschau'!W7*(1+USt)</f>
        <v>0</v>
      </c>
      <c r="X8" s="42">
        <f>+'Rentabilitätsvorschau'!X7*(1+USt)</f>
        <v>0</v>
      </c>
      <c r="Y8" s="42">
        <f>+'Rentabilitätsvorschau'!Y7*(1+USt)</f>
        <v>0</v>
      </c>
      <c r="Z8" s="42">
        <f>+'Rentabilitätsvorschau'!Z7*(1+USt)</f>
        <v>0</v>
      </c>
      <c r="AA8" s="42">
        <f>+'Rentabilitätsvorschau'!AA7*(1+USt)</f>
        <v>0</v>
      </c>
      <c r="AB8" s="42">
        <f>+'Rentabilitätsvorschau'!AB7*(1+USt)</f>
        <v>0</v>
      </c>
      <c r="AC8" s="57">
        <f t="shared" si="2"/>
        <v>0</v>
      </c>
      <c r="AD8" s="42">
        <f>+'Rentabilitätsvorschau'!AD7*(1+USt)</f>
        <v>0</v>
      </c>
      <c r="AE8" s="42">
        <f>+'Rentabilitätsvorschau'!AE7*(1+USt)</f>
        <v>0</v>
      </c>
      <c r="AF8" s="42">
        <f>+'Rentabilitätsvorschau'!AF7*(1+USt)</f>
        <v>0</v>
      </c>
      <c r="AG8" s="42">
        <f>+'Rentabilitätsvorschau'!AG7*(1+USt)</f>
        <v>0</v>
      </c>
      <c r="AH8" s="42">
        <f>+'Rentabilitätsvorschau'!AH7*(1+USt)</f>
        <v>0</v>
      </c>
      <c r="AI8" s="42">
        <f>+'Rentabilitätsvorschau'!AI7*(1+USt)</f>
        <v>0</v>
      </c>
      <c r="AJ8" s="42">
        <f>+'Rentabilitätsvorschau'!AJ7*(1+USt)</f>
        <v>0</v>
      </c>
      <c r="AK8" s="42">
        <f>+'Rentabilitätsvorschau'!AK7*(1+USt)</f>
        <v>0</v>
      </c>
      <c r="AL8" s="42">
        <f>+'Rentabilitätsvorschau'!AL7*(1+USt)</f>
        <v>0</v>
      </c>
      <c r="AM8" s="42">
        <f>+'Rentabilitätsvorschau'!AM7*(1+USt)</f>
        <v>0</v>
      </c>
      <c r="AN8" s="42">
        <f>+'Rentabilitätsvorschau'!AN7*(1+USt)</f>
        <v>0</v>
      </c>
      <c r="AO8" s="42">
        <f>+'Rentabilitätsvorschau'!AO7*(1+USt)</f>
        <v>0</v>
      </c>
      <c r="AP8" s="57">
        <f t="shared" si="3"/>
        <v>0</v>
      </c>
      <c r="AQ8" s="42">
        <f>+'Rentabilitätsvorschau'!AQ7*(1+USt)</f>
        <v>0</v>
      </c>
      <c r="AR8" s="42">
        <f>+'Rentabilitätsvorschau'!AR7*(1+USt)</f>
        <v>0</v>
      </c>
      <c r="AS8" s="42">
        <f>+'Rentabilitätsvorschau'!AS7*(1+USt)</f>
        <v>0</v>
      </c>
      <c r="AT8" s="42">
        <f>+'Rentabilitätsvorschau'!AT7*(1+USt)</f>
        <v>0</v>
      </c>
      <c r="AU8" s="42">
        <f>+'Rentabilitätsvorschau'!AU7*(1+USt)</f>
        <v>0</v>
      </c>
      <c r="AV8" s="42">
        <f>+'Rentabilitätsvorschau'!AV7*(1+USt)</f>
        <v>0</v>
      </c>
      <c r="AW8" s="42">
        <f>+'Rentabilitätsvorschau'!AW7*(1+USt)</f>
        <v>0</v>
      </c>
      <c r="AX8" s="42">
        <f>+'Rentabilitätsvorschau'!AX7*(1+USt)</f>
        <v>0</v>
      </c>
      <c r="AY8" s="42">
        <f>+'Rentabilitätsvorschau'!AY7*(1+USt)</f>
        <v>0</v>
      </c>
      <c r="AZ8" s="42">
        <f>+'Rentabilitätsvorschau'!AZ7*(1+USt)</f>
        <v>0</v>
      </c>
      <c r="BA8" s="42">
        <f>+'Rentabilitätsvorschau'!BA7*(1+USt)</f>
        <v>0</v>
      </c>
      <c r="BB8" s="42">
        <f>+'Rentabilitätsvorschau'!BB7*(1+USt)</f>
        <v>0</v>
      </c>
      <c r="BC8" s="57">
        <f t="shared" si="4"/>
        <v>0</v>
      </c>
    </row>
    <row r="9" ht="12.0" customHeight="1">
      <c r="A9" s="29" t="str">
        <f>+'Rentabilitätsvorschau'!A8</f>
        <v>Wareneinkauf/Materialaufwand</v>
      </c>
      <c r="B9" s="5"/>
      <c r="C9" s="5"/>
      <c r="D9" s="42"/>
      <c r="E9" s="42"/>
      <c r="F9" s="42"/>
      <c r="G9" s="42"/>
      <c r="H9" s="42"/>
      <c r="I9" s="42"/>
      <c r="J9" s="42"/>
      <c r="K9" s="42"/>
      <c r="L9" s="42"/>
      <c r="M9" s="42"/>
      <c r="N9" s="42"/>
      <c r="O9" s="42"/>
      <c r="P9" s="57"/>
      <c r="Q9" s="42"/>
      <c r="R9" s="42"/>
      <c r="S9" s="42"/>
      <c r="T9" s="42"/>
      <c r="U9" s="42"/>
      <c r="V9" s="42"/>
      <c r="W9" s="42"/>
      <c r="X9" s="42"/>
      <c r="Y9" s="42"/>
      <c r="Z9" s="42"/>
      <c r="AA9" s="42"/>
      <c r="AB9" s="42"/>
      <c r="AC9" s="57"/>
      <c r="AD9" s="42"/>
      <c r="AE9" s="42"/>
      <c r="AF9" s="42"/>
      <c r="AG9" s="42"/>
      <c r="AH9" s="42"/>
      <c r="AI9" s="42"/>
      <c r="AJ9" s="42"/>
      <c r="AK9" s="42"/>
      <c r="AL9" s="42"/>
      <c r="AM9" s="42"/>
      <c r="AN9" s="42"/>
      <c r="AO9" s="42"/>
      <c r="AP9" s="57"/>
      <c r="AQ9" s="42"/>
      <c r="AR9" s="42"/>
      <c r="AS9" s="42"/>
      <c r="AT9" s="42"/>
      <c r="AU9" s="42"/>
      <c r="AV9" s="42"/>
      <c r="AW9" s="42"/>
      <c r="AX9" s="42"/>
      <c r="AY9" s="42"/>
      <c r="AZ9" s="42"/>
      <c r="BA9" s="42"/>
      <c r="BB9" s="42"/>
      <c r="BC9" s="57"/>
    </row>
    <row r="10" ht="12.0" customHeight="1">
      <c r="A10" s="5"/>
      <c r="B10" s="5" t="str">
        <f>+'Rentabilitätsvorschau'!C9</f>
        <v>pauschaler Wareneinsatz</v>
      </c>
      <c r="C10" s="5"/>
      <c r="D10" s="42">
        <f>+'Rentabilitätsvorschau'!D9*(1+VStWEeins)</f>
        <v>0</v>
      </c>
      <c r="E10" s="42">
        <f>+'Rentabilitätsvorschau'!E9*(1+VStWEeins)</f>
        <v>0</v>
      </c>
      <c r="F10" s="42">
        <f>+'Rentabilitätsvorschau'!F9*(1+VStWEeins)</f>
        <v>0</v>
      </c>
      <c r="G10" s="42">
        <f>+'Rentabilitätsvorschau'!G9*(1+VStWEeins)</f>
        <v>0</v>
      </c>
      <c r="H10" s="42">
        <f>+'Rentabilitätsvorschau'!H9*(1+VStWEeins)</f>
        <v>0</v>
      </c>
      <c r="I10" s="42">
        <f>+'Rentabilitätsvorschau'!I9*(1+VStWEeins)</f>
        <v>0</v>
      </c>
      <c r="J10" s="42">
        <f>+'Rentabilitätsvorschau'!J9*(1+VStWEeins)</f>
        <v>0</v>
      </c>
      <c r="K10" s="42">
        <f>+'Rentabilitätsvorschau'!K9*(1+VStWEeins)</f>
        <v>0</v>
      </c>
      <c r="L10" s="42">
        <f>+'Rentabilitätsvorschau'!L9*(1+VStWEeins)</f>
        <v>0</v>
      </c>
      <c r="M10" s="42">
        <f>+'Rentabilitätsvorschau'!M9*(1+VStWEeins)</f>
        <v>0</v>
      </c>
      <c r="N10" s="42">
        <f>+'Rentabilitätsvorschau'!N9*(1+VStWEeins)</f>
        <v>0</v>
      </c>
      <c r="O10" s="42">
        <f>+'Rentabilitätsvorschau'!O9*(1+VStWEeins)</f>
        <v>0</v>
      </c>
      <c r="P10" s="57">
        <f t="shared" ref="P10:P12" si="5">SUM(D10:O10)</f>
        <v>0</v>
      </c>
      <c r="Q10" s="42">
        <f>+'Rentabilitätsvorschau'!Q9*(1+VStWE)</f>
        <v>0</v>
      </c>
      <c r="R10" s="42">
        <f>+'Rentabilitätsvorschau'!R9*(1+VStWE)</f>
        <v>0</v>
      </c>
      <c r="S10" s="42">
        <f>+'Rentabilitätsvorschau'!S9*(1+VStWE)</f>
        <v>0</v>
      </c>
      <c r="T10" s="42">
        <f>+'Rentabilitätsvorschau'!T9*(1+VStWE)</f>
        <v>0</v>
      </c>
      <c r="U10" s="42">
        <f>+'Rentabilitätsvorschau'!U9*(1+VStWE)</f>
        <v>0</v>
      </c>
      <c r="V10" s="42">
        <f>+'Rentabilitätsvorschau'!V9*(1+VStWE)</f>
        <v>0</v>
      </c>
      <c r="W10" s="42">
        <f>+'Rentabilitätsvorschau'!W9*(1+VStWE)</f>
        <v>0</v>
      </c>
      <c r="X10" s="42">
        <f>+'Rentabilitätsvorschau'!X9*(1+VStWE)</f>
        <v>0</v>
      </c>
      <c r="Y10" s="42">
        <f>+'Rentabilitätsvorschau'!Y9*(1+VStWE)</f>
        <v>0</v>
      </c>
      <c r="Z10" s="42">
        <f>+'Rentabilitätsvorschau'!Z9*(1+VStWE)</f>
        <v>0</v>
      </c>
      <c r="AA10" s="42">
        <f>+'Rentabilitätsvorschau'!AA9*(1+VStWE)</f>
        <v>0</v>
      </c>
      <c r="AB10" s="42">
        <f>+'Rentabilitätsvorschau'!AB9*(1+VStWE)</f>
        <v>0</v>
      </c>
      <c r="AC10" s="57">
        <f t="shared" ref="AC10:AC12" si="6">SUM(Q10:AB10)</f>
        <v>0</v>
      </c>
      <c r="AD10" s="42">
        <f>+'Rentabilitätsvorschau'!AD9*(1+VStWE)</f>
        <v>0</v>
      </c>
      <c r="AE10" s="42">
        <f>+'Rentabilitätsvorschau'!AE9*(1+VStWE)</f>
        <v>0</v>
      </c>
      <c r="AF10" s="42">
        <f>+'Rentabilitätsvorschau'!AF9*(1+VStWE)</f>
        <v>0</v>
      </c>
      <c r="AG10" s="42">
        <f>+'Rentabilitätsvorschau'!AG9*(1+VStWE)</f>
        <v>0</v>
      </c>
      <c r="AH10" s="42">
        <f>+'Rentabilitätsvorschau'!AH9*(1+VStWE)</f>
        <v>0</v>
      </c>
      <c r="AI10" s="42">
        <f>+'Rentabilitätsvorschau'!AI9*(1+VStWE)</f>
        <v>0</v>
      </c>
      <c r="AJ10" s="42">
        <f>+'Rentabilitätsvorschau'!AJ9*(1+VStWE)</f>
        <v>0</v>
      </c>
      <c r="AK10" s="42">
        <f>+'Rentabilitätsvorschau'!AK9*(1+VStWE)</f>
        <v>0</v>
      </c>
      <c r="AL10" s="42">
        <f>+'Rentabilitätsvorschau'!AL9*(1+VStWE)</f>
        <v>0</v>
      </c>
      <c r="AM10" s="42">
        <f>+'Rentabilitätsvorschau'!AM9*(1+VStWE)</f>
        <v>0</v>
      </c>
      <c r="AN10" s="42">
        <f>+'Rentabilitätsvorschau'!AN9*(1+VStWE)</f>
        <v>0</v>
      </c>
      <c r="AO10" s="42">
        <f>+'Rentabilitätsvorschau'!AO9*(1+VStWE)</f>
        <v>0</v>
      </c>
      <c r="AP10" s="57">
        <f t="shared" ref="AP10:AP12" si="7">SUM(AD10:AO10)</f>
        <v>0</v>
      </c>
      <c r="AQ10" s="42">
        <f>+'Rentabilitätsvorschau'!AQ9*(1+VStWE)</f>
        <v>0</v>
      </c>
      <c r="AR10" s="42">
        <f>+'Rentabilitätsvorschau'!AR9*(1+VStWE)</f>
        <v>0</v>
      </c>
      <c r="AS10" s="42">
        <f>+'Rentabilitätsvorschau'!AS9*(1+VStWE)</f>
        <v>0</v>
      </c>
      <c r="AT10" s="42">
        <f>+'Rentabilitätsvorschau'!AT9*(1+VStWE)</f>
        <v>0</v>
      </c>
      <c r="AU10" s="42">
        <f>+'Rentabilitätsvorschau'!AU9*(1+VStWE)</f>
        <v>0</v>
      </c>
      <c r="AV10" s="42">
        <f>+'Rentabilitätsvorschau'!AV9*(1+VStWE)</f>
        <v>0</v>
      </c>
      <c r="AW10" s="42">
        <f>+'Rentabilitätsvorschau'!AW9*(1+VStWE)</f>
        <v>0</v>
      </c>
      <c r="AX10" s="42">
        <f>+'Rentabilitätsvorschau'!AX9*(1+VStWE)</f>
        <v>0</v>
      </c>
      <c r="AY10" s="42">
        <f>+'Rentabilitätsvorschau'!AY9*(1+VStWE)</f>
        <v>0</v>
      </c>
      <c r="AZ10" s="42">
        <f>+'Rentabilitätsvorschau'!AZ9*(1+VStWE)</f>
        <v>0</v>
      </c>
      <c r="BA10" s="42">
        <f>+'Rentabilitätsvorschau'!BA9*(1+VStWE)</f>
        <v>0</v>
      </c>
      <c r="BB10" s="42">
        <f>+'Rentabilitätsvorschau'!BB9*(1+VStWE)</f>
        <v>0</v>
      </c>
      <c r="BC10" s="57">
        <f t="shared" ref="BC10:BC12" si="8">SUM(AQ10:BB10)</f>
        <v>0</v>
      </c>
    </row>
    <row r="11" ht="12.0" customHeight="1">
      <c r="A11" s="29"/>
      <c r="B11" s="45" t="str">
        <f>+'Rentabilitätsvorschau'!B10</f>
        <v>Fremdleistungen</v>
      </c>
      <c r="C11" s="5"/>
      <c r="D11" s="42">
        <f>+'Rentabilitätsvorschau'!D10*(1+VSteins)</f>
        <v>0</v>
      </c>
      <c r="E11" s="42">
        <f>+'Rentabilitätsvorschau'!E10*(1+VSteins)</f>
        <v>2380</v>
      </c>
      <c r="F11" s="42">
        <f>+'Rentabilitätsvorschau'!F10*(1+VSteins)</f>
        <v>2380</v>
      </c>
      <c r="G11" s="42">
        <f>+'Rentabilitätsvorschau'!G10*(1+VSteins)</f>
        <v>2380</v>
      </c>
      <c r="H11" s="42">
        <f>+'Rentabilitätsvorschau'!H10*(1+VSteins)</f>
        <v>1785</v>
      </c>
      <c r="I11" s="42">
        <f>+'Rentabilitätsvorschau'!I10*(1+VSteins)</f>
        <v>1190</v>
      </c>
      <c r="J11" s="42">
        <f>+'Rentabilitätsvorschau'!J10*(1+VSteins)</f>
        <v>595</v>
      </c>
      <c r="K11" s="42">
        <f>+'Rentabilitätsvorschau'!K10*(1+VSteins)</f>
        <v>595</v>
      </c>
      <c r="L11" s="42">
        <f>+'Rentabilitätsvorschau'!L10*(1+VSteins)</f>
        <v>595</v>
      </c>
      <c r="M11" s="42">
        <f>+'Rentabilitätsvorschau'!M10*(1+VSteins)</f>
        <v>595</v>
      </c>
      <c r="N11" s="42">
        <f>+'Rentabilitätsvorschau'!N10*(1+VSteins)</f>
        <v>595</v>
      </c>
      <c r="O11" s="42">
        <f>+'Rentabilitätsvorschau'!O10*(1+VSteins)</f>
        <v>595</v>
      </c>
      <c r="P11" s="57">
        <f t="shared" si="5"/>
        <v>13685</v>
      </c>
      <c r="Q11" s="42">
        <f>+'Rentabilitätsvorschau'!Q10*(1+VSt)</f>
        <v>0</v>
      </c>
      <c r="R11" s="42">
        <f>+'Rentabilitätsvorschau'!R10*(1+VSt)</f>
        <v>2380</v>
      </c>
      <c r="S11" s="42">
        <f>+'Rentabilitätsvorschau'!S10*(1+VSt)</f>
        <v>2380</v>
      </c>
      <c r="T11" s="42">
        <f>+'Rentabilitätsvorschau'!T10*(1+VSt)</f>
        <v>2380</v>
      </c>
      <c r="U11" s="42">
        <f>+'Rentabilitätsvorschau'!U10*(1+VSt)</f>
        <v>1785</v>
      </c>
      <c r="V11" s="42">
        <f>+'Rentabilitätsvorschau'!V10*(1+VSt)</f>
        <v>1190</v>
      </c>
      <c r="W11" s="42">
        <f>+'Rentabilitätsvorschau'!W10*(1+VSt)</f>
        <v>595</v>
      </c>
      <c r="X11" s="42">
        <f>+'Rentabilitätsvorschau'!X10*(1+VSt)</f>
        <v>595</v>
      </c>
      <c r="Y11" s="42">
        <f>+'Rentabilitätsvorschau'!Y10*(1+VSt)</f>
        <v>595</v>
      </c>
      <c r="Z11" s="42">
        <f>+'Rentabilitätsvorschau'!Z10*(1+VSt)</f>
        <v>595</v>
      </c>
      <c r="AA11" s="42">
        <f>+'Rentabilitätsvorschau'!AA10*(1+VSt)</f>
        <v>595</v>
      </c>
      <c r="AB11" s="42">
        <f>+'Rentabilitätsvorschau'!AB10*(1+VSt)</f>
        <v>595</v>
      </c>
      <c r="AC11" s="57">
        <f t="shared" si="6"/>
        <v>13685</v>
      </c>
      <c r="AD11" s="42">
        <f>+'Rentabilitätsvorschau'!AD10*(1+VStWE)</f>
        <v>0</v>
      </c>
      <c r="AE11" s="42">
        <f>+'Rentabilitätsvorschau'!AE10*(1+VStWE)</f>
        <v>2380</v>
      </c>
      <c r="AF11" s="42">
        <f>+'Rentabilitätsvorschau'!AF10*(1+VStWE)</f>
        <v>2380</v>
      </c>
      <c r="AG11" s="42">
        <f>+'Rentabilitätsvorschau'!AG10*(1+VStWE)</f>
        <v>2380</v>
      </c>
      <c r="AH11" s="42">
        <f>+'Rentabilitätsvorschau'!AH10*(1+VStWE)</f>
        <v>1785</v>
      </c>
      <c r="AI11" s="42">
        <f>+'Rentabilitätsvorschau'!AI10*(1+VStWE)</f>
        <v>1190</v>
      </c>
      <c r="AJ11" s="42">
        <f>+'Rentabilitätsvorschau'!AJ10*(1+VStWE)</f>
        <v>595</v>
      </c>
      <c r="AK11" s="42">
        <f>+'Rentabilitätsvorschau'!AK10*(1+VStWE)</f>
        <v>595</v>
      </c>
      <c r="AL11" s="42">
        <f>+'Rentabilitätsvorschau'!AL10*(1+VStWE)</f>
        <v>595</v>
      </c>
      <c r="AM11" s="42">
        <f>+'Rentabilitätsvorschau'!AM10*(1+VStWE)</f>
        <v>595</v>
      </c>
      <c r="AN11" s="42">
        <f>+'Rentabilitätsvorschau'!AN10*(1+VStWE)</f>
        <v>595</v>
      </c>
      <c r="AO11" s="42">
        <f>+'Rentabilitätsvorschau'!AO10*(1+VStWE)</f>
        <v>595</v>
      </c>
      <c r="AP11" s="57">
        <f t="shared" si="7"/>
        <v>13685</v>
      </c>
      <c r="AQ11" s="42">
        <f>+'Rentabilitätsvorschau'!AQ10*(1+VStWE)</f>
        <v>0</v>
      </c>
      <c r="AR11" s="42">
        <f>+'Rentabilitätsvorschau'!AR10*(1+VStWE)</f>
        <v>2380</v>
      </c>
      <c r="AS11" s="42">
        <f>+'Rentabilitätsvorschau'!AS10*(1+VStWE)</f>
        <v>2380</v>
      </c>
      <c r="AT11" s="42">
        <f>+'Rentabilitätsvorschau'!AT10*(1+VStWE)</f>
        <v>2380</v>
      </c>
      <c r="AU11" s="42">
        <f>+'Rentabilitätsvorschau'!AU10*(1+VStWE)</f>
        <v>1785</v>
      </c>
      <c r="AV11" s="42">
        <f>+'Rentabilitätsvorschau'!AV10*(1+VStWE)</f>
        <v>1190</v>
      </c>
      <c r="AW11" s="42">
        <f>+'Rentabilitätsvorschau'!AW10*(1+VStWE)</f>
        <v>595</v>
      </c>
      <c r="AX11" s="42">
        <f>+'Rentabilitätsvorschau'!AX10*(1+VStWE)</f>
        <v>595</v>
      </c>
      <c r="AY11" s="42">
        <f>+'Rentabilitätsvorschau'!AY10*(1+VStWE)</f>
        <v>595</v>
      </c>
      <c r="AZ11" s="42">
        <f>+'Rentabilitätsvorschau'!AZ10*(1+VStWE)</f>
        <v>595</v>
      </c>
      <c r="BA11" s="42">
        <f>+'Rentabilitätsvorschau'!BA10*(1+VStWE)</f>
        <v>595</v>
      </c>
      <c r="BB11" s="42">
        <f>+'Rentabilitätsvorschau'!BB10*(1+VStWE)</f>
        <v>595</v>
      </c>
      <c r="BC11" s="57">
        <f t="shared" si="8"/>
        <v>13685</v>
      </c>
    </row>
    <row r="12" ht="12.0" customHeight="1">
      <c r="A12" s="29"/>
      <c r="B12" s="45" t="str">
        <f>+'Rentabilitätsvorschau'!B11</f>
        <v>Wareneinkauf Saisongeschäft</v>
      </c>
      <c r="C12" s="5"/>
      <c r="D12" s="42">
        <f>+'Rentabilitätsvorschau'!D11*(1+VStWEeins)</f>
        <v>0</v>
      </c>
      <c r="E12" s="42">
        <f>+'Rentabilitätsvorschau'!E11*(1+VStWEeins)</f>
        <v>0</v>
      </c>
      <c r="F12" s="42">
        <f>+'Rentabilitätsvorschau'!F11*(1+VStWEeins)</f>
        <v>0</v>
      </c>
      <c r="G12" s="42">
        <f>+'Rentabilitätsvorschau'!G11*(1+VStWEeins)</f>
        <v>0</v>
      </c>
      <c r="H12" s="42">
        <f>+'Rentabilitätsvorschau'!H11*(1+VStWEeins)</f>
        <v>0</v>
      </c>
      <c r="I12" s="42">
        <f>+'Rentabilitätsvorschau'!I11*(1+VStWEeins)</f>
        <v>0</v>
      </c>
      <c r="J12" s="42">
        <f>+'Rentabilitätsvorschau'!J11*(1+VStWEeins)</f>
        <v>0</v>
      </c>
      <c r="K12" s="42">
        <f>+'Rentabilitätsvorschau'!K11*(1+VStWEeins)</f>
        <v>0</v>
      </c>
      <c r="L12" s="42">
        <f>+'Rentabilitätsvorschau'!L11*(1+VStWEeins)</f>
        <v>0</v>
      </c>
      <c r="M12" s="42">
        <f>+'Rentabilitätsvorschau'!M11*(1+VStWEeins)</f>
        <v>0</v>
      </c>
      <c r="N12" s="42">
        <f>+'Rentabilitätsvorschau'!N11*(1+VStWEeins)</f>
        <v>0</v>
      </c>
      <c r="O12" s="42">
        <f>+'Rentabilitätsvorschau'!O11*(1+VStWEeins)</f>
        <v>0</v>
      </c>
      <c r="P12" s="57">
        <f t="shared" si="5"/>
        <v>0</v>
      </c>
      <c r="Q12" s="42">
        <f>+'Rentabilitätsvorschau'!Q11*(1+VStWE)</f>
        <v>0</v>
      </c>
      <c r="R12" s="42">
        <f>+'Rentabilitätsvorschau'!R11*(1+VStWE)</f>
        <v>0</v>
      </c>
      <c r="S12" s="42">
        <f>+'Rentabilitätsvorschau'!S11*(1+VStWE)</f>
        <v>0</v>
      </c>
      <c r="T12" s="42">
        <f>+'Rentabilitätsvorschau'!T11*(1+VStWE)</f>
        <v>0</v>
      </c>
      <c r="U12" s="42">
        <f>+'Rentabilitätsvorschau'!U11*(1+VStWE)</f>
        <v>0</v>
      </c>
      <c r="V12" s="42">
        <f>+'Rentabilitätsvorschau'!V11*(1+VStWE)</f>
        <v>0</v>
      </c>
      <c r="W12" s="42">
        <f>+'Rentabilitätsvorschau'!W11*(1+VStWE)</f>
        <v>0</v>
      </c>
      <c r="X12" s="42">
        <f>+'Rentabilitätsvorschau'!X11*(1+VStWE)</f>
        <v>0</v>
      </c>
      <c r="Y12" s="42">
        <f>+'Rentabilitätsvorschau'!Y11*(1+VStWE)</f>
        <v>0</v>
      </c>
      <c r="Z12" s="42">
        <f>+'Rentabilitätsvorschau'!Z11*(1+VStWE)</f>
        <v>0</v>
      </c>
      <c r="AA12" s="42">
        <f>+'Rentabilitätsvorschau'!AA11*(1+VStWE)</f>
        <v>0</v>
      </c>
      <c r="AB12" s="42">
        <f>+'Rentabilitätsvorschau'!AB11*(1+VStWE)</f>
        <v>0</v>
      </c>
      <c r="AC12" s="57">
        <f t="shared" si="6"/>
        <v>0</v>
      </c>
      <c r="AD12" s="42">
        <f>+'Rentabilitätsvorschau'!AD11*(1+VStWE)</f>
        <v>0</v>
      </c>
      <c r="AE12" s="42">
        <f>+'Rentabilitätsvorschau'!AE11*(1+VStWE)</f>
        <v>0</v>
      </c>
      <c r="AF12" s="42">
        <f>+'Rentabilitätsvorschau'!AF11*(1+VStWE)</f>
        <v>0</v>
      </c>
      <c r="AG12" s="42">
        <f>+'Rentabilitätsvorschau'!AG11*(1+VStWE)</f>
        <v>0</v>
      </c>
      <c r="AH12" s="42">
        <f>+'Rentabilitätsvorschau'!AH11*(1+VStWE)</f>
        <v>0</v>
      </c>
      <c r="AI12" s="42">
        <f>+'Rentabilitätsvorschau'!AI11*(1+VStWE)</f>
        <v>0</v>
      </c>
      <c r="AJ12" s="42">
        <f>+'Rentabilitätsvorschau'!AJ11*(1+VStWE)</f>
        <v>0</v>
      </c>
      <c r="AK12" s="42">
        <f>+'Rentabilitätsvorschau'!AK11*(1+VStWE)</f>
        <v>0</v>
      </c>
      <c r="AL12" s="42">
        <f>+'Rentabilitätsvorschau'!AL11*(1+VStWE)</f>
        <v>0</v>
      </c>
      <c r="AM12" s="42">
        <f>+'Rentabilitätsvorschau'!AM11*(1+VStWE)</f>
        <v>0</v>
      </c>
      <c r="AN12" s="42">
        <f>+'Rentabilitätsvorschau'!AN11*(1+VStWE)</f>
        <v>0</v>
      </c>
      <c r="AO12" s="42">
        <f>+'Rentabilitätsvorschau'!AO11*(1+VStWE)</f>
        <v>0</v>
      </c>
      <c r="AP12" s="57">
        <f t="shared" si="7"/>
        <v>0</v>
      </c>
      <c r="AQ12" s="42">
        <f>+'Rentabilitätsvorschau'!AQ11*(1+VStWE)</f>
        <v>0</v>
      </c>
      <c r="AR12" s="42">
        <f>+'Rentabilitätsvorschau'!AR11*(1+VStWE)</f>
        <v>0</v>
      </c>
      <c r="AS12" s="42">
        <f>+'Rentabilitätsvorschau'!AS11*(1+VStWE)</f>
        <v>0</v>
      </c>
      <c r="AT12" s="42">
        <f>+'Rentabilitätsvorschau'!AT11*(1+VStWE)</f>
        <v>0</v>
      </c>
      <c r="AU12" s="42">
        <f>+'Rentabilitätsvorschau'!AU11*(1+VStWE)</f>
        <v>0</v>
      </c>
      <c r="AV12" s="42">
        <f>+'Rentabilitätsvorschau'!AV11*(1+VStWE)</f>
        <v>0</v>
      </c>
      <c r="AW12" s="42">
        <f>+'Rentabilitätsvorschau'!AW11*(1+VStWE)</f>
        <v>0</v>
      </c>
      <c r="AX12" s="42">
        <f>+'Rentabilitätsvorschau'!AX11*(1+VStWE)</f>
        <v>0</v>
      </c>
      <c r="AY12" s="42">
        <f>+'Rentabilitätsvorschau'!AY11*(1+VStWE)</f>
        <v>0</v>
      </c>
      <c r="AZ12" s="42">
        <f>+'Rentabilitätsvorschau'!AZ11*(1+VStWE)</f>
        <v>0</v>
      </c>
      <c r="BA12" s="42">
        <f>+'Rentabilitätsvorschau'!BA11*(1+VStWE)</f>
        <v>0</v>
      </c>
      <c r="BB12" s="42">
        <f>+'Rentabilitätsvorschau'!BB11*(1+VStWE)</f>
        <v>0</v>
      </c>
      <c r="BC12" s="57">
        <f t="shared" si="8"/>
        <v>0</v>
      </c>
    </row>
    <row r="13" ht="12.0" customHeight="1">
      <c r="A13" s="27" t="str">
        <f>+'Rentabilitätsvorschau'!A12</f>
        <v>Rohergebnis</v>
      </c>
      <c r="B13" s="27"/>
      <c r="C13" s="27"/>
      <c r="D13" s="58">
        <f t="shared" ref="D13:BC13" si="9">+D4+D5+D6-D7+D8-D10-D11-D12</f>
        <v>0</v>
      </c>
      <c r="E13" s="58">
        <f t="shared" si="9"/>
        <v>21122.5</v>
      </c>
      <c r="F13" s="58">
        <f t="shared" si="9"/>
        <v>27072.5</v>
      </c>
      <c r="G13" s="58">
        <f t="shared" si="9"/>
        <v>28857.5</v>
      </c>
      <c r="H13" s="58">
        <f t="shared" si="9"/>
        <v>32427.5</v>
      </c>
      <c r="I13" s="58">
        <f t="shared" si="9"/>
        <v>38675</v>
      </c>
      <c r="J13" s="58">
        <f t="shared" si="9"/>
        <v>57715</v>
      </c>
      <c r="K13" s="58">
        <f t="shared" si="9"/>
        <v>54740</v>
      </c>
      <c r="L13" s="58">
        <f t="shared" si="9"/>
        <v>61361.5</v>
      </c>
      <c r="M13" s="58">
        <f t="shared" si="9"/>
        <v>67842.75</v>
      </c>
      <c r="N13" s="58">
        <f t="shared" si="9"/>
        <v>74324</v>
      </c>
      <c r="O13" s="58">
        <f t="shared" si="9"/>
        <v>80983.75</v>
      </c>
      <c r="P13" s="58">
        <f t="shared" si="9"/>
        <v>545122</v>
      </c>
      <c r="Q13" s="58">
        <f t="shared" si="9"/>
        <v>86870</v>
      </c>
      <c r="R13" s="58">
        <f t="shared" si="9"/>
        <v>107992.5</v>
      </c>
      <c r="S13" s="58">
        <f t="shared" si="9"/>
        <v>119758.625</v>
      </c>
      <c r="T13" s="58">
        <f t="shared" si="9"/>
        <v>127739.8063</v>
      </c>
      <c r="U13" s="58">
        <f t="shared" si="9"/>
        <v>137964.5466</v>
      </c>
      <c r="V13" s="58">
        <f t="shared" si="9"/>
        <v>151482.1489</v>
      </c>
      <c r="W13" s="58">
        <f t="shared" si="9"/>
        <v>179078.0063</v>
      </c>
      <c r="X13" s="58">
        <f t="shared" si="9"/>
        <v>184937.9067</v>
      </c>
      <c r="Y13" s="58">
        <f t="shared" si="9"/>
        <v>201167.127</v>
      </c>
      <c r="Z13" s="58">
        <f t="shared" si="9"/>
        <v>218060.5458</v>
      </c>
      <c r="AA13" s="58">
        <f t="shared" si="9"/>
        <v>235798.6356</v>
      </c>
      <c r="AB13" s="58">
        <f t="shared" si="9"/>
        <v>254611.0549</v>
      </c>
      <c r="AC13" s="58">
        <f t="shared" si="9"/>
        <v>2005460.903</v>
      </c>
      <c r="AD13" s="58">
        <f t="shared" si="9"/>
        <v>273522.1702</v>
      </c>
      <c r="AE13" s="58">
        <f t="shared" si="9"/>
        <v>381514.6702</v>
      </c>
      <c r="AF13" s="58">
        <f t="shared" si="9"/>
        <v>413063.8349</v>
      </c>
      <c r="AG13" s="58">
        <f t="shared" si="9"/>
        <v>442216.267</v>
      </c>
      <c r="AH13" s="58">
        <f t="shared" si="9"/>
        <v>475152.3076</v>
      </c>
      <c r="AI13" s="58">
        <f t="shared" si="9"/>
        <v>513162.9055</v>
      </c>
      <c r="AJ13" s="58">
        <f t="shared" si="9"/>
        <v>567826.4511</v>
      </c>
      <c r="AK13" s="58">
        <f t="shared" si="9"/>
        <v>602400.4189</v>
      </c>
      <c r="AL13" s="58">
        <f t="shared" si="9"/>
        <v>649590.8712</v>
      </c>
      <c r="AM13" s="58">
        <f t="shared" si="9"/>
        <v>699838.2546</v>
      </c>
      <c r="AN13" s="58">
        <f t="shared" si="9"/>
        <v>753484.9116</v>
      </c>
      <c r="AO13" s="58">
        <f t="shared" si="9"/>
        <v>810941.9474</v>
      </c>
      <c r="AP13" s="58">
        <f t="shared" si="9"/>
        <v>6582715.01</v>
      </c>
      <c r="AQ13" s="58">
        <f t="shared" si="9"/>
        <v>871345.7158</v>
      </c>
      <c r="AR13" s="58">
        <f t="shared" si="9"/>
        <v>1252860.386</v>
      </c>
      <c r="AS13" s="58">
        <f t="shared" si="9"/>
        <v>1348749.028</v>
      </c>
      <c r="AT13" s="58">
        <f t="shared" si="9"/>
        <v>1446915.533</v>
      </c>
      <c r="AU13" s="58">
        <f t="shared" si="9"/>
        <v>1553933.403</v>
      </c>
      <c r="AV13" s="58">
        <f t="shared" si="9"/>
        <v>1671600.701</v>
      </c>
      <c r="AW13" s="58">
        <f t="shared" si="9"/>
        <v>1812607.208</v>
      </c>
      <c r="AX13" s="58">
        <f t="shared" si="9"/>
        <v>1939569.985</v>
      </c>
      <c r="AY13" s="58">
        <f t="shared" si="9"/>
        <v>2086128.209</v>
      </c>
      <c r="AZ13" s="58">
        <f t="shared" si="9"/>
        <v>2243224.122</v>
      </c>
      <c r="BA13" s="58">
        <f t="shared" si="9"/>
        <v>2411744.068</v>
      </c>
      <c r="BB13" s="58">
        <f t="shared" si="9"/>
        <v>2592690.909</v>
      </c>
      <c r="BC13" s="58">
        <f t="shared" si="9"/>
        <v>21231369.27</v>
      </c>
    </row>
    <row r="14" ht="21.0" customHeight="1">
      <c r="A14" s="29" t="str">
        <f>+'Rentabilitätsvorschau'!A13</f>
        <v>Personalaufwand incl. Sozialabgaben (ca. 22%)</v>
      </c>
      <c r="B14" s="5"/>
      <c r="C14" s="5"/>
      <c r="D14" s="42">
        <f>+'Rentabilitätsvorschau'!D13</f>
        <v>4200</v>
      </c>
      <c r="E14" s="42">
        <f>+'Rentabilitätsvorschau'!E13</f>
        <v>4200</v>
      </c>
      <c r="F14" s="42">
        <f>+'Rentabilitätsvorschau'!F13</f>
        <v>4200</v>
      </c>
      <c r="G14" s="42">
        <f>+'Rentabilitätsvorschau'!G13</f>
        <v>4200</v>
      </c>
      <c r="H14" s="42">
        <f>+'Rentabilitätsvorschau'!H13</f>
        <v>4200</v>
      </c>
      <c r="I14" s="42">
        <f>+'Rentabilitätsvorschau'!I13</f>
        <v>4200</v>
      </c>
      <c r="J14" s="42">
        <f>+'Rentabilitätsvorschau'!J13</f>
        <v>4200</v>
      </c>
      <c r="K14" s="42">
        <f>+'Rentabilitätsvorschau'!K13</f>
        <v>4200</v>
      </c>
      <c r="L14" s="42">
        <f>+'Rentabilitätsvorschau'!L13</f>
        <v>4200</v>
      </c>
      <c r="M14" s="42">
        <f>+'Rentabilitätsvorschau'!M13</f>
        <v>4200</v>
      </c>
      <c r="N14" s="42">
        <f>+'Rentabilitätsvorschau'!N13</f>
        <v>4200</v>
      </c>
      <c r="O14" s="42">
        <f>+'Rentabilitätsvorschau'!O13</f>
        <v>4200</v>
      </c>
      <c r="P14" s="57">
        <f>SUM(D14:O14)</f>
        <v>50400</v>
      </c>
      <c r="Q14" s="42">
        <f>+'Rentabilitätsvorschau'!Q13</f>
        <v>4200</v>
      </c>
      <c r="R14" s="42">
        <f>+'Rentabilitätsvorschau'!R13</f>
        <v>4200</v>
      </c>
      <c r="S14" s="42">
        <f>+'Rentabilitätsvorschau'!S13</f>
        <v>4200</v>
      </c>
      <c r="T14" s="42">
        <f>+'Rentabilitätsvorschau'!T13</f>
        <v>4200</v>
      </c>
      <c r="U14" s="42">
        <f>+'Rentabilitätsvorschau'!U13</f>
        <v>4200</v>
      </c>
      <c r="V14" s="42">
        <f>+'Rentabilitätsvorschau'!V13</f>
        <v>4200</v>
      </c>
      <c r="W14" s="42">
        <f>+'Rentabilitätsvorschau'!W13</f>
        <v>4200</v>
      </c>
      <c r="X14" s="42">
        <f>+'Rentabilitätsvorschau'!X13</f>
        <v>4200</v>
      </c>
      <c r="Y14" s="42">
        <f>+'Rentabilitätsvorschau'!Y13</f>
        <v>4200</v>
      </c>
      <c r="Z14" s="42">
        <f>+'Rentabilitätsvorschau'!Z13</f>
        <v>4200</v>
      </c>
      <c r="AA14" s="42">
        <f>+'Rentabilitätsvorschau'!AA13</f>
        <v>4200</v>
      </c>
      <c r="AB14" s="42">
        <f>+'Rentabilitätsvorschau'!AB13</f>
        <v>4200</v>
      </c>
      <c r="AC14" s="57">
        <f>SUM(Q14:AB14)</f>
        <v>50400</v>
      </c>
      <c r="AD14" s="42">
        <f>+'Rentabilitätsvorschau'!AD13</f>
        <v>4200</v>
      </c>
      <c r="AE14" s="42">
        <f>+'Rentabilitätsvorschau'!AE13</f>
        <v>4200</v>
      </c>
      <c r="AF14" s="42">
        <f>+'Rentabilitätsvorschau'!AF13</f>
        <v>4200</v>
      </c>
      <c r="AG14" s="42">
        <f>+'Rentabilitätsvorschau'!AG13</f>
        <v>4200</v>
      </c>
      <c r="AH14" s="42">
        <f>+'Rentabilitätsvorschau'!AH13</f>
        <v>4200</v>
      </c>
      <c r="AI14" s="42">
        <f>+'Rentabilitätsvorschau'!AI13</f>
        <v>4200</v>
      </c>
      <c r="AJ14" s="42">
        <f>+'Rentabilitätsvorschau'!AJ13</f>
        <v>4200</v>
      </c>
      <c r="AK14" s="42">
        <f>+'Rentabilitätsvorschau'!AK13</f>
        <v>4200</v>
      </c>
      <c r="AL14" s="42">
        <f>+'Rentabilitätsvorschau'!AL13</f>
        <v>4200</v>
      </c>
      <c r="AM14" s="42">
        <f>+'Rentabilitätsvorschau'!AM13</f>
        <v>4200</v>
      </c>
      <c r="AN14" s="42">
        <f>+'Rentabilitätsvorschau'!AN13</f>
        <v>4200</v>
      </c>
      <c r="AO14" s="42">
        <f>+'Rentabilitätsvorschau'!AO13</f>
        <v>4200</v>
      </c>
      <c r="AP14" s="57">
        <f>SUM(AD14:AO14)</f>
        <v>50400</v>
      </c>
      <c r="AQ14" s="42">
        <f>+'Rentabilitätsvorschau'!AQ13</f>
        <v>4200</v>
      </c>
      <c r="AR14" s="42">
        <f>+'Rentabilitätsvorschau'!AR13</f>
        <v>4200</v>
      </c>
      <c r="AS14" s="42">
        <f>+'Rentabilitätsvorschau'!AS13</f>
        <v>4200</v>
      </c>
      <c r="AT14" s="42">
        <f>+'Rentabilitätsvorschau'!AT13</f>
        <v>4200</v>
      </c>
      <c r="AU14" s="42">
        <f>+'Rentabilitätsvorschau'!AU13</f>
        <v>4200</v>
      </c>
      <c r="AV14" s="42">
        <f>+'Rentabilitätsvorschau'!AV13</f>
        <v>4200</v>
      </c>
      <c r="AW14" s="42">
        <f>+'Rentabilitätsvorschau'!AW13</f>
        <v>4200</v>
      </c>
      <c r="AX14" s="42">
        <f>+'Rentabilitätsvorschau'!AX13</f>
        <v>4200</v>
      </c>
      <c r="AY14" s="42">
        <f>+'Rentabilitätsvorschau'!AY13</f>
        <v>4200</v>
      </c>
      <c r="AZ14" s="42">
        <f>+'Rentabilitätsvorschau'!AZ13</f>
        <v>4200</v>
      </c>
      <c r="BA14" s="42">
        <f>+'Rentabilitätsvorschau'!BA13</f>
        <v>4200</v>
      </c>
      <c r="BB14" s="42">
        <f>+'Rentabilitätsvorschau'!BB13</f>
        <v>4200</v>
      </c>
      <c r="BC14" s="57">
        <f>SUM(AQ14:BB14)</f>
        <v>50400</v>
      </c>
    </row>
    <row r="15" ht="12.0" customHeight="1">
      <c r="A15" s="29" t="str">
        <f>+'Rentabilitätsvorschau'!A14</f>
        <v>Abschreibungen</v>
      </c>
      <c r="B15" s="5"/>
      <c r="C15" s="5"/>
      <c r="D15" s="59" t="s">
        <v>87</v>
      </c>
      <c r="E15" s="59" t="s">
        <v>87</v>
      </c>
      <c r="F15" s="59" t="s">
        <v>87</v>
      </c>
      <c r="G15" s="59" t="s">
        <v>87</v>
      </c>
      <c r="H15" s="59" t="s">
        <v>87</v>
      </c>
      <c r="I15" s="59" t="s">
        <v>87</v>
      </c>
      <c r="J15" s="59" t="s">
        <v>87</v>
      </c>
      <c r="K15" s="59" t="s">
        <v>87</v>
      </c>
      <c r="L15" s="59" t="s">
        <v>87</v>
      </c>
      <c r="M15" s="59" t="s">
        <v>87</v>
      </c>
      <c r="N15" s="59" t="s">
        <v>87</v>
      </c>
      <c r="O15" s="59" t="s">
        <v>87</v>
      </c>
      <c r="P15" s="60" t="s">
        <v>87</v>
      </c>
      <c r="Q15" s="59" t="s">
        <v>87</v>
      </c>
      <c r="R15" s="59" t="s">
        <v>87</v>
      </c>
      <c r="S15" s="59" t="s">
        <v>87</v>
      </c>
      <c r="T15" s="59" t="s">
        <v>87</v>
      </c>
      <c r="U15" s="59" t="s">
        <v>87</v>
      </c>
      <c r="V15" s="59" t="s">
        <v>87</v>
      </c>
      <c r="W15" s="59" t="s">
        <v>87</v>
      </c>
      <c r="X15" s="59" t="s">
        <v>87</v>
      </c>
      <c r="Y15" s="59" t="s">
        <v>87</v>
      </c>
      <c r="Z15" s="59" t="s">
        <v>87</v>
      </c>
      <c r="AA15" s="59" t="s">
        <v>87</v>
      </c>
      <c r="AB15" s="59" t="s">
        <v>87</v>
      </c>
      <c r="AC15" s="60" t="s">
        <v>87</v>
      </c>
      <c r="AD15" s="59" t="s">
        <v>87</v>
      </c>
      <c r="AE15" s="59" t="s">
        <v>87</v>
      </c>
      <c r="AF15" s="59" t="s">
        <v>87</v>
      </c>
      <c r="AG15" s="59" t="s">
        <v>87</v>
      </c>
      <c r="AH15" s="59" t="s">
        <v>87</v>
      </c>
      <c r="AI15" s="59" t="s">
        <v>87</v>
      </c>
      <c r="AJ15" s="59" t="s">
        <v>87</v>
      </c>
      <c r="AK15" s="59" t="s">
        <v>87</v>
      </c>
      <c r="AL15" s="59" t="s">
        <v>87</v>
      </c>
      <c r="AM15" s="59" t="s">
        <v>87</v>
      </c>
      <c r="AN15" s="59" t="s">
        <v>87</v>
      </c>
      <c r="AO15" s="59" t="s">
        <v>87</v>
      </c>
      <c r="AP15" s="60" t="s">
        <v>87</v>
      </c>
      <c r="AQ15" s="59" t="s">
        <v>87</v>
      </c>
      <c r="AR15" s="59" t="s">
        <v>87</v>
      </c>
      <c r="AS15" s="59" t="s">
        <v>87</v>
      </c>
      <c r="AT15" s="59" t="s">
        <v>87</v>
      </c>
      <c r="AU15" s="59" t="s">
        <v>87</v>
      </c>
      <c r="AV15" s="59" t="s">
        <v>87</v>
      </c>
      <c r="AW15" s="59" t="s">
        <v>87</v>
      </c>
      <c r="AX15" s="59" t="s">
        <v>87</v>
      </c>
      <c r="AY15" s="59" t="s">
        <v>87</v>
      </c>
      <c r="AZ15" s="59" t="s">
        <v>87</v>
      </c>
      <c r="BA15" s="59" t="s">
        <v>87</v>
      </c>
      <c r="BB15" s="59" t="s">
        <v>87</v>
      </c>
      <c r="BC15" s="60" t="s">
        <v>87</v>
      </c>
    </row>
    <row r="16" ht="12.0" customHeight="1">
      <c r="A16" s="29" t="str">
        <f>+'Rentabilitätsvorschau'!A15</f>
        <v>Sonstige betriebliche Aufwendungen</v>
      </c>
      <c r="B16" s="5"/>
      <c r="C16" s="5"/>
      <c r="D16" s="42"/>
      <c r="E16" s="42"/>
      <c r="F16" s="42"/>
      <c r="G16" s="42"/>
      <c r="H16" s="42"/>
      <c r="I16" s="42"/>
      <c r="J16" s="42"/>
      <c r="K16" s="42"/>
      <c r="L16" s="42"/>
      <c r="M16" s="42"/>
      <c r="N16" s="42"/>
      <c r="O16" s="42"/>
      <c r="P16" s="57"/>
      <c r="Q16" s="42"/>
      <c r="R16" s="42"/>
      <c r="S16" s="42"/>
      <c r="T16" s="42"/>
      <c r="U16" s="42"/>
      <c r="V16" s="42"/>
      <c r="W16" s="42"/>
      <c r="X16" s="42"/>
      <c r="Y16" s="42"/>
      <c r="Z16" s="42"/>
      <c r="AA16" s="42"/>
      <c r="AB16" s="42"/>
      <c r="AC16" s="57"/>
      <c r="AD16" s="42"/>
      <c r="AE16" s="42"/>
      <c r="AF16" s="42"/>
      <c r="AG16" s="42"/>
      <c r="AH16" s="42"/>
      <c r="AI16" s="42"/>
      <c r="AJ16" s="42"/>
      <c r="AK16" s="42"/>
      <c r="AL16" s="42"/>
      <c r="AM16" s="42"/>
      <c r="AN16" s="42"/>
      <c r="AO16" s="42"/>
      <c r="AP16" s="57"/>
      <c r="AQ16" s="42"/>
      <c r="AR16" s="42"/>
      <c r="AS16" s="42"/>
      <c r="AT16" s="42"/>
      <c r="AU16" s="42"/>
      <c r="AV16" s="42"/>
      <c r="AW16" s="42"/>
      <c r="AX16" s="42"/>
      <c r="AY16" s="42"/>
      <c r="AZ16" s="42"/>
      <c r="BA16" s="42"/>
      <c r="BB16" s="42"/>
      <c r="BC16" s="57"/>
    </row>
    <row r="17" ht="12.0" customHeight="1">
      <c r="A17" s="29"/>
      <c r="B17" s="29" t="str">
        <f>+'Rentabilitätsvorschau'!B16</f>
        <v>Raumkosten (Miete, Nebenkosten, Reinigung etc.)</v>
      </c>
      <c r="C17" s="5"/>
      <c r="D17" s="42"/>
      <c r="E17" s="42"/>
      <c r="F17" s="42"/>
      <c r="G17" s="42"/>
      <c r="H17" s="42"/>
      <c r="I17" s="42"/>
      <c r="J17" s="42"/>
      <c r="K17" s="42"/>
      <c r="L17" s="42"/>
      <c r="M17" s="42"/>
      <c r="N17" s="42"/>
      <c r="O17" s="42"/>
      <c r="P17" s="57"/>
      <c r="Q17" s="42"/>
      <c r="R17" s="42"/>
      <c r="S17" s="42"/>
      <c r="T17" s="42"/>
      <c r="U17" s="42"/>
      <c r="V17" s="42"/>
      <c r="W17" s="42"/>
      <c r="X17" s="42"/>
      <c r="Y17" s="42"/>
      <c r="Z17" s="42"/>
      <c r="AA17" s="42"/>
      <c r="AB17" s="42"/>
      <c r="AC17" s="57"/>
      <c r="AD17" s="42"/>
      <c r="AE17" s="42"/>
      <c r="AF17" s="42"/>
      <c r="AG17" s="42"/>
      <c r="AH17" s="42"/>
      <c r="AI17" s="42"/>
      <c r="AJ17" s="42"/>
      <c r="AK17" s="42"/>
      <c r="AL17" s="42"/>
      <c r="AM17" s="42"/>
      <c r="AN17" s="42"/>
      <c r="AO17" s="42"/>
      <c r="AP17" s="57"/>
      <c r="AQ17" s="42"/>
      <c r="AR17" s="42"/>
      <c r="AS17" s="42"/>
      <c r="AT17" s="42"/>
      <c r="AU17" s="42"/>
      <c r="AV17" s="42"/>
      <c r="AW17" s="42"/>
      <c r="AX17" s="42"/>
      <c r="AY17" s="42"/>
      <c r="AZ17" s="42"/>
      <c r="BA17" s="42"/>
      <c r="BB17" s="42"/>
      <c r="BC17" s="57"/>
    </row>
    <row r="18" ht="12.0" customHeight="1">
      <c r="A18" s="29"/>
      <c r="B18" s="5"/>
      <c r="C18" s="29" t="str">
        <f>+'Rentabilitätsvorschau'!C17</f>
        <v>Miete und Nebenkosten</v>
      </c>
      <c r="D18" s="42">
        <f>+'Rentabilitätsvorschau'!D17*(1+VSteins)</f>
        <v>0</v>
      </c>
      <c r="E18" s="42">
        <f>+'Rentabilitätsvorschau'!E17*(1+VSteins)</f>
        <v>0</v>
      </c>
      <c r="F18" s="42">
        <f>+'Rentabilitätsvorschau'!F17*(1+VSteins)</f>
        <v>0</v>
      </c>
      <c r="G18" s="42">
        <f>+'Rentabilitätsvorschau'!G17*(1+VSteins)</f>
        <v>0</v>
      </c>
      <c r="H18" s="42">
        <f>+'Rentabilitätsvorschau'!H17*(1+VSteins)</f>
        <v>0</v>
      </c>
      <c r="I18" s="42">
        <f>+'Rentabilitätsvorschau'!I17*(1+VSteins)</f>
        <v>892.5</v>
      </c>
      <c r="J18" s="42">
        <f>+'Rentabilitätsvorschau'!J17*(1+VSteins)</f>
        <v>892.5</v>
      </c>
      <c r="K18" s="42">
        <f>+'Rentabilitätsvorschau'!K17*(1+VSteins)</f>
        <v>892.5</v>
      </c>
      <c r="L18" s="42">
        <f>+'Rentabilitätsvorschau'!L17*(1+VSteins)</f>
        <v>892.5</v>
      </c>
      <c r="M18" s="42">
        <f>+'Rentabilitätsvorschau'!M17*(1+VSteins)</f>
        <v>892.5</v>
      </c>
      <c r="N18" s="42">
        <f>+'Rentabilitätsvorschau'!N17*(1+VSteins)</f>
        <v>892.5</v>
      </c>
      <c r="O18" s="42">
        <f>+'Rentabilitätsvorschau'!O17*(1+VSteins)</f>
        <v>892.5</v>
      </c>
      <c r="P18" s="57">
        <f t="shared" ref="P18:P20" si="10">SUM(D18:O18)</f>
        <v>6247.5</v>
      </c>
      <c r="Q18" s="42">
        <f>+'Rentabilitätsvorschau'!Q17*(1+VSt)</f>
        <v>892.5</v>
      </c>
      <c r="R18" s="42">
        <f>+'Rentabilitätsvorschau'!R17*(1+VSt)</f>
        <v>892.5</v>
      </c>
      <c r="S18" s="42">
        <f>+'Rentabilitätsvorschau'!S17*(1+VSt)</f>
        <v>892.5</v>
      </c>
      <c r="T18" s="42">
        <f>+'Rentabilitätsvorschau'!T17*(1+VSt)</f>
        <v>892.5</v>
      </c>
      <c r="U18" s="42">
        <f>+'Rentabilitätsvorschau'!U17*(1+VSt)</f>
        <v>892.5</v>
      </c>
      <c r="V18" s="42">
        <f>+'Rentabilitätsvorschau'!V17*(1+VSt)</f>
        <v>892.5</v>
      </c>
      <c r="W18" s="42">
        <f>+'Rentabilitätsvorschau'!W17*(1+VSt)</f>
        <v>892.5</v>
      </c>
      <c r="X18" s="42">
        <f>+'Rentabilitätsvorschau'!X17*(1+VSt)</f>
        <v>892.5</v>
      </c>
      <c r="Y18" s="42">
        <f>+'Rentabilitätsvorschau'!Y17*(1+VSt)</f>
        <v>892.5</v>
      </c>
      <c r="Z18" s="42">
        <f>+'Rentabilitätsvorschau'!Z17*(1+VSt)</f>
        <v>892.5</v>
      </c>
      <c r="AA18" s="42">
        <f>+'Rentabilitätsvorschau'!AA17*(1+VSt)</f>
        <v>892.5</v>
      </c>
      <c r="AB18" s="42">
        <f>+'Rentabilitätsvorschau'!AB17*(1+VSt)</f>
        <v>892.5</v>
      </c>
      <c r="AC18" s="57">
        <f t="shared" ref="AC18:AC20" si="11">SUM(Q18:AB18)</f>
        <v>10710</v>
      </c>
      <c r="AD18" s="42">
        <f>+'Rentabilitätsvorschau'!AD17*(1+VSt)</f>
        <v>1190</v>
      </c>
      <c r="AE18" s="42">
        <f>+'Rentabilitätsvorschau'!AE17*(1+VSt)</f>
        <v>1190</v>
      </c>
      <c r="AF18" s="42">
        <f>+'Rentabilitätsvorschau'!AF17*(1+VSt)</f>
        <v>1190</v>
      </c>
      <c r="AG18" s="42">
        <f>+'Rentabilitätsvorschau'!AG17*(1+VSt)</f>
        <v>1190</v>
      </c>
      <c r="AH18" s="42">
        <f>+'Rentabilitätsvorschau'!AH17*(1+VSt)</f>
        <v>1190</v>
      </c>
      <c r="AI18" s="42">
        <f>+'Rentabilitätsvorschau'!AI17*(1+VSt)</f>
        <v>1190</v>
      </c>
      <c r="AJ18" s="42">
        <f>+'Rentabilitätsvorschau'!AJ17*(1+VSt)</f>
        <v>1190</v>
      </c>
      <c r="AK18" s="42">
        <f>+'Rentabilitätsvorschau'!AK17*(1+VSt)</f>
        <v>1190</v>
      </c>
      <c r="AL18" s="42">
        <f>+'Rentabilitätsvorschau'!AL17*(1+VSt)</f>
        <v>1190</v>
      </c>
      <c r="AM18" s="42">
        <f>+'Rentabilitätsvorschau'!AM17*(1+VSt)</f>
        <v>1190</v>
      </c>
      <c r="AN18" s="42">
        <f>+'Rentabilitätsvorschau'!AN17*(1+VSt)</f>
        <v>1190</v>
      </c>
      <c r="AO18" s="42">
        <f>+'Rentabilitätsvorschau'!AO17*(1+VSt)</f>
        <v>1190</v>
      </c>
      <c r="AP18" s="57">
        <f t="shared" ref="AP18:AP20" si="12">SUM(AD18:AO18)</f>
        <v>14280</v>
      </c>
      <c r="AQ18" s="42">
        <f>+'Rentabilitätsvorschau'!AQ17*(1+VSt)</f>
        <v>1190</v>
      </c>
      <c r="AR18" s="42">
        <f>+'Rentabilitätsvorschau'!AR17*(1+VSt)</f>
        <v>1190</v>
      </c>
      <c r="AS18" s="42">
        <f>+'Rentabilitätsvorschau'!AS17*(1+VSt)</f>
        <v>1190</v>
      </c>
      <c r="AT18" s="42">
        <f>+'Rentabilitätsvorschau'!AT17*(1+VSt)</f>
        <v>1190</v>
      </c>
      <c r="AU18" s="42">
        <f>+'Rentabilitätsvorschau'!AU17*(1+VSt)</f>
        <v>1190</v>
      </c>
      <c r="AV18" s="42">
        <f>+'Rentabilitätsvorschau'!AV17*(1+VSt)</f>
        <v>1190</v>
      </c>
      <c r="AW18" s="42">
        <f>+'Rentabilitätsvorschau'!AW17*(1+VSt)</f>
        <v>1190</v>
      </c>
      <c r="AX18" s="42">
        <f>+'Rentabilitätsvorschau'!AX17*(1+VSt)</f>
        <v>1190</v>
      </c>
      <c r="AY18" s="42">
        <f>+'Rentabilitätsvorschau'!AY17*(1+VSt)</f>
        <v>1190</v>
      </c>
      <c r="AZ18" s="42">
        <f>+'Rentabilitätsvorschau'!AZ17*(1+VSt)</f>
        <v>1190</v>
      </c>
      <c r="BA18" s="42">
        <f>+'Rentabilitätsvorschau'!BA17*(1+VSt)</f>
        <v>1190</v>
      </c>
      <c r="BB18" s="42">
        <f>+'Rentabilitätsvorschau'!BB17*(1+VSt)</f>
        <v>1190</v>
      </c>
      <c r="BC18" s="57">
        <f t="shared" ref="BC18:BC20" si="13">SUM(AQ18:BB18)</f>
        <v>14280</v>
      </c>
    </row>
    <row r="19" ht="12.0" customHeight="1">
      <c r="A19" s="29"/>
      <c r="B19" s="5"/>
      <c r="C19" s="29" t="str">
        <f>+'Rentabilitätsvorschau'!C18</f>
        <v>Instandhaltung</v>
      </c>
      <c r="D19" s="42">
        <f>+'Rentabilitätsvorschau'!D18*(1+VSteins)</f>
        <v>0</v>
      </c>
      <c r="E19" s="42">
        <f>+'Rentabilitätsvorschau'!E18*(1+VSteins)</f>
        <v>0</v>
      </c>
      <c r="F19" s="42">
        <f>+'Rentabilitätsvorschau'!F18*(1+VSteins)</f>
        <v>0</v>
      </c>
      <c r="G19" s="42">
        <f>+'Rentabilitätsvorschau'!G18*(1+VSteins)</f>
        <v>0</v>
      </c>
      <c r="H19" s="42">
        <f>+'Rentabilitätsvorschau'!H18*(1+VSteins)</f>
        <v>0</v>
      </c>
      <c r="I19" s="42">
        <f>+'Rentabilitätsvorschau'!I18*(1+VSteins)</f>
        <v>59.5</v>
      </c>
      <c r="J19" s="42">
        <f>+'Rentabilitätsvorschau'!J18*(1+VSteins)</f>
        <v>59.5</v>
      </c>
      <c r="K19" s="42">
        <f>+'Rentabilitätsvorschau'!K18*(1+VSteins)</f>
        <v>59.5</v>
      </c>
      <c r="L19" s="42">
        <f>+'Rentabilitätsvorschau'!L18*(1+VSteins)</f>
        <v>59.5</v>
      </c>
      <c r="M19" s="42">
        <f>+'Rentabilitätsvorschau'!M18*(1+VSteins)</f>
        <v>59.5</v>
      </c>
      <c r="N19" s="42">
        <f>+'Rentabilitätsvorschau'!N18*(1+VSteins)</f>
        <v>59.5</v>
      </c>
      <c r="O19" s="42">
        <f>+'Rentabilitätsvorschau'!O18*(1+VSteins)</f>
        <v>59.5</v>
      </c>
      <c r="P19" s="57">
        <f t="shared" si="10"/>
        <v>416.5</v>
      </c>
      <c r="Q19" s="42">
        <f>+'Rentabilitätsvorschau'!Q18*(1+VSt)</f>
        <v>59.5</v>
      </c>
      <c r="R19" s="42">
        <f>+'Rentabilitätsvorschau'!R18*(1+VSt)</f>
        <v>59.5</v>
      </c>
      <c r="S19" s="42">
        <f>+'Rentabilitätsvorschau'!S18*(1+VSt)</f>
        <v>59.5</v>
      </c>
      <c r="T19" s="42">
        <f>+'Rentabilitätsvorschau'!T18*(1+VSt)</f>
        <v>59.5</v>
      </c>
      <c r="U19" s="42">
        <f>+'Rentabilitätsvorschau'!U18*(1+VSt)</f>
        <v>59.5</v>
      </c>
      <c r="V19" s="42">
        <f>+'Rentabilitätsvorschau'!V18*(1+VSt)</f>
        <v>59.5</v>
      </c>
      <c r="W19" s="42">
        <f>+'Rentabilitätsvorschau'!W18*(1+VSt)</f>
        <v>59.5</v>
      </c>
      <c r="X19" s="42">
        <f>+'Rentabilitätsvorschau'!X18*(1+VSt)</f>
        <v>59.5</v>
      </c>
      <c r="Y19" s="42">
        <f>+'Rentabilitätsvorschau'!Y18*(1+VSt)</f>
        <v>59.5</v>
      </c>
      <c r="Z19" s="42">
        <f>+'Rentabilitätsvorschau'!Z18*(1+VSt)</f>
        <v>59.5</v>
      </c>
      <c r="AA19" s="42">
        <f>+'Rentabilitätsvorschau'!AA18*(1+VSt)</f>
        <v>59.5</v>
      </c>
      <c r="AB19" s="42">
        <f>+'Rentabilitätsvorschau'!AB18*(1+VSt)</f>
        <v>59.5</v>
      </c>
      <c r="AC19" s="57">
        <f t="shared" si="11"/>
        <v>714</v>
      </c>
      <c r="AD19" s="42">
        <f>+'Rentabilitätsvorschau'!AD18*(1+VSt)</f>
        <v>89.25</v>
      </c>
      <c r="AE19" s="42">
        <f>+'Rentabilitätsvorschau'!AE18*(1+VSt)</f>
        <v>89.25</v>
      </c>
      <c r="AF19" s="42">
        <f>+'Rentabilitätsvorschau'!AF18*(1+VSt)</f>
        <v>89.25</v>
      </c>
      <c r="AG19" s="42">
        <f>+'Rentabilitätsvorschau'!AG18*(1+VSt)</f>
        <v>89.25</v>
      </c>
      <c r="AH19" s="42">
        <f>+'Rentabilitätsvorschau'!AH18*(1+VSt)</f>
        <v>89.25</v>
      </c>
      <c r="AI19" s="42">
        <f>+'Rentabilitätsvorschau'!AI18*(1+VSt)</f>
        <v>89.25</v>
      </c>
      <c r="AJ19" s="42">
        <f>+'Rentabilitätsvorschau'!AJ18*(1+VSt)</f>
        <v>89.25</v>
      </c>
      <c r="AK19" s="42">
        <f>+'Rentabilitätsvorschau'!AK18*(1+VSt)</f>
        <v>89.25</v>
      </c>
      <c r="AL19" s="42">
        <f>+'Rentabilitätsvorschau'!AL18*(1+VSt)</f>
        <v>89.25</v>
      </c>
      <c r="AM19" s="42">
        <f>+'Rentabilitätsvorschau'!AM18*(1+VSt)</f>
        <v>89.25</v>
      </c>
      <c r="AN19" s="42">
        <f>+'Rentabilitätsvorschau'!AN18*(1+VSt)</f>
        <v>89.25</v>
      </c>
      <c r="AO19" s="42">
        <f>+'Rentabilitätsvorschau'!AO18*(1+VSt)</f>
        <v>89.25</v>
      </c>
      <c r="AP19" s="57">
        <f t="shared" si="12"/>
        <v>1071</v>
      </c>
      <c r="AQ19" s="42">
        <f>+'Rentabilitätsvorschau'!AQ18*(1+VSt)</f>
        <v>89.25</v>
      </c>
      <c r="AR19" s="42">
        <f>+'Rentabilitätsvorschau'!AR18*(1+VSt)</f>
        <v>89.25</v>
      </c>
      <c r="AS19" s="42">
        <f>+'Rentabilitätsvorschau'!AS18*(1+VSt)</f>
        <v>89.25</v>
      </c>
      <c r="AT19" s="42">
        <f>+'Rentabilitätsvorschau'!AT18*(1+VSt)</f>
        <v>89.25</v>
      </c>
      <c r="AU19" s="42">
        <f>+'Rentabilitätsvorschau'!AU18*(1+VSt)</f>
        <v>89.25</v>
      </c>
      <c r="AV19" s="42">
        <f>+'Rentabilitätsvorschau'!AV18*(1+VSt)</f>
        <v>89.25</v>
      </c>
      <c r="AW19" s="42">
        <f>+'Rentabilitätsvorschau'!AW18*(1+VSt)</f>
        <v>89.25</v>
      </c>
      <c r="AX19" s="42">
        <f>+'Rentabilitätsvorschau'!AX18*(1+VSt)</f>
        <v>89.25</v>
      </c>
      <c r="AY19" s="42">
        <f>+'Rentabilitätsvorschau'!AY18*(1+VSt)</f>
        <v>89.25</v>
      </c>
      <c r="AZ19" s="42">
        <f>+'Rentabilitätsvorschau'!AZ18*(1+VSt)</f>
        <v>89.25</v>
      </c>
      <c r="BA19" s="42">
        <f>+'Rentabilitätsvorschau'!BA18*(1+VSt)</f>
        <v>89.25</v>
      </c>
      <c r="BB19" s="42">
        <f>+'Rentabilitätsvorschau'!BB18*(1+VSt)</f>
        <v>89.25</v>
      </c>
      <c r="BC19" s="57">
        <f t="shared" si="13"/>
        <v>1071</v>
      </c>
    </row>
    <row r="20" ht="12.0" customHeight="1">
      <c r="A20" s="29"/>
      <c r="B20" s="29" t="str">
        <f>+'Rentabilitätsvorschau'!B19</f>
        <v>Telefon, Fax</v>
      </c>
      <c r="C20" s="5"/>
      <c r="D20" s="42">
        <f>+'Rentabilitätsvorschau'!D19*(1+VSteins)</f>
        <v>0</v>
      </c>
      <c r="E20" s="42">
        <f>+'Rentabilitätsvorschau'!E19*(1+VSteins)</f>
        <v>0</v>
      </c>
      <c r="F20" s="42">
        <f>+'Rentabilitätsvorschau'!F19*(1+VSteins)</f>
        <v>0</v>
      </c>
      <c r="G20" s="42">
        <f>+'Rentabilitätsvorschau'!G19*(1+VSteins)</f>
        <v>0</v>
      </c>
      <c r="H20" s="42">
        <f>+'Rentabilitätsvorschau'!H19*(1+VSteins)</f>
        <v>0</v>
      </c>
      <c r="I20" s="42">
        <f>+'Rentabilitätsvorschau'!I19*(1+VSteins)</f>
        <v>59.5</v>
      </c>
      <c r="J20" s="42">
        <f>+'Rentabilitätsvorschau'!J19*(1+VSteins)</f>
        <v>59.5</v>
      </c>
      <c r="K20" s="42">
        <f>+'Rentabilitätsvorschau'!K19*(1+VSteins)</f>
        <v>59.5</v>
      </c>
      <c r="L20" s="42">
        <f>+'Rentabilitätsvorschau'!L19*(1+VSteins)</f>
        <v>59.5</v>
      </c>
      <c r="M20" s="42">
        <f>+'Rentabilitätsvorschau'!M19*(1+VSteins)</f>
        <v>59.5</v>
      </c>
      <c r="N20" s="42">
        <f>+'Rentabilitätsvorschau'!N19*(1+VSteins)</f>
        <v>59.5</v>
      </c>
      <c r="O20" s="42">
        <f>+'Rentabilitätsvorschau'!O19*(1+VSteins)</f>
        <v>59.5</v>
      </c>
      <c r="P20" s="57">
        <f t="shared" si="10"/>
        <v>416.5</v>
      </c>
      <c r="Q20" s="42">
        <f>+'Rentabilitätsvorschau'!Q19*(1+VSt)</f>
        <v>59.5</v>
      </c>
      <c r="R20" s="42">
        <f>+'Rentabilitätsvorschau'!R19*(1+VSt)</f>
        <v>59.5</v>
      </c>
      <c r="S20" s="42">
        <f>+'Rentabilitätsvorschau'!S19*(1+VSt)</f>
        <v>59.5</v>
      </c>
      <c r="T20" s="42">
        <f>+'Rentabilitätsvorschau'!T19*(1+VSt)</f>
        <v>59.5</v>
      </c>
      <c r="U20" s="42">
        <f>+'Rentabilitätsvorschau'!U19*(1+VSt)</f>
        <v>59.5</v>
      </c>
      <c r="V20" s="42">
        <f>+'Rentabilitätsvorschau'!V19*(1+VSt)</f>
        <v>59.5</v>
      </c>
      <c r="W20" s="42">
        <f>+'Rentabilitätsvorschau'!W19*(1+VSt)</f>
        <v>59.5</v>
      </c>
      <c r="X20" s="42">
        <f>+'Rentabilitätsvorschau'!X19*(1+VSt)</f>
        <v>59.5</v>
      </c>
      <c r="Y20" s="42">
        <f>+'Rentabilitätsvorschau'!Y19*(1+VSt)</f>
        <v>59.5</v>
      </c>
      <c r="Z20" s="42">
        <f>+'Rentabilitätsvorschau'!Z19*(1+VSt)</f>
        <v>59.5</v>
      </c>
      <c r="AA20" s="42">
        <f>+'Rentabilitätsvorschau'!AA19*(1+VSt)</f>
        <v>59.5</v>
      </c>
      <c r="AB20" s="42">
        <f>+'Rentabilitätsvorschau'!AB19*(1+VSt)</f>
        <v>59.5</v>
      </c>
      <c r="AC20" s="57">
        <f t="shared" si="11"/>
        <v>714</v>
      </c>
      <c r="AD20" s="42">
        <f>+'Rentabilitätsvorschau'!AD19*(1+VSt)</f>
        <v>89.25</v>
      </c>
      <c r="AE20" s="42">
        <f>+'Rentabilitätsvorschau'!AE19*(1+VSt)</f>
        <v>89.25</v>
      </c>
      <c r="AF20" s="42">
        <f>+'Rentabilitätsvorschau'!AF19*(1+VSt)</f>
        <v>89.25</v>
      </c>
      <c r="AG20" s="42">
        <f>+'Rentabilitätsvorschau'!AG19*(1+VSt)</f>
        <v>89.25</v>
      </c>
      <c r="AH20" s="42">
        <f>+'Rentabilitätsvorschau'!AH19*(1+VSt)</f>
        <v>89.25</v>
      </c>
      <c r="AI20" s="42">
        <f>+'Rentabilitätsvorschau'!AI19*(1+VSt)</f>
        <v>89.25</v>
      </c>
      <c r="AJ20" s="42">
        <f>+'Rentabilitätsvorschau'!AJ19*(1+VSt)</f>
        <v>89.25</v>
      </c>
      <c r="AK20" s="42">
        <f>+'Rentabilitätsvorschau'!AK19*(1+VSt)</f>
        <v>89.25</v>
      </c>
      <c r="AL20" s="42">
        <f>+'Rentabilitätsvorschau'!AL19*(1+VSt)</f>
        <v>89.25</v>
      </c>
      <c r="AM20" s="42">
        <f>+'Rentabilitätsvorschau'!AM19*(1+VSt)</f>
        <v>89.25</v>
      </c>
      <c r="AN20" s="42">
        <f>+'Rentabilitätsvorschau'!AN19*(1+VSt)</f>
        <v>89.25</v>
      </c>
      <c r="AO20" s="42">
        <f>+'Rentabilitätsvorschau'!AO19*(1+VSt)</f>
        <v>89.25</v>
      </c>
      <c r="AP20" s="57">
        <f t="shared" si="12"/>
        <v>1071</v>
      </c>
      <c r="AQ20" s="42">
        <f>+'Rentabilitätsvorschau'!AQ19*(1+VSt)</f>
        <v>89.25</v>
      </c>
      <c r="AR20" s="42">
        <f>+'Rentabilitätsvorschau'!AR19*(1+VSt)</f>
        <v>89.25</v>
      </c>
      <c r="AS20" s="42">
        <f>+'Rentabilitätsvorschau'!AS19*(1+VSt)</f>
        <v>89.25</v>
      </c>
      <c r="AT20" s="42">
        <f>+'Rentabilitätsvorschau'!AT19*(1+VSt)</f>
        <v>89.25</v>
      </c>
      <c r="AU20" s="42">
        <f>+'Rentabilitätsvorschau'!AU19*(1+VSt)</f>
        <v>89.25</v>
      </c>
      <c r="AV20" s="42">
        <f>+'Rentabilitätsvorschau'!AV19*(1+VSt)</f>
        <v>89.25</v>
      </c>
      <c r="AW20" s="42">
        <f>+'Rentabilitätsvorschau'!AW19*(1+VSt)</f>
        <v>89.25</v>
      </c>
      <c r="AX20" s="42">
        <f>+'Rentabilitätsvorschau'!AX19*(1+VSt)</f>
        <v>89.25</v>
      </c>
      <c r="AY20" s="42">
        <f>+'Rentabilitätsvorschau'!AY19*(1+VSt)</f>
        <v>89.25</v>
      </c>
      <c r="AZ20" s="42">
        <f>+'Rentabilitätsvorschau'!AZ19*(1+VSt)</f>
        <v>89.25</v>
      </c>
      <c r="BA20" s="42">
        <f>+'Rentabilitätsvorschau'!BA19*(1+VSt)</f>
        <v>89.25</v>
      </c>
      <c r="BB20" s="42">
        <f>+'Rentabilitätsvorschau'!BB19*(1+VSt)</f>
        <v>89.25</v>
      </c>
      <c r="BC20" s="57">
        <f t="shared" si="13"/>
        <v>1071</v>
      </c>
    </row>
    <row r="21" ht="12.0" customHeight="1">
      <c r="A21" s="29"/>
      <c r="B21" s="29" t="str">
        <f>+'Rentabilitätsvorschau'!B20</f>
        <v>Kfz-Kosten</v>
      </c>
      <c r="C21" s="5"/>
      <c r="D21" s="42"/>
      <c r="E21" s="42"/>
      <c r="F21" s="42"/>
      <c r="G21" s="42"/>
      <c r="H21" s="42"/>
      <c r="I21" s="42"/>
      <c r="J21" s="42"/>
      <c r="K21" s="42"/>
      <c r="L21" s="42"/>
      <c r="M21" s="42"/>
      <c r="N21" s="42"/>
      <c r="O21" s="42"/>
      <c r="P21" s="57"/>
      <c r="Q21" s="42"/>
      <c r="R21" s="42"/>
      <c r="S21" s="42"/>
      <c r="T21" s="42"/>
      <c r="U21" s="42"/>
      <c r="V21" s="42"/>
      <c r="W21" s="42"/>
      <c r="X21" s="42"/>
      <c r="Y21" s="42"/>
      <c r="Z21" s="42"/>
      <c r="AA21" s="42"/>
      <c r="AB21" s="42"/>
      <c r="AC21" s="57"/>
      <c r="AD21" s="42"/>
      <c r="AE21" s="42"/>
      <c r="AF21" s="42"/>
      <c r="AG21" s="42"/>
      <c r="AH21" s="42"/>
      <c r="AI21" s="42"/>
      <c r="AJ21" s="42"/>
      <c r="AK21" s="42"/>
      <c r="AL21" s="42"/>
      <c r="AM21" s="42"/>
      <c r="AN21" s="42"/>
      <c r="AO21" s="42"/>
      <c r="AP21" s="57"/>
      <c r="AQ21" s="42"/>
      <c r="AR21" s="42"/>
      <c r="AS21" s="42"/>
      <c r="AT21" s="42"/>
      <c r="AU21" s="42"/>
      <c r="AV21" s="42"/>
      <c r="AW21" s="42"/>
      <c r="AX21" s="42"/>
      <c r="AY21" s="42"/>
      <c r="AZ21" s="42"/>
      <c r="BA21" s="42"/>
      <c r="BB21" s="42"/>
      <c r="BC21" s="57"/>
    </row>
    <row r="22" ht="12.0" customHeight="1">
      <c r="A22" s="29"/>
      <c r="B22" s="5"/>
      <c r="C22" s="29" t="str">
        <f>+'Rentabilitätsvorschau'!C21</f>
        <v>Kfz-Versicherungen</v>
      </c>
      <c r="D22" s="42" t="str">
        <f>+'Rentabilitätsvorschau'!D21</f>
        <v/>
      </c>
      <c r="E22" s="42" t="str">
        <f>+'Rentabilitätsvorschau'!E21</f>
        <v/>
      </c>
      <c r="F22" s="42" t="str">
        <f>+'Rentabilitätsvorschau'!F21</f>
        <v/>
      </c>
      <c r="G22" s="42" t="str">
        <f>+'Rentabilitätsvorschau'!G21</f>
        <v/>
      </c>
      <c r="H22" s="42" t="str">
        <f>+'Rentabilitätsvorschau'!H21</f>
        <v/>
      </c>
      <c r="I22" s="42" t="str">
        <f>+'Rentabilitätsvorschau'!I21</f>
        <v/>
      </c>
      <c r="J22" s="42" t="str">
        <f>+'Rentabilitätsvorschau'!J21</f>
        <v/>
      </c>
      <c r="K22" s="42" t="str">
        <f>+'Rentabilitätsvorschau'!K21</f>
        <v/>
      </c>
      <c r="L22" s="42" t="str">
        <f>+'Rentabilitätsvorschau'!L21</f>
        <v/>
      </c>
      <c r="M22" s="42" t="str">
        <f>+'Rentabilitätsvorschau'!M21</f>
        <v/>
      </c>
      <c r="N22" s="42" t="str">
        <f>+'Rentabilitätsvorschau'!N21</f>
        <v/>
      </c>
      <c r="O22" s="42" t="str">
        <f>+'Rentabilitätsvorschau'!O21</f>
        <v/>
      </c>
      <c r="P22" s="57">
        <f t="shared" ref="P22:P27" si="14">SUM(D22:O22)</f>
        <v>0</v>
      </c>
      <c r="Q22" s="42" t="str">
        <f>+'Rentabilitätsvorschau'!Q21</f>
        <v/>
      </c>
      <c r="R22" s="42" t="str">
        <f>+'Rentabilitätsvorschau'!R21</f>
        <v/>
      </c>
      <c r="S22" s="42" t="str">
        <f>+'Rentabilitätsvorschau'!S21</f>
        <v/>
      </c>
      <c r="T22" s="42" t="str">
        <f>+'Rentabilitätsvorschau'!T21</f>
        <v/>
      </c>
      <c r="U22" s="42" t="str">
        <f>+'Rentabilitätsvorschau'!U21</f>
        <v/>
      </c>
      <c r="V22" s="42" t="str">
        <f>+'Rentabilitätsvorschau'!V21</f>
        <v/>
      </c>
      <c r="W22" s="42" t="str">
        <f>+'Rentabilitätsvorschau'!W21</f>
        <v/>
      </c>
      <c r="X22" s="42" t="str">
        <f>+'Rentabilitätsvorschau'!X21</f>
        <v/>
      </c>
      <c r="Y22" s="42" t="str">
        <f>+'Rentabilitätsvorschau'!Y21</f>
        <v/>
      </c>
      <c r="Z22" s="42" t="str">
        <f>+'Rentabilitätsvorschau'!Z21</f>
        <v/>
      </c>
      <c r="AA22" s="42" t="str">
        <f>+'Rentabilitätsvorschau'!AA21</f>
        <v/>
      </c>
      <c r="AB22" s="42" t="str">
        <f>+'Rentabilitätsvorschau'!AB21</f>
        <v/>
      </c>
      <c r="AC22" s="57">
        <f t="shared" ref="AC22:AC27" si="15">SUM(Q22:AB22)</f>
        <v>0</v>
      </c>
      <c r="AD22" s="42" t="str">
        <f>+'Rentabilitätsvorschau'!AD21</f>
        <v/>
      </c>
      <c r="AE22" s="42" t="str">
        <f>+'Rentabilitätsvorschau'!AE21</f>
        <v/>
      </c>
      <c r="AF22" s="42" t="str">
        <f>+'Rentabilitätsvorschau'!AF21</f>
        <v/>
      </c>
      <c r="AG22" s="42" t="str">
        <f>+'Rentabilitätsvorschau'!AG21</f>
        <v/>
      </c>
      <c r="AH22" s="42" t="str">
        <f>+'Rentabilitätsvorschau'!AH21</f>
        <v/>
      </c>
      <c r="AI22" s="42" t="str">
        <f>+'Rentabilitätsvorschau'!AI21</f>
        <v/>
      </c>
      <c r="AJ22" s="42" t="str">
        <f>+'Rentabilitätsvorschau'!AJ21</f>
        <v/>
      </c>
      <c r="AK22" s="42" t="str">
        <f>+'Rentabilitätsvorschau'!AK21</f>
        <v/>
      </c>
      <c r="AL22" s="42" t="str">
        <f>+'Rentabilitätsvorschau'!AL21</f>
        <v/>
      </c>
      <c r="AM22" s="42" t="str">
        <f>+'Rentabilitätsvorschau'!AM21</f>
        <v/>
      </c>
      <c r="AN22" s="42" t="str">
        <f>+'Rentabilitätsvorschau'!AN21</f>
        <v/>
      </c>
      <c r="AO22" s="42" t="str">
        <f>+'Rentabilitätsvorschau'!AO21</f>
        <v/>
      </c>
      <c r="AP22" s="57">
        <f t="shared" ref="AP22:AP27" si="16">SUM(AD22:AO22)</f>
        <v>0</v>
      </c>
      <c r="AQ22" s="42" t="str">
        <f>+'Rentabilitätsvorschau'!AQ21</f>
        <v/>
      </c>
      <c r="AR22" s="42" t="str">
        <f>+'Rentabilitätsvorschau'!AR21</f>
        <v/>
      </c>
      <c r="AS22" s="42" t="str">
        <f>+'Rentabilitätsvorschau'!AS21</f>
        <v/>
      </c>
      <c r="AT22" s="42" t="str">
        <f>+'Rentabilitätsvorschau'!AT21</f>
        <v/>
      </c>
      <c r="AU22" s="42" t="str">
        <f>+'Rentabilitätsvorschau'!AU21</f>
        <v/>
      </c>
      <c r="AV22" s="42" t="str">
        <f>+'Rentabilitätsvorschau'!AV21</f>
        <v/>
      </c>
      <c r="AW22" s="42" t="str">
        <f>+'Rentabilitätsvorschau'!AW21</f>
        <v/>
      </c>
      <c r="AX22" s="42" t="str">
        <f>+'Rentabilitätsvorschau'!AX21</f>
        <v/>
      </c>
      <c r="AY22" s="42" t="str">
        <f>+'Rentabilitätsvorschau'!AY21</f>
        <v/>
      </c>
      <c r="AZ22" s="42" t="str">
        <f>+'Rentabilitätsvorschau'!AZ21</f>
        <v/>
      </c>
      <c r="BA22" s="42" t="str">
        <f>+'Rentabilitätsvorschau'!BA21</f>
        <v/>
      </c>
      <c r="BB22" s="42" t="str">
        <f>+'Rentabilitätsvorschau'!BB21</f>
        <v/>
      </c>
      <c r="BC22" s="57">
        <f t="shared" ref="BC22:BC27" si="17">SUM(AQ22:BB22)</f>
        <v>0</v>
      </c>
    </row>
    <row r="23" ht="12.0" customHeight="1">
      <c r="A23" s="29"/>
      <c r="B23" s="5"/>
      <c r="C23" s="29" t="str">
        <f>+'Rentabilitätsvorschau'!C22</f>
        <v>Wartung und Reparatur</v>
      </c>
      <c r="D23" s="42">
        <f>+'Rentabilitätsvorschau'!D22*(1+VSteins)</f>
        <v>0</v>
      </c>
      <c r="E23" s="42">
        <f>+'Rentabilitätsvorschau'!E22*(1+VSteins)</f>
        <v>0</v>
      </c>
      <c r="F23" s="42">
        <f>+'Rentabilitätsvorschau'!F22*(1+VSteins)</f>
        <v>0</v>
      </c>
      <c r="G23" s="42">
        <f>+'Rentabilitätsvorschau'!G22*(1+VSteins)</f>
        <v>0</v>
      </c>
      <c r="H23" s="42">
        <f>+'Rentabilitätsvorschau'!H22*(1+VSteins)</f>
        <v>0</v>
      </c>
      <c r="I23" s="42">
        <f>+'Rentabilitätsvorschau'!I22*(1+VSteins)</f>
        <v>0</v>
      </c>
      <c r="J23" s="42">
        <f>+'Rentabilitätsvorschau'!J22*(1+VSteins)</f>
        <v>0</v>
      </c>
      <c r="K23" s="42">
        <f>+'Rentabilitätsvorschau'!K22*(1+VSteins)</f>
        <v>0</v>
      </c>
      <c r="L23" s="42">
        <f>+'Rentabilitätsvorschau'!L22*(1+VSteins)</f>
        <v>0</v>
      </c>
      <c r="M23" s="42">
        <f>+'Rentabilitätsvorschau'!M22*(1+VSteins)</f>
        <v>0</v>
      </c>
      <c r="N23" s="42">
        <f>+'Rentabilitätsvorschau'!N22*(1+VSteins)</f>
        <v>0</v>
      </c>
      <c r="O23" s="42">
        <f>+'Rentabilitätsvorschau'!O22*(1+VSteins)</f>
        <v>0</v>
      </c>
      <c r="P23" s="57">
        <f t="shared" si="14"/>
        <v>0</v>
      </c>
      <c r="Q23" s="42">
        <f>+'Rentabilitätsvorschau'!Q22*(1+VSt)</f>
        <v>0</v>
      </c>
      <c r="R23" s="42">
        <f>+'Rentabilitätsvorschau'!R22*(1+VSt)</f>
        <v>0</v>
      </c>
      <c r="S23" s="42">
        <f>+'Rentabilitätsvorschau'!S22*(1+VSt)</f>
        <v>0</v>
      </c>
      <c r="T23" s="42">
        <f>+'Rentabilitätsvorschau'!T22*(1+VSt)</f>
        <v>0</v>
      </c>
      <c r="U23" s="42">
        <f>+'Rentabilitätsvorschau'!U22*(1+VSt)</f>
        <v>0</v>
      </c>
      <c r="V23" s="42">
        <f>+'Rentabilitätsvorschau'!V22*(1+VSt)</f>
        <v>0</v>
      </c>
      <c r="W23" s="42">
        <f>+'Rentabilitätsvorschau'!W22*(1+VSt)</f>
        <v>0</v>
      </c>
      <c r="X23" s="42">
        <f>+'Rentabilitätsvorschau'!X22*(1+VSt)</f>
        <v>0</v>
      </c>
      <c r="Y23" s="42">
        <f>+'Rentabilitätsvorschau'!Y22*(1+VSt)</f>
        <v>0</v>
      </c>
      <c r="Z23" s="42">
        <f>+'Rentabilitätsvorschau'!Z22*(1+VSt)</f>
        <v>0</v>
      </c>
      <c r="AA23" s="42">
        <f>+'Rentabilitätsvorschau'!AA22*(1+VSt)</f>
        <v>0</v>
      </c>
      <c r="AB23" s="42">
        <f>+'Rentabilitätsvorschau'!AB22*(1+VSt)</f>
        <v>0</v>
      </c>
      <c r="AC23" s="57">
        <f t="shared" si="15"/>
        <v>0</v>
      </c>
      <c r="AD23" s="42">
        <f>+'Rentabilitätsvorschau'!AD22*(1+VSt)</f>
        <v>0</v>
      </c>
      <c r="AE23" s="42">
        <f>+'Rentabilitätsvorschau'!AE22*(1+VSt)</f>
        <v>0</v>
      </c>
      <c r="AF23" s="42">
        <f>+'Rentabilitätsvorschau'!AF22*(1+VSt)</f>
        <v>0</v>
      </c>
      <c r="AG23" s="42">
        <f>+'Rentabilitätsvorschau'!AG22*(1+VSt)</f>
        <v>0</v>
      </c>
      <c r="AH23" s="42">
        <f>+'Rentabilitätsvorschau'!AH22*(1+VSt)</f>
        <v>0</v>
      </c>
      <c r="AI23" s="42">
        <f>+'Rentabilitätsvorschau'!AI22*(1+VSt)</f>
        <v>0</v>
      </c>
      <c r="AJ23" s="42">
        <f>+'Rentabilitätsvorschau'!AJ22*(1+VSt)</f>
        <v>0</v>
      </c>
      <c r="AK23" s="42">
        <f>+'Rentabilitätsvorschau'!AK22*(1+VSt)</f>
        <v>0</v>
      </c>
      <c r="AL23" s="42">
        <f>+'Rentabilitätsvorschau'!AL22*(1+VSt)</f>
        <v>0</v>
      </c>
      <c r="AM23" s="42">
        <f>+'Rentabilitätsvorschau'!AM22*(1+VSt)</f>
        <v>0</v>
      </c>
      <c r="AN23" s="42">
        <f>+'Rentabilitätsvorschau'!AN22*(1+VSt)</f>
        <v>0</v>
      </c>
      <c r="AO23" s="42">
        <f>+'Rentabilitätsvorschau'!AO22*(1+VSt)</f>
        <v>0</v>
      </c>
      <c r="AP23" s="57">
        <f t="shared" si="16"/>
        <v>0</v>
      </c>
      <c r="AQ23" s="42">
        <f>+'Rentabilitätsvorschau'!AQ22*(1+VSt)</f>
        <v>0</v>
      </c>
      <c r="AR23" s="42">
        <f>+'Rentabilitätsvorschau'!AR22*(1+VSt)</f>
        <v>0</v>
      </c>
      <c r="AS23" s="42">
        <f>+'Rentabilitätsvorschau'!AS22*(1+VSt)</f>
        <v>0</v>
      </c>
      <c r="AT23" s="42">
        <f>+'Rentabilitätsvorschau'!AT22*(1+VSt)</f>
        <v>0</v>
      </c>
      <c r="AU23" s="42">
        <f>+'Rentabilitätsvorschau'!AU22*(1+VSt)</f>
        <v>0</v>
      </c>
      <c r="AV23" s="42">
        <f>+'Rentabilitätsvorschau'!AV22*(1+VSt)</f>
        <v>0</v>
      </c>
      <c r="AW23" s="42">
        <f>+'Rentabilitätsvorschau'!AW22*(1+VSt)</f>
        <v>0</v>
      </c>
      <c r="AX23" s="42">
        <f>+'Rentabilitätsvorschau'!AX22*(1+VSt)</f>
        <v>0</v>
      </c>
      <c r="AY23" s="42">
        <f>+'Rentabilitätsvorschau'!AY22*(1+VSt)</f>
        <v>0</v>
      </c>
      <c r="AZ23" s="42">
        <f>+'Rentabilitätsvorschau'!AZ22*(1+VSt)</f>
        <v>0</v>
      </c>
      <c r="BA23" s="42">
        <f>+'Rentabilitätsvorschau'!BA22*(1+VSt)</f>
        <v>0</v>
      </c>
      <c r="BB23" s="42">
        <f>+'Rentabilitätsvorschau'!BB22*(1+VSt)</f>
        <v>0</v>
      </c>
      <c r="BC23" s="57">
        <f t="shared" si="17"/>
        <v>0</v>
      </c>
    </row>
    <row r="24" ht="12.0" customHeight="1">
      <c r="A24" s="29"/>
      <c r="B24" s="5"/>
      <c r="C24" s="29" t="str">
        <f>+'Rentabilitätsvorschau'!C23</f>
        <v>Leasing (nur Kfz)</v>
      </c>
      <c r="D24" s="42">
        <f>+'Rentabilitätsvorschau'!D23*(1+VSteins)</f>
        <v>0</v>
      </c>
      <c r="E24" s="42">
        <f>+'Rentabilitätsvorschau'!E23*(1+VSteins)</f>
        <v>0</v>
      </c>
      <c r="F24" s="42">
        <f>+'Rentabilitätsvorschau'!F23*(1+VSteins)</f>
        <v>0</v>
      </c>
      <c r="G24" s="42">
        <f>+'Rentabilitätsvorschau'!G23*(1+VSteins)</f>
        <v>0</v>
      </c>
      <c r="H24" s="42">
        <f>+'Rentabilitätsvorschau'!H23*(1+VSteins)</f>
        <v>0</v>
      </c>
      <c r="I24" s="42">
        <f>+'Rentabilitätsvorschau'!I23*(1+VSteins)</f>
        <v>0</v>
      </c>
      <c r="J24" s="42">
        <f>+'Rentabilitätsvorschau'!J23*(1+VSteins)</f>
        <v>0</v>
      </c>
      <c r="K24" s="42">
        <f>+'Rentabilitätsvorschau'!K23*(1+VSteins)</f>
        <v>0</v>
      </c>
      <c r="L24" s="42">
        <f>+'Rentabilitätsvorschau'!L23*(1+VSteins)</f>
        <v>0</v>
      </c>
      <c r="M24" s="42">
        <f>+'Rentabilitätsvorschau'!M23*(1+VSteins)</f>
        <v>0</v>
      </c>
      <c r="N24" s="42">
        <f>+'Rentabilitätsvorschau'!N23*(1+VSteins)</f>
        <v>0</v>
      </c>
      <c r="O24" s="42">
        <f>+'Rentabilitätsvorschau'!O23*(1+VSteins)</f>
        <v>0</v>
      </c>
      <c r="P24" s="57">
        <f t="shared" si="14"/>
        <v>0</v>
      </c>
      <c r="Q24" s="42">
        <f>+'Rentabilitätsvorschau'!Q23*(1+VSt)</f>
        <v>0</v>
      </c>
      <c r="R24" s="42">
        <f>+'Rentabilitätsvorschau'!R23*(1+VSt)</f>
        <v>0</v>
      </c>
      <c r="S24" s="42">
        <f>+'Rentabilitätsvorschau'!S23*(1+VSt)</f>
        <v>0</v>
      </c>
      <c r="T24" s="42">
        <f>+'Rentabilitätsvorschau'!T23*(1+VSt)</f>
        <v>0</v>
      </c>
      <c r="U24" s="42">
        <f>+'Rentabilitätsvorschau'!U23*(1+VSt)</f>
        <v>0</v>
      </c>
      <c r="V24" s="42">
        <f>+'Rentabilitätsvorschau'!V23*(1+VSt)</f>
        <v>0</v>
      </c>
      <c r="W24" s="42">
        <f>+'Rentabilitätsvorschau'!W23*(1+VSt)</f>
        <v>0</v>
      </c>
      <c r="X24" s="42">
        <f>+'Rentabilitätsvorschau'!X23*(1+VSt)</f>
        <v>0</v>
      </c>
      <c r="Y24" s="42">
        <f>+'Rentabilitätsvorschau'!Y23*(1+VSt)</f>
        <v>0</v>
      </c>
      <c r="Z24" s="42">
        <f>+'Rentabilitätsvorschau'!Z23*(1+VSt)</f>
        <v>0</v>
      </c>
      <c r="AA24" s="42">
        <f>+'Rentabilitätsvorschau'!AA23*(1+VSt)</f>
        <v>0</v>
      </c>
      <c r="AB24" s="42">
        <f>+'Rentabilitätsvorschau'!AB23*(1+VSt)</f>
        <v>0</v>
      </c>
      <c r="AC24" s="57">
        <f t="shared" si="15"/>
        <v>0</v>
      </c>
      <c r="AD24" s="42">
        <f>+'Rentabilitätsvorschau'!AD23*(1+VSt)</f>
        <v>0</v>
      </c>
      <c r="AE24" s="42">
        <f>+'Rentabilitätsvorschau'!AE23*(1+VSt)</f>
        <v>0</v>
      </c>
      <c r="AF24" s="42">
        <f>+'Rentabilitätsvorschau'!AF23*(1+VSt)</f>
        <v>0</v>
      </c>
      <c r="AG24" s="42">
        <f>+'Rentabilitätsvorschau'!AG23*(1+VSt)</f>
        <v>0</v>
      </c>
      <c r="AH24" s="42">
        <f>+'Rentabilitätsvorschau'!AH23*(1+VSt)</f>
        <v>0</v>
      </c>
      <c r="AI24" s="42">
        <f>+'Rentabilitätsvorschau'!AI23*(1+VSt)</f>
        <v>0</v>
      </c>
      <c r="AJ24" s="42">
        <f>+'Rentabilitätsvorschau'!AJ23*(1+VSt)</f>
        <v>0</v>
      </c>
      <c r="AK24" s="42">
        <f>+'Rentabilitätsvorschau'!AK23*(1+VSt)</f>
        <v>0</v>
      </c>
      <c r="AL24" s="42">
        <f>+'Rentabilitätsvorschau'!AL23*(1+VSt)</f>
        <v>0</v>
      </c>
      <c r="AM24" s="42">
        <f>+'Rentabilitätsvorschau'!AM23*(1+VSt)</f>
        <v>0</v>
      </c>
      <c r="AN24" s="42">
        <f>+'Rentabilitätsvorschau'!AN23*(1+VSt)</f>
        <v>0</v>
      </c>
      <c r="AO24" s="42">
        <f>+'Rentabilitätsvorschau'!AO23*(1+VSt)</f>
        <v>0</v>
      </c>
      <c r="AP24" s="57">
        <f t="shared" si="16"/>
        <v>0</v>
      </c>
      <c r="AQ24" s="42">
        <f>+'Rentabilitätsvorschau'!AQ23*(1+VSt)</f>
        <v>0</v>
      </c>
      <c r="AR24" s="42">
        <f>+'Rentabilitätsvorschau'!AR23*(1+VSt)</f>
        <v>0</v>
      </c>
      <c r="AS24" s="42">
        <f>+'Rentabilitätsvorschau'!AS23*(1+VSt)</f>
        <v>0</v>
      </c>
      <c r="AT24" s="42">
        <f>+'Rentabilitätsvorschau'!AT23*(1+VSt)</f>
        <v>0</v>
      </c>
      <c r="AU24" s="42">
        <f>+'Rentabilitätsvorschau'!AU23*(1+VSt)</f>
        <v>0</v>
      </c>
      <c r="AV24" s="42">
        <f>+'Rentabilitätsvorschau'!AV23*(1+VSt)</f>
        <v>0</v>
      </c>
      <c r="AW24" s="42">
        <f>+'Rentabilitätsvorschau'!AW23*(1+VSt)</f>
        <v>0</v>
      </c>
      <c r="AX24" s="42">
        <f>+'Rentabilitätsvorschau'!AX23*(1+VSt)</f>
        <v>0</v>
      </c>
      <c r="AY24" s="42">
        <f>+'Rentabilitätsvorschau'!AY23*(1+VSt)</f>
        <v>0</v>
      </c>
      <c r="AZ24" s="42">
        <f>+'Rentabilitätsvorschau'!AZ23*(1+VSt)</f>
        <v>0</v>
      </c>
      <c r="BA24" s="42">
        <f>+'Rentabilitätsvorschau'!BA23*(1+VSt)</f>
        <v>0</v>
      </c>
      <c r="BB24" s="42">
        <f>+'Rentabilitätsvorschau'!BB23*(1+VSt)</f>
        <v>0</v>
      </c>
      <c r="BC24" s="57">
        <f t="shared" si="17"/>
        <v>0</v>
      </c>
    </row>
    <row r="25" ht="12.0" customHeight="1">
      <c r="A25" s="29"/>
      <c r="B25" s="5"/>
      <c r="C25" s="29" t="str">
        <f>+'Rentabilitätsvorschau'!C24</f>
        <v>Betriebskosten</v>
      </c>
      <c r="D25" s="42">
        <f>+'Rentabilitätsvorschau'!D24*(1+VSteins)</f>
        <v>0</v>
      </c>
      <c r="E25" s="42">
        <f>+'Rentabilitätsvorschau'!E24*(1+VSteins)</f>
        <v>0</v>
      </c>
      <c r="F25" s="42">
        <f>+'Rentabilitätsvorschau'!F24*(1+VSteins)</f>
        <v>0</v>
      </c>
      <c r="G25" s="42">
        <f>+'Rentabilitätsvorschau'!G24*(1+VSteins)</f>
        <v>0</v>
      </c>
      <c r="H25" s="42">
        <f>+'Rentabilitätsvorschau'!H24*(1+VSteins)</f>
        <v>0</v>
      </c>
      <c r="I25" s="42">
        <f>+'Rentabilitätsvorschau'!I24*(1+VSteins)</f>
        <v>0</v>
      </c>
      <c r="J25" s="42">
        <f>+'Rentabilitätsvorschau'!J24*(1+VSteins)</f>
        <v>0</v>
      </c>
      <c r="K25" s="42">
        <f>+'Rentabilitätsvorschau'!K24*(1+VSteins)</f>
        <v>0</v>
      </c>
      <c r="L25" s="42">
        <f>+'Rentabilitätsvorschau'!L24*(1+VSteins)</f>
        <v>0</v>
      </c>
      <c r="M25" s="42">
        <f>+'Rentabilitätsvorschau'!M24*(1+VSteins)</f>
        <v>0</v>
      </c>
      <c r="N25" s="42">
        <f>+'Rentabilitätsvorschau'!N24*(1+VSteins)</f>
        <v>0</v>
      </c>
      <c r="O25" s="42">
        <f>+'Rentabilitätsvorschau'!O24*(1+VSteins)</f>
        <v>0</v>
      </c>
      <c r="P25" s="57">
        <f t="shared" si="14"/>
        <v>0</v>
      </c>
      <c r="Q25" s="42">
        <f>+'Rentabilitätsvorschau'!Q24*(1+VSt)</f>
        <v>0</v>
      </c>
      <c r="R25" s="42">
        <f>+'Rentabilitätsvorschau'!R24*(1+VSt)</f>
        <v>0</v>
      </c>
      <c r="S25" s="42">
        <f>+'Rentabilitätsvorschau'!S24*(1+VSt)</f>
        <v>0</v>
      </c>
      <c r="T25" s="42">
        <f>+'Rentabilitätsvorschau'!T24*(1+VSt)</f>
        <v>0</v>
      </c>
      <c r="U25" s="42">
        <f>+'Rentabilitätsvorschau'!U24*(1+VSt)</f>
        <v>0</v>
      </c>
      <c r="V25" s="42">
        <f>+'Rentabilitätsvorschau'!V24*(1+VSt)</f>
        <v>0</v>
      </c>
      <c r="W25" s="42">
        <f>+'Rentabilitätsvorschau'!W24*(1+VSt)</f>
        <v>0</v>
      </c>
      <c r="X25" s="42">
        <f>+'Rentabilitätsvorschau'!X24*(1+VSt)</f>
        <v>0</v>
      </c>
      <c r="Y25" s="42">
        <f>+'Rentabilitätsvorschau'!Y24*(1+VSt)</f>
        <v>0</v>
      </c>
      <c r="Z25" s="42">
        <f>+'Rentabilitätsvorschau'!Z24*(1+VSt)</f>
        <v>0</v>
      </c>
      <c r="AA25" s="42">
        <f>+'Rentabilitätsvorschau'!AA24*(1+VSt)</f>
        <v>0</v>
      </c>
      <c r="AB25" s="42">
        <f>+'Rentabilitätsvorschau'!AB24*(1+VSt)</f>
        <v>0</v>
      </c>
      <c r="AC25" s="57">
        <f t="shared" si="15"/>
        <v>0</v>
      </c>
      <c r="AD25" s="42">
        <f>+'Rentabilitätsvorschau'!AD24*(1+VSt)</f>
        <v>0</v>
      </c>
      <c r="AE25" s="42">
        <f>+'Rentabilitätsvorschau'!AE24*(1+VSt)</f>
        <v>0</v>
      </c>
      <c r="AF25" s="42">
        <f>+'Rentabilitätsvorschau'!AF24*(1+VSt)</f>
        <v>0</v>
      </c>
      <c r="AG25" s="42">
        <f>+'Rentabilitätsvorschau'!AG24*(1+VSt)</f>
        <v>0</v>
      </c>
      <c r="AH25" s="42">
        <f>+'Rentabilitätsvorschau'!AH24*(1+VSt)</f>
        <v>0</v>
      </c>
      <c r="AI25" s="42">
        <f>+'Rentabilitätsvorschau'!AI24*(1+VSt)</f>
        <v>0</v>
      </c>
      <c r="AJ25" s="42">
        <f>+'Rentabilitätsvorschau'!AJ24*(1+VSt)</f>
        <v>0</v>
      </c>
      <c r="AK25" s="42">
        <f>+'Rentabilitätsvorschau'!AK24*(1+VSt)</f>
        <v>0</v>
      </c>
      <c r="AL25" s="42">
        <f>+'Rentabilitätsvorschau'!AL24*(1+VSt)</f>
        <v>0</v>
      </c>
      <c r="AM25" s="42">
        <f>+'Rentabilitätsvorschau'!AM24*(1+VSt)</f>
        <v>0</v>
      </c>
      <c r="AN25" s="42">
        <f>+'Rentabilitätsvorschau'!AN24*(1+VSt)</f>
        <v>0</v>
      </c>
      <c r="AO25" s="42">
        <f>+'Rentabilitätsvorschau'!AO24*(1+VSt)</f>
        <v>0</v>
      </c>
      <c r="AP25" s="57">
        <f t="shared" si="16"/>
        <v>0</v>
      </c>
      <c r="AQ25" s="42">
        <f>+'Rentabilitätsvorschau'!AQ24*(1+VSt)</f>
        <v>0</v>
      </c>
      <c r="AR25" s="42">
        <f>+'Rentabilitätsvorschau'!AR24*(1+VSt)</f>
        <v>0</v>
      </c>
      <c r="AS25" s="42">
        <f>+'Rentabilitätsvorschau'!AS24*(1+VSt)</f>
        <v>0</v>
      </c>
      <c r="AT25" s="42">
        <f>+'Rentabilitätsvorschau'!AT24*(1+VSt)</f>
        <v>0</v>
      </c>
      <c r="AU25" s="42">
        <f>+'Rentabilitätsvorschau'!AU24*(1+VSt)</f>
        <v>0</v>
      </c>
      <c r="AV25" s="42">
        <f>+'Rentabilitätsvorschau'!AV24*(1+VSt)</f>
        <v>0</v>
      </c>
      <c r="AW25" s="42">
        <f>+'Rentabilitätsvorschau'!AW24*(1+VSt)</f>
        <v>0</v>
      </c>
      <c r="AX25" s="42">
        <f>+'Rentabilitätsvorschau'!AX24*(1+VSt)</f>
        <v>0</v>
      </c>
      <c r="AY25" s="42">
        <f>+'Rentabilitätsvorschau'!AY24*(1+VSt)</f>
        <v>0</v>
      </c>
      <c r="AZ25" s="42">
        <f>+'Rentabilitätsvorschau'!AZ24*(1+VSt)</f>
        <v>0</v>
      </c>
      <c r="BA25" s="42">
        <f>+'Rentabilitätsvorschau'!BA24*(1+VSt)</f>
        <v>0</v>
      </c>
      <c r="BB25" s="42">
        <f>+'Rentabilitätsvorschau'!BB24*(1+VSt)</f>
        <v>0</v>
      </c>
      <c r="BC25" s="57">
        <f t="shared" si="17"/>
        <v>0</v>
      </c>
    </row>
    <row r="26" ht="12.0" customHeight="1">
      <c r="A26" s="29"/>
      <c r="B26" s="29" t="str">
        <f>+'Rentabilitätsvorschau'!B25</f>
        <v>Reise- und Bewirtungskosten</v>
      </c>
      <c r="C26" s="29"/>
      <c r="D26" s="42">
        <f>+'Rentabilitätsvorschau'!D25*(1+VSteins)</f>
        <v>0</v>
      </c>
      <c r="E26" s="42">
        <f>+'Rentabilitätsvorschau'!E25*(1+VSteins)</f>
        <v>0</v>
      </c>
      <c r="F26" s="42">
        <f>+'Rentabilitätsvorschau'!F25*(1+VSteins)</f>
        <v>0</v>
      </c>
      <c r="G26" s="42">
        <f>+'Rentabilitätsvorschau'!G25*(1+VSteins)</f>
        <v>0</v>
      </c>
      <c r="H26" s="42">
        <f>+'Rentabilitätsvorschau'!H25*(1+VSteins)</f>
        <v>0</v>
      </c>
      <c r="I26" s="42">
        <f>+'Rentabilitätsvorschau'!I25*(1+VSteins)</f>
        <v>0</v>
      </c>
      <c r="J26" s="42">
        <f>+'Rentabilitätsvorschau'!J25*(1+VSteins)</f>
        <v>0</v>
      </c>
      <c r="K26" s="42">
        <f>+'Rentabilitätsvorschau'!K25*(1+VSteins)</f>
        <v>1190</v>
      </c>
      <c r="L26" s="42">
        <f>+'Rentabilitätsvorschau'!L25*(1+VSteins)</f>
        <v>0</v>
      </c>
      <c r="M26" s="42">
        <f>+'Rentabilitätsvorschau'!M25*(1+VSteins)</f>
        <v>0</v>
      </c>
      <c r="N26" s="42">
        <f>+'Rentabilitätsvorschau'!N25*(1+VSteins)</f>
        <v>0</v>
      </c>
      <c r="O26" s="42">
        <f>+'Rentabilitätsvorschau'!O25*(1+VSteins)</f>
        <v>0</v>
      </c>
      <c r="P26" s="57">
        <f t="shared" si="14"/>
        <v>1190</v>
      </c>
      <c r="Q26" s="42">
        <f>+'Rentabilitätsvorschau'!Q25*(1+VSt)</f>
        <v>0</v>
      </c>
      <c r="R26" s="42">
        <f>+'Rentabilitätsvorschau'!R25*(1+VSt)</f>
        <v>0</v>
      </c>
      <c r="S26" s="42">
        <f>+'Rentabilitätsvorschau'!S25*(1+VSt)</f>
        <v>0</v>
      </c>
      <c r="T26" s="42">
        <f>+'Rentabilitätsvorschau'!T25*(1+VSt)</f>
        <v>0</v>
      </c>
      <c r="U26" s="42">
        <f>+'Rentabilitätsvorschau'!U25*(1+VSt)</f>
        <v>0</v>
      </c>
      <c r="V26" s="42">
        <f>+'Rentabilitätsvorschau'!V25*(1+VSt)</f>
        <v>0</v>
      </c>
      <c r="W26" s="42">
        <f>+'Rentabilitätsvorschau'!W25*(1+VSt)</f>
        <v>0</v>
      </c>
      <c r="X26" s="42">
        <f>+'Rentabilitätsvorschau'!X25*(1+VSt)</f>
        <v>1428</v>
      </c>
      <c r="Y26" s="42">
        <f>+'Rentabilitätsvorschau'!Y25*(1+VSt)</f>
        <v>0</v>
      </c>
      <c r="Z26" s="42">
        <f>+'Rentabilitätsvorschau'!Z25*(1+VSt)</f>
        <v>0</v>
      </c>
      <c r="AA26" s="42">
        <f>+'Rentabilitätsvorschau'!AA25*(1+VSt)</f>
        <v>0</v>
      </c>
      <c r="AB26" s="42">
        <f>+'Rentabilitätsvorschau'!AB25*(1+VSt)</f>
        <v>0</v>
      </c>
      <c r="AC26" s="57">
        <f t="shared" si="15"/>
        <v>1428</v>
      </c>
      <c r="AD26" s="42">
        <f>+'Rentabilitätsvorschau'!AD25*(1+VSt)</f>
        <v>0</v>
      </c>
      <c r="AE26" s="42">
        <f>+'Rentabilitätsvorschau'!AE25*(1+VSt)</f>
        <v>0</v>
      </c>
      <c r="AF26" s="42">
        <f>+'Rentabilitätsvorschau'!AF25*(1+VSt)</f>
        <v>0</v>
      </c>
      <c r="AG26" s="42">
        <f>+'Rentabilitätsvorschau'!AG25*(1+VSt)</f>
        <v>0</v>
      </c>
      <c r="AH26" s="42">
        <f>+'Rentabilitätsvorschau'!AH25*(1+VSt)</f>
        <v>0</v>
      </c>
      <c r="AI26" s="42">
        <f>+'Rentabilitätsvorschau'!AI25*(1+VSt)</f>
        <v>0</v>
      </c>
      <c r="AJ26" s="42">
        <f>+'Rentabilitätsvorschau'!AJ25*(1+VSt)</f>
        <v>0</v>
      </c>
      <c r="AK26" s="42">
        <f>+'Rentabilitätsvorschau'!AK25*(1+VSt)</f>
        <v>1713.6</v>
      </c>
      <c r="AL26" s="42">
        <f>+'Rentabilitätsvorschau'!AL25*(1+VSt)</f>
        <v>0</v>
      </c>
      <c r="AM26" s="42">
        <f>+'Rentabilitätsvorschau'!AM25*(1+VSt)</f>
        <v>0</v>
      </c>
      <c r="AN26" s="42">
        <f>+'Rentabilitätsvorschau'!AN25*(1+VSt)</f>
        <v>0</v>
      </c>
      <c r="AO26" s="42">
        <f>+'Rentabilitätsvorschau'!AO25*(1+VSt)</f>
        <v>0</v>
      </c>
      <c r="AP26" s="57">
        <f t="shared" si="16"/>
        <v>1713.6</v>
      </c>
      <c r="AQ26" s="42">
        <f>+'Rentabilitätsvorschau'!AQ25*(1+VSt)</f>
        <v>0</v>
      </c>
      <c r="AR26" s="42">
        <f>+'Rentabilitätsvorschau'!AR25*(1+VSt)</f>
        <v>0</v>
      </c>
      <c r="AS26" s="42">
        <f>+'Rentabilitätsvorschau'!AS25*(1+VSt)</f>
        <v>0</v>
      </c>
      <c r="AT26" s="42">
        <f>+'Rentabilitätsvorschau'!AT25*(1+VSt)</f>
        <v>0</v>
      </c>
      <c r="AU26" s="42">
        <f>+'Rentabilitätsvorschau'!AU25*(1+VSt)</f>
        <v>0</v>
      </c>
      <c r="AV26" s="42">
        <f>+'Rentabilitätsvorschau'!AV25*(1+VSt)</f>
        <v>0</v>
      </c>
      <c r="AW26" s="42">
        <f>+'Rentabilitätsvorschau'!AW25*(1+VSt)</f>
        <v>0</v>
      </c>
      <c r="AX26" s="42">
        <f>+'Rentabilitätsvorschau'!AX25*(1+VSt)</f>
        <v>2056.32</v>
      </c>
      <c r="AY26" s="42">
        <f>+'Rentabilitätsvorschau'!AY25*(1+VSt)</f>
        <v>0</v>
      </c>
      <c r="AZ26" s="42">
        <f>+'Rentabilitätsvorschau'!AZ25*(1+VSt)</f>
        <v>0</v>
      </c>
      <c r="BA26" s="42">
        <f>+'Rentabilitätsvorschau'!BA25*(1+VSt)</f>
        <v>0</v>
      </c>
      <c r="BB26" s="42">
        <f>+'Rentabilitätsvorschau'!BB25*(1+VSt)</f>
        <v>0</v>
      </c>
      <c r="BC26" s="57">
        <f t="shared" si="17"/>
        <v>2056.32</v>
      </c>
    </row>
    <row r="27" ht="12.0" customHeight="1">
      <c r="A27" s="29"/>
      <c r="B27" s="29" t="str">
        <f>+'Rentabilitätsvorschau'!B26</f>
        <v>Anzeigen- und sonst. Werbung</v>
      </c>
      <c r="C27" s="29"/>
      <c r="D27" s="42">
        <f>+'Rentabilitätsvorschau'!D26*(1+VSteins)</f>
        <v>0</v>
      </c>
      <c r="E27" s="42">
        <f>+'Rentabilitätsvorschau'!E26*(1+VSteins)</f>
        <v>0</v>
      </c>
      <c r="F27" s="42">
        <f>+'Rentabilitätsvorschau'!F26*(1+VSteins)</f>
        <v>0</v>
      </c>
      <c r="G27" s="42">
        <f>+'Rentabilitätsvorschau'!G26*(1+VSteins)</f>
        <v>892.5</v>
      </c>
      <c r="H27" s="42">
        <f>+'Rentabilitätsvorschau'!H26*(1+VSteins)</f>
        <v>0</v>
      </c>
      <c r="I27" s="42">
        <f>+'Rentabilitätsvorschau'!I26*(1+VSteins)</f>
        <v>357</v>
      </c>
      <c r="J27" s="42">
        <f>+'Rentabilitätsvorschau'!J26*(1+VSteins)</f>
        <v>0</v>
      </c>
      <c r="K27" s="42">
        <f>+'Rentabilitätsvorschau'!K26*(1+VSteins)</f>
        <v>0</v>
      </c>
      <c r="L27" s="42">
        <f>+'Rentabilitätsvorschau'!L26*(1+VSteins)</f>
        <v>416.5</v>
      </c>
      <c r="M27" s="42">
        <f>+'Rentabilitätsvorschau'!M26*(1+VSteins)</f>
        <v>0</v>
      </c>
      <c r="N27" s="42">
        <f>+'Rentabilitätsvorschau'!N26*(1+VSteins)</f>
        <v>0</v>
      </c>
      <c r="O27" s="42">
        <f>+'Rentabilitätsvorschau'!O26*(1+VSteins)</f>
        <v>0</v>
      </c>
      <c r="P27" s="57">
        <f t="shared" si="14"/>
        <v>1666</v>
      </c>
      <c r="Q27" s="42">
        <f>+'Rentabilitätsvorschau'!Q26*(1+VSt)</f>
        <v>0</v>
      </c>
      <c r="R27" s="42">
        <f>+'Rentabilitätsvorschau'!R26*(1+VSt)</f>
        <v>0</v>
      </c>
      <c r="S27" s="42">
        <f>+'Rentabilitätsvorschau'!S26*(1+VSt)</f>
        <v>0</v>
      </c>
      <c r="T27" s="42">
        <f>+'Rentabilitätsvorschau'!T26*(1+VSt)</f>
        <v>1071</v>
      </c>
      <c r="U27" s="42">
        <f>+'Rentabilitätsvorschau'!U26*(1+VSt)</f>
        <v>0</v>
      </c>
      <c r="V27" s="42">
        <f>+'Rentabilitätsvorschau'!V26*(1+VSt)</f>
        <v>428.4</v>
      </c>
      <c r="W27" s="42">
        <f>+'Rentabilitätsvorschau'!W26*(1+VSt)</f>
        <v>0</v>
      </c>
      <c r="X27" s="42">
        <f>+'Rentabilitätsvorschau'!X26*(1+VSt)</f>
        <v>0</v>
      </c>
      <c r="Y27" s="42">
        <f>+'Rentabilitätsvorschau'!Y26*(1+VSt)</f>
        <v>499.8</v>
      </c>
      <c r="Z27" s="42">
        <f>+'Rentabilitätsvorschau'!Z26*(1+VSt)</f>
        <v>0</v>
      </c>
      <c r="AA27" s="42">
        <f>+'Rentabilitätsvorschau'!AA26*(1+VSt)</f>
        <v>0</v>
      </c>
      <c r="AB27" s="42">
        <f>+'Rentabilitätsvorschau'!AB26*(1+VSt)</f>
        <v>0</v>
      </c>
      <c r="AC27" s="57">
        <f t="shared" si="15"/>
        <v>1999.2</v>
      </c>
      <c r="AD27" s="42">
        <f>+'Rentabilitätsvorschau'!AD26*(1+VSt)</f>
        <v>0</v>
      </c>
      <c r="AE27" s="42">
        <f>+'Rentabilitätsvorschau'!AE26*(1+VSt)</f>
        <v>0</v>
      </c>
      <c r="AF27" s="42">
        <f>+'Rentabilitätsvorschau'!AF26*(1+VSt)</f>
        <v>0</v>
      </c>
      <c r="AG27" s="42">
        <f>+'Rentabilitätsvorschau'!AG26*(1+VSt)</f>
        <v>1285.2</v>
      </c>
      <c r="AH27" s="42">
        <f>+'Rentabilitätsvorschau'!AH26*(1+VSt)</f>
        <v>0</v>
      </c>
      <c r="AI27" s="42">
        <f>+'Rentabilitätsvorschau'!AI26*(1+VSt)</f>
        <v>514.08</v>
      </c>
      <c r="AJ27" s="42">
        <f>+'Rentabilitätsvorschau'!AJ26*(1+VSt)</f>
        <v>0</v>
      </c>
      <c r="AK27" s="42">
        <f>+'Rentabilitätsvorschau'!AK26*(1+VSt)</f>
        <v>0</v>
      </c>
      <c r="AL27" s="42">
        <f>+'Rentabilitätsvorschau'!AL26*(1+VSt)</f>
        <v>599.76</v>
      </c>
      <c r="AM27" s="42">
        <f>+'Rentabilitätsvorschau'!AM26*(1+VSt)</f>
        <v>0</v>
      </c>
      <c r="AN27" s="42">
        <f>+'Rentabilitätsvorschau'!AN26*(1+VSt)</f>
        <v>0</v>
      </c>
      <c r="AO27" s="42">
        <f>+'Rentabilitätsvorschau'!AO26*(1+VSt)</f>
        <v>0</v>
      </c>
      <c r="AP27" s="57">
        <f t="shared" si="16"/>
        <v>2399.04</v>
      </c>
      <c r="AQ27" s="42">
        <f>+'Rentabilitätsvorschau'!AQ26*(1+VSt)</f>
        <v>0</v>
      </c>
      <c r="AR27" s="42">
        <f>+'Rentabilitätsvorschau'!AR26*(1+VSt)</f>
        <v>0</v>
      </c>
      <c r="AS27" s="42">
        <f>+'Rentabilitätsvorschau'!AS26*(1+VSt)</f>
        <v>0</v>
      </c>
      <c r="AT27" s="42">
        <f>+'Rentabilitätsvorschau'!AT26*(1+VSt)</f>
        <v>1542.24</v>
      </c>
      <c r="AU27" s="42">
        <f>+'Rentabilitätsvorschau'!AU26*(1+VSt)</f>
        <v>0</v>
      </c>
      <c r="AV27" s="42">
        <f>+'Rentabilitätsvorschau'!AV26*(1+VSt)</f>
        <v>616.896</v>
      </c>
      <c r="AW27" s="42">
        <f>+'Rentabilitätsvorschau'!AW26*(1+VSt)</f>
        <v>0</v>
      </c>
      <c r="AX27" s="42">
        <f>+'Rentabilitätsvorschau'!AX26*(1+VSt)</f>
        <v>0</v>
      </c>
      <c r="AY27" s="42">
        <f>+'Rentabilitätsvorschau'!AY26*(1+VSt)</f>
        <v>719.712</v>
      </c>
      <c r="AZ27" s="42">
        <f>+'Rentabilitätsvorschau'!AZ26*(1+VSt)</f>
        <v>0</v>
      </c>
      <c r="BA27" s="42">
        <f>+'Rentabilitätsvorschau'!BA26*(1+VSt)</f>
        <v>0</v>
      </c>
      <c r="BB27" s="42">
        <f>+'Rentabilitätsvorschau'!BB26*(1+VSt)</f>
        <v>0</v>
      </c>
      <c r="BC27" s="57">
        <f t="shared" si="17"/>
        <v>2878.848</v>
      </c>
    </row>
    <row r="28" ht="12.0" customHeight="1">
      <c r="A28" s="29"/>
      <c r="B28" s="29" t="str">
        <f>+'Rentabilitätsvorschau'!B27</f>
        <v>Kosten der Warenabgabe</v>
      </c>
      <c r="C28" s="29"/>
      <c r="D28" s="42"/>
      <c r="E28" s="42"/>
      <c r="F28" s="42"/>
      <c r="G28" s="42"/>
      <c r="H28" s="42"/>
      <c r="I28" s="42"/>
      <c r="J28" s="42"/>
      <c r="K28" s="42"/>
      <c r="L28" s="42"/>
      <c r="M28" s="42"/>
      <c r="N28" s="42"/>
      <c r="O28" s="42"/>
      <c r="P28" s="57"/>
      <c r="Q28" s="42"/>
      <c r="R28" s="42"/>
      <c r="S28" s="42"/>
      <c r="T28" s="42"/>
      <c r="U28" s="42"/>
      <c r="V28" s="42"/>
      <c r="W28" s="42"/>
      <c r="X28" s="42"/>
      <c r="Y28" s="42"/>
      <c r="Z28" s="42"/>
      <c r="AA28" s="42"/>
      <c r="AB28" s="42"/>
      <c r="AC28" s="57"/>
      <c r="AD28" s="42"/>
      <c r="AE28" s="42"/>
      <c r="AF28" s="42"/>
      <c r="AG28" s="42"/>
      <c r="AH28" s="42"/>
      <c r="AI28" s="42"/>
      <c r="AJ28" s="42"/>
      <c r="AK28" s="42"/>
      <c r="AL28" s="42"/>
      <c r="AM28" s="42"/>
      <c r="AN28" s="42"/>
      <c r="AO28" s="42"/>
      <c r="AP28" s="57"/>
      <c r="AQ28" s="42"/>
      <c r="AR28" s="42"/>
      <c r="AS28" s="42"/>
      <c r="AT28" s="42"/>
      <c r="AU28" s="42"/>
      <c r="AV28" s="42"/>
      <c r="AW28" s="42"/>
      <c r="AX28" s="42"/>
      <c r="AY28" s="42"/>
      <c r="AZ28" s="42"/>
      <c r="BA28" s="42"/>
      <c r="BB28" s="42"/>
      <c r="BC28" s="57"/>
    </row>
    <row r="29" ht="12.0" customHeight="1">
      <c r="A29" s="29"/>
      <c r="B29" s="29"/>
      <c r="C29" s="29" t="str">
        <f>+'Rentabilitätsvorschau'!C28</f>
        <v>Verpackung/Ausgangsfrachten</v>
      </c>
      <c r="D29" s="42">
        <f>+'Rentabilitätsvorschau'!D28*(1+VSteins)</f>
        <v>0</v>
      </c>
      <c r="E29" s="42">
        <f>+'Rentabilitätsvorschau'!E28*(1+VSteins)</f>
        <v>0</v>
      </c>
      <c r="F29" s="42">
        <f>+'Rentabilitätsvorschau'!F28*(1+VSteins)</f>
        <v>0</v>
      </c>
      <c r="G29" s="42">
        <f>+'Rentabilitätsvorschau'!G28*(1+VSteins)</f>
        <v>0</v>
      </c>
      <c r="H29" s="42">
        <f>+'Rentabilitätsvorschau'!H28*(1+VSteins)</f>
        <v>0</v>
      </c>
      <c r="I29" s="42">
        <f>+'Rentabilitätsvorschau'!I28*(1+VSteins)</f>
        <v>0</v>
      </c>
      <c r="J29" s="42">
        <f>+'Rentabilitätsvorschau'!J28*(1+VSteins)</f>
        <v>0</v>
      </c>
      <c r="K29" s="42">
        <f>+'Rentabilitätsvorschau'!K28*(1+VSteins)</f>
        <v>0</v>
      </c>
      <c r="L29" s="42">
        <f>+'Rentabilitätsvorschau'!L28*(1+VSteins)</f>
        <v>0</v>
      </c>
      <c r="M29" s="42">
        <f>+'Rentabilitätsvorschau'!M28*(1+VSteins)</f>
        <v>0</v>
      </c>
      <c r="N29" s="42">
        <f>+'Rentabilitätsvorschau'!N28*(1+VSteins)</f>
        <v>0</v>
      </c>
      <c r="O29" s="42">
        <f>+'Rentabilitätsvorschau'!O28*(1+VSteins)</f>
        <v>0</v>
      </c>
      <c r="P29" s="57">
        <f t="shared" ref="P29:P40" si="18">SUM(D29:O29)</f>
        <v>0</v>
      </c>
      <c r="Q29" s="42">
        <f>+'Rentabilitätsvorschau'!Q28*(1+VSt)</f>
        <v>0</v>
      </c>
      <c r="R29" s="42">
        <f>+'Rentabilitätsvorschau'!R28*(1+VSt)</f>
        <v>0</v>
      </c>
      <c r="S29" s="42">
        <f>+'Rentabilitätsvorschau'!S28*(1+VSt)</f>
        <v>0</v>
      </c>
      <c r="T29" s="42">
        <f>+'Rentabilitätsvorschau'!T28*(1+VSt)</f>
        <v>0</v>
      </c>
      <c r="U29" s="42">
        <f>+'Rentabilitätsvorschau'!U28*(1+VSt)</f>
        <v>0</v>
      </c>
      <c r="V29" s="42">
        <f>+'Rentabilitätsvorschau'!V28*(1+VSt)</f>
        <v>0</v>
      </c>
      <c r="W29" s="42">
        <f>+'Rentabilitätsvorschau'!W28*(1+VSt)</f>
        <v>0</v>
      </c>
      <c r="X29" s="42">
        <f>+'Rentabilitätsvorschau'!X28*(1+VSt)</f>
        <v>0</v>
      </c>
      <c r="Y29" s="42">
        <f>+'Rentabilitätsvorschau'!Y28*(1+VSt)</f>
        <v>0</v>
      </c>
      <c r="Z29" s="42">
        <f>+'Rentabilitätsvorschau'!Z28*(1+VSt)</f>
        <v>0</v>
      </c>
      <c r="AA29" s="42">
        <f>+'Rentabilitätsvorschau'!AA28*(1+VSt)</f>
        <v>0</v>
      </c>
      <c r="AB29" s="42">
        <f>+'Rentabilitätsvorschau'!AB28*(1+VSt)</f>
        <v>0</v>
      </c>
      <c r="AC29" s="57">
        <f t="shared" ref="AC29:AC40" si="19">SUM(Q29:AB29)</f>
        <v>0</v>
      </c>
      <c r="AD29" s="42">
        <f>+'Rentabilitätsvorschau'!AD28*(1+VSt)</f>
        <v>0</v>
      </c>
      <c r="AE29" s="42">
        <f>+'Rentabilitätsvorschau'!AE28*(1+VSt)</f>
        <v>0</v>
      </c>
      <c r="AF29" s="42">
        <f>+'Rentabilitätsvorschau'!AF28*(1+VSt)</f>
        <v>0</v>
      </c>
      <c r="AG29" s="42">
        <f>+'Rentabilitätsvorschau'!AG28*(1+VSt)</f>
        <v>0</v>
      </c>
      <c r="AH29" s="42">
        <f>+'Rentabilitätsvorschau'!AH28*(1+VSt)</f>
        <v>0</v>
      </c>
      <c r="AI29" s="42">
        <f>+'Rentabilitätsvorschau'!AI28*(1+VSt)</f>
        <v>0</v>
      </c>
      <c r="AJ29" s="42">
        <f>+'Rentabilitätsvorschau'!AJ28*(1+VSt)</f>
        <v>0</v>
      </c>
      <c r="AK29" s="42">
        <f>+'Rentabilitätsvorschau'!AK28*(1+VSt)</f>
        <v>0</v>
      </c>
      <c r="AL29" s="42">
        <f>+'Rentabilitätsvorschau'!AL28*(1+VSt)</f>
        <v>0</v>
      </c>
      <c r="AM29" s="42">
        <f>+'Rentabilitätsvorschau'!AM28*(1+VSt)</f>
        <v>0</v>
      </c>
      <c r="AN29" s="42">
        <f>+'Rentabilitätsvorschau'!AN28*(1+VSt)</f>
        <v>0</v>
      </c>
      <c r="AO29" s="42">
        <f>+'Rentabilitätsvorschau'!AO28*(1+VSt)</f>
        <v>0</v>
      </c>
      <c r="AP29" s="57">
        <f t="shared" ref="AP29:AP40" si="20">SUM(AD29:AO29)</f>
        <v>0</v>
      </c>
      <c r="AQ29" s="42">
        <f>+'Rentabilitätsvorschau'!AQ28*(1+VSt)</f>
        <v>0</v>
      </c>
      <c r="AR29" s="42">
        <f>+'Rentabilitätsvorschau'!AR28*(1+VSt)</f>
        <v>0</v>
      </c>
      <c r="AS29" s="42">
        <f>+'Rentabilitätsvorschau'!AS28*(1+VSt)</f>
        <v>0</v>
      </c>
      <c r="AT29" s="42">
        <f>+'Rentabilitätsvorschau'!AT28*(1+VSt)</f>
        <v>0</v>
      </c>
      <c r="AU29" s="42">
        <f>+'Rentabilitätsvorschau'!AU28*(1+VSt)</f>
        <v>0</v>
      </c>
      <c r="AV29" s="42">
        <f>+'Rentabilitätsvorschau'!AV28*(1+VSt)</f>
        <v>0</v>
      </c>
      <c r="AW29" s="42">
        <f>+'Rentabilitätsvorschau'!AW28*(1+VSt)</f>
        <v>0</v>
      </c>
      <c r="AX29" s="42">
        <f>+'Rentabilitätsvorschau'!AX28*(1+VSt)</f>
        <v>0</v>
      </c>
      <c r="AY29" s="42">
        <f>+'Rentabilitätsvorschau'!AY28*(1+VSt)</f>
        <v>0</v>
      </c>
      <c r="AZ29" s="42">
        <f>+'Rentabilitätsvorschau'!AZ28*(1+VSt)</f>
        <v>0</v>
      </c>
      <c r="BA29" s="42">
        <f>+'Rentabilitätsvorschau'!BA28*(1+VSt)</f>
        <v>0</v>
      </c>
      <c r="BB29" s="42">
        <f>+'Rentabilitätsvorschau'!BB28*(1+VSt)</f>
        <v>0</v>
      </c>
      <c r="BC29" s="57">
        <f t="shared" ref="BC29:BC40" si="21">SUM(AQ29:BB29)</f>
        <v>0</v>
      </c>
    </row>
    <row r="30" ht="12.0" customHeight="1">
      <c r="A30" s="29"/>
      <c r="B30" s="29"/>
      <c r="C30" s="29" t="str">
        <f>+'Rentabilitätsvorschau'!C29</f>
        <v>Provisionen</v>
      </c>
      <c r="D30" s="42">
        <f>+'Rentabilitätsvorschau'!D29*(1+VSteins)</f>
        <v>0</v>
      </c>
      <c r="E30" s="42">
        <f>+'Rentabilitätsvorschau'!E29*(1+VSteins)</f>
        <v>0</v>
      </c>
      <c r="F30" s="42">
        <f>+'Rentabilitätsvorschau'!F29*(1+VSteins)</f>
        <v>0</v>
      </c>
      <c r="G30" s="42">
        <f>+'Rentabilitätsvorschau'!G29*(1+VSteins)</f>
        <v>0</v>
      </c>
      <c r="H30" s="42">
        <f>+'Rentabilitätsvorschau'!H29*(1+VSteins)</f>
        <v>0</v>
      </c>
      <c r="I30" s="42">
        <f>+'Rentabilitätsvorschau'!I29*(1+VSteins)</f>
        <v>0</v>
      </c>
      <c r="J30" s="42">
        <f>+'Rentabilitätsvorschau'!J29*(1+VSteins)</f>
        <v>0</v>
      </c>
      <c r="K30" s="42">
        <f>+'Rentabilitätsvorschau'!K29*(1+VSteins)</f>
        <v>0</v>
      </c>
      <c r="L30" s="42">
        <f>+'Rentabilitätsvorschau'!L29*(1+VSteins)</f>
        <v>0</v>
      </c>
      <c r="M30" s="42">
        <f>+'Rentabilitätsvorschau'!M29*(1+VSteins)</f>
        <v>0</v>
      </c>
      <c r="N30" s="42">
        <f>+'Rentabilitätsvorschau'!N29*(1+VSteins)</f>
        <v>0</v>
      </c>
      <c r="O30" s="42">
        <f>+'Rentabilitätsvorschau'!O29*(1+VSteins)</f>
        <v>0</v>
      </c>
      <c r="P30" s="57">
        <f t="shared" si="18"/>
        <v>0</v>
      </c>
      <c r="Q30" s="42">
        <f>+'Rentabilitätsvorschau'!Q29*(1+VSt)</f>
        <v>0</v>
      </c>
      <c r="R30" s="42">
        <f>+'Rentabilitätsvorschau'!R29*(1+VSt)</f>
        <v>0</v>
      </c>
      <c r="S30" s="42">
        <f>+'Rentabilitätsvorschau'!S29*(1+VSt)</f>
        <v>0</v>
      </c>
      <c r="T30" s="42">
        <f>+'Rentabilitätsvorschau'!T29*(1+VSt)</f>
        <v>0</v>
      </c>
      <c r="U30" s="42">
        <f>+'Rentabilitätsvorschau'!U29*(1+VSt)</f>
        <v>0</v>
      </c>
      <c r="V30" s="42">
        <f>+'Rentabilitätsvorschau'!V29*(1+VSt)</f>
        <v>0</v>
      </c>
      <c r="W30" s="42">
        <f>+'Rentabilitätsvorschau'!W29*(1+VSt)</f>
        <v>0</v>
      </c>
      <c r="X30" s="42">
        <f>+'Rentabilitätsvorschau'!X29*(1+VSt)</f>
        <v>0</v>
      </c>
      <c r="Y30" s="42">
        <f>+'Rentabilitätsvorschau'!Y29*(1+VSt)</f>
        <v>0</v>
      </c>
      <c r="Z30" s="42">
        <f>+'Rentabilitätsvorschau'!Z29*(1+VSt)</f>
        <v>0</v>
      </c>
      <c r="AA30" s="42">
        <f>+'Rentabilitätsvorschau'!AA29*(1+VSt)</f>
        <v>0</v>
      </c>
      <c r="AB30" s="42">
        <f>+'Rentabilitätsvorschau'!AB29*(1+VSt)</f>
        <v>0</v>
      </c>
      <c r="AC30" s="57">
        <f t="shared" si="19"/>
        <v>0</v>
      </c>
      <c r="AD30" s="42">
        <f>+'Rentabilitätsvorschau'!AD29*(1+VSt)</f>
        <v>0</v>
      </c>
      <c r="AE30" s="42">
        <f>+'Rentabilitätsvorschau'!AE29*(1+VSt)</f>
        <v>0</v>
      </c>
      <c r="AF30" s="42">
        <f>+'Rentabilitätsvorschau'!AF29*(1+VSt)</f>
        <v>0</v>
      </c>
      <c r="AG30" s="42">
        <f>+'Rentabilitätsvorschau'!AG29*(1+VSt)</f>
        <v>0</v>
      </c>
      <c r="AH30" s="42">
        <f>+'Rentabilitätsvorschau'!AH29*(1+VSt)</f>
        <v>0</v>
      </c>
      <c r="AI30" s="42">
        <f>+'Rentabilitätsvorschau'!AI29*(1+VSt)</f>
        <v>0</v>
      </c>
      <c r="AJ30" s="42">
        <f>+'Rentabilitätsvorschau'!AJ29*(1+VSt)</f>
        <v>0</v>
      </c>
      <c r="AK30" s="42">
        <f>+'Rentabilitätsvorschau'!AK29*(1+VSt)</f>
        <v>0</v>
      </c>
      <c r="AL30" s="42">
        <f>+'Rentabilitätsvorschau'!AL29*(1+VSt)</f>
        <v>0</v>
      </c>
      <c r="AM30" s="42">
        <f>+'Rentabilitätsvorschau'!AM29*(1+VSt)</f>
        <v>0</v>
      </c>
      <c r="AN30" s="42">
        <f>+'Rentabilitätsvorschau'!AN29*(1+VSt)</f>
        <v>0</v>
      </c>
      <c r="AO30" s="42">
        <f>+'Rentabilitätsvorschau'!AO29*(1+VSt)</f>
        <v>0</v>
      </c>
      <c r="AP30" s="57">
        <f t="shared" si="20"/>
        <v>0</v>
      </c>
      <c r="AQ30" s="42">
        <f>+'Rentabilitätsvorschau'!AQ29*(1+VSt)</f>
        <v>0</v>
      </c>
      <c r="AR30" s="42">
        <f>+'Rentabilitätsvorschau'!AR29*(1+VSt)</f>
        <v>0</v>
      </c>
      <c r="AS30" s="42">
        <f>+'Rentabilitätsvorschau'!AS29*(1+VSt)</f>
        <v>0</v>
      </c>
      <c r="AT30" s="42">
        <f>+'Rentabilitätsvorschau'!AT29*(1+VSt)</f>
        <v>0</v>
      </c>
      <c r="AU30" s="42">
        <f>+'Rentabilitätsvorschau'!AU29*(1+VSt)</f>
        <v>0</v>
      </c>
      <c r="AV30" s="42">
        <f>+'Rentabilitätsvorschau'!AV29*(1+VSt)</f>
        <v>0</v>
      </c>
      <c r="AW30" s="42">
        <f>+'Rentabilitätsvorschau'!AW29*(1+VSt)</f>
        <v>0</v>
      </c>
      <c r="AX30" s="42">
        <f>+'Rentabilitätsvorschau'!AX29*(1+VSt)</f>
        <v>0</v>
      </c>
      <c r="AY30" s="42">
        <f>+'Rentabilitätsvorschau'!AY29*(1+VSt)</f>
        <v>0</v>
      </c>
      <c r="AZ30" s="42">
        <f>+'Rentabilitätsvorschau'!AZ29*(1+VSt)</f>
        <v>0</v>
      </c>
      <c r="BA30" s="42">
        <f>+'Rentabilitätsvorschau'!BA29*(1+VSt)</f>
        <v>0</v>
      </c>
      <c r="BB30" s="42">
        <f>+'Rentabilitätsvorschau'!BB29*(1+VSt)</f>
        <v>0</v>
      </c>
      <c r="BC30" s="57">
        <f t="shared" si="21"/>
        <v>0</v>
      </c>
    </row>
    <row r="31" ht="12.0" customHeight="1">
      <c r="A31" s="29"/>
      <c r="B31" s="29" t="str">
        <f>+'Rentabilitätsvorschau'!B30</f>
        <v>Instandhaltung Betriebs- und Geschäftsausstattung</v>
      </c>
      <c r="C31" s="29"/>
      <c r="D31" s="42">
        <f>+'Rentabilitätsvorschau'!D30*(1+VSteins)</f>
        <v>0</v>
      </c>
      <c r="E31" s="42">
        <f>+'Rentabilitätsvorschau'!E30*(1+VSteins)</f>
        <v>0</v>
      </c>
      <c r="F31" s="42">
        <f>+'Rentabilitätsvorschau'!F30*(1+VSteins)</f>
        <v>0</v>
      </c>
      <c r="G31" s="42">
        <f>+'Rentabilitätsvorschau'!G30*(1+VSteins)</f>
        <v>0</v>
      </c>
      <c r="H31" s="42">
        <f>+'Rentabilitätsvorschau'!H30*(1+VSteins)</f>
        <v>0</v>
      </c>
      <c r="I31" s="42">
        <f>+'Rentabilitätsvorschau'!I30*(1+VSteins)</f>
        <v>0</v>
      </c>
      <c r="J31" s="42">
        <f>+'Rentabilitätsvorschau'!J30*(1+VSteins)</f>
        <v>0</v>
      </c>
      <c r="K31" s="42">
        <f>+'Rentabilitätsvorschau'!K30*(1+VSteins)</f>
        <v>0</v>
      </c>
      <c r="L31" s="42">
        <f>+'Rentabilitätsvorschau'!L30*(1+VSteins)</f>
        <v>0</v>
      </c>
      <c r="M31" s="42">
        <f>+'Rentabilitätsvorschau'!M30*(1+VSteins)</f>
        <v>0</v>
      </c>
      <c r="N31" s="42">
        <f>+'Rentabilitätsvorschau'!N30*(1+VSteins)</f>
        <v>0</v>
      </c>
      <c r="O31" s="42">
        <f>+'Rentabilitätsvorschau'!O30*(1+VSteins)</f>
        <v>0</v>
      </c>
      <c r="P31" s="57">
        <f t="shared" si="18"/>
        <v>0</v>
      </c>
      <c r="Q31" s="42">
        <f>+'Rentabilitätsvorschau'!Q30*(1+VSt)</f>
        <v>0</v>
      </c>
      <c r="R31" s="42">
        <f>+'Rentabilitätsvorschau'!R30*(1+VSt)</f>
        <v>0</v>
      </c>
      <c r="S31" s="42">
        <f>+'Rentabilitätsvorschau'!S30*(1+VSt)</f>
        <v>0</v>
      </c>
      <c r="T31" s="42">
        <f>+'Rentabilitätsvorschau'!T30*(1+VSt)</f>
        <v>0</v>
      </c>
      <c r="U31" s="42">
        <f>+'Rentabilitätsvorschau'!U30*(1+VSt)</f>
        <v>0</v>
      </c>
      <c r="V31" s="42">
        <f>+'Rentabilitätsvorschau'!V30*(1+VSt)</f>
        <v>0</v>
      </c>
      <c r="W31" s="42">
        <f>+'Rentabilitätsvorschau'!W30*(1+VSt)</f>
        <v>0</v>
      </c>
      <c r="X31" s="42">
        <f>+'Rentabilitätsvorschau'!X30*(1+VSt)</f>
        <v>0</v>
      </c>
      <c r="Y31" s="42">
        <f>+'Rentabilitätsvorschau'!Y30*(1+VSt)</f>
        <v>0</v>
      </c>
      <c r="Z31" s="42">
        <f>+'Rentabilitätsvorschau'!Z30*(1+VSt)</f>
        <v>0</v>
      </c>
      <c r="AA31" s="42">
        <f>+'Rentabilitätsvorschau'!AA30*(1+VSt)</f>
        <v>0</v>
      </c>
      <c r="AB31" s="42">
        <f>+'Rentabilitätsvorschau'!AB30*(1+VSt)</f>
        <v>0</v>
      </c>
      <c r="AC31" s="57">
        <f t="shared" si="19"/>
        <v>0</v>
      </c>
      <c r="AD31" s="42">
        <f>+'Rentabilitätsvorschau'!AD30*(1+VSt)</f>
        <v>0</v>
      </c>
      <c r="AE31" s="42">
        <f>+'Rentabilitätsvorschau'!AE30*(1+VSt)</f>
        <v>0</v>
      </c>
      <c r="AF31" s="42">
        <f>+'Rentabilitätsvorschau'!AF30*(1+VSt)</f>
        <v>0</v>
      </c>
      <c r="AG31" s="42">
        <f>+'Rentabilitätsvorschau'!AG30*(1+VSt)</f>
        <v>0</v>
      </c>
      <c r="AH31" s="42">
        <f>+'Rentabilitätsvorschau'!AH30*(1+VSt)</f>
        <v>0</v>
      </c>
      <c r="AI31" s="42">
        <f>+'Rentabilitätsvorschau'!AI30*(1+VSt)</f>
        <v>0</v>
      </c>
      <c r="AJ31" s="42">
        <f>+'Rentabilitätsvorschau'!AJ30*(1+VSt)</f>
        <v>0</v>
      </c>
      <c r="AK31" s="42">
        <f>+'Rentabilitätsvorschau'!AK30*(1+VSt)</f>
        <v>0</v>
      </c>
      <c r="AL31" s="42">
        <f>+'Rentabilitätsvorschau'!AL30*(1+VSt)</f>
        <v>0</v>
      </c>
      <c r="AM31" s="42">
        <f>+'Rentabilitätsvorschau'!AM30*(1+VSt)</f>
        <v>0</v>
      </c>
      <c r="AN31" s="42">
        <f>+'Rentabilitätsvorschau'!AN30*(1+VSt)</f>
        <v>0</v>
      </c>
      <c r="AO31" s="42">
        <f>+'Rentabilitätsvorschau'!AO30*(1+VSt)</f>
        <v>0</v>
      </c>
      <c r="AP31" s="57">
        <f t="shared" si="20"/>
        <v>0</v>
      </c>
      <c r="AQ31" s="42">
        <f>+'Rentabilitätsvorschau'!AQ30*(1+VSt)</f>
        <v>0</v>
      </c>
      <c r="AR31" s="42">
        <f>+'Rentabilitätsvorschau'!AR30*(1+VSt)</f>
        <v>0</v>
      </c>
      <c r="AS31" s="42">
        <f>+'Rentabilitätsvorschau'!AS30*(1+VSt)</f>
        <v>0</v>
      </c>
      <c r="AT31" s="42">
        <f>+'Rentabilitätsvorschau'!AT30*(1+VSt)</f>
        <v>0</v>
      </c>
      <c r="AU31" s="42">
        <f>+'Rentabilitätsvorschau'!AU30*(1+VSt)</f>
        <v>0</v>
      </c>
      <c r="AV31" s="42">
        <f>+'Rentabilitätsvorschau'!AV30*(1+VSt)</f>
        <v>0</v>
      </c>
      <c r="AW31" s="42">
        <f>+'Rentabilitätsvorschau'!AW30*(1+VSt)</f>
        <v>0</v>
      </c>
      <c r="AX31" s="42">
        <f>+'Rentabilitätsvorschau'!AX30*(1+VSt)</f>
        <v>0</v>
      </c>
      <c r="AY31" s="42">
        <f>+'Rentabilitätsvorschau'!AY30*(1+VSt)</f>
        <v>0</v>
      </c>
      <c r="AZ31" s="42">
        <f>+'Rentabilitätsvorschau'!AZ30*(1+VSt)</f>
        <v>0</v>
      </c>
      <c r="BA31" s="42">
        <f>+'Rentabilitätsvorschau'!BA30*(1+VSt)</f>
        <v>0</v>
      </c>
      <c r="BB31" s="42">
        <f>+'Rentabilitätsvorschau'!BB30*(1+VSt)</f>
        <v>0</v>
      </c>
      <c r="BC31" s="57">
        <f t="shared" si="21"/>
        <v>0</v>
      </c>
    </row>
    <row r="32" ht="12.0" customHeight="1">
      <c r="A32" s="29"/>
      <c r="B32" s="29" t="str">
        <f>+'Rentabilitätsvorschau'!B31</f>
        <v>Leasing (außer Kfz)</v>
      </c>
      <c r="C32" s="29"/>
      <c r="D32" s="42">
        <f>+'Rentabilitätsvorschau'!D31*(1+VSteins)</f>
        <v>0</v>
      </c>
      <c r="E32" s="42">
        <f>+'Rentabilitätsvorschau'!E31*(1+VSteins)</f>
        <v>0</v>
      </c>
      <c r="F32" s="42">
        <f>+'Rentabilitätsvorschau'!F31*(1+VSteins)</f>
        <v>0</v>
      </c>
      <c r="G32" s="42">
        <f>+'Rentabilitätsvorschau'!G31*(1+VSteins)</f>
        <v>0</v>
      </c>
      <c r="H32" s="42">
        <f>+'Rentabilitätsvorschau'!H31*(1+VSteins)</f>
        <v>0</v>
      </c>
      <c r="I32" s="42">
        <f>+'Rentabilitätsvorschau'!I31*(1+VSteins)</f>
        <v>0</v>
      </c>
      <c r="J32" s="42">
        <f>+'Rentabilitätsvorschau'!J31*(1+VSteins)</f>
        <v>0</v>
      </c>
      <c r="K32" s="42">
        <f>+'Rentabilitätsvorschau'!K31*(1+VSteins)</f>
        <v>0</v>
      </c>
      <c r="L32" s="42">
        <f>+'Rentabilitätsvorschau'!L31*(1+VSteins)</f>
        <v>0</v>
      </c>
      <c r="M32" s="42">
        <f>+'Rentabilitätsvorschau'!M31*(1+VSteins)</f>
        <v>0</v>
      </c>
      <c r="N32" s="42">
        <f>+'Rentabilitätsvorschau'!N31*(1+VSteins)</f>
        <v>0</v>
      </c>
      <c r="O32" s="42">
        <f>+'Rentabilitätsvorschau'!O31*(1+VSteins)</f>
        <v>0</v>
      </c>
      <c r="P32" s="57">
        <f t="shared" si="18"/>
        <v>0</v>
      </c>
      <c r="Q32" s="42">
        <f>+'Rentabilitätsvorschau'!Q31*(1+VSt)</f>
        <v>0</v>
      </c>
      <c r="R32" s="42">
        <f>+'Rentabilitätsvorschau'!R31*(1+VSt)</f>
        <v>0</v>
      </c>
      <c r="S32" s="42">
        <f>+'Rentabilitätsvorschau'!S31*(1+VSt)</f>
        <v>0</v>
      </c>
      <c r="T32" s="42">
        <f>+'Rentabilitätsvorschau'!T31*(1+VSt)</f>
        <v>0</v>
      </c>
      <c r="U32" s="42">
        <f>+'Rentabilitätsvorschau'!U31*(1+VSt)</f>
        <v>0</v>
      </c>
      <c r="V32" s="42">
        <f>+'Rentabilitätsvorschau'!V31*(1+VSt)</f>
        <v>0</v>
      </c>
      <c r="W32" s="42">
        <f>+'Rentabilitätsvorschau'!W31*(1+VSt)</f>
        <v>0</v>
      </c>
      <c r="X32" s="42">
        <f>+'Rentabilitätsvorschau'!X31*(1+VSt)</f>
        <v>0</v>
      </c>
      <c r="Y32" s="42">
        <f>+'Rentabilitätsvorschau'!Y31*(1+VSt)</f>
        <v>0</v>
      </c>
      <c r="Z32" s="42">
        <f>+'Rentabilitätsvorschau'!Z31*(1+VSt)</f>
        <v>0</v>
      </c>
      <c r="AA32" s="42">
        <f>+'Rentabilitätsvorschau'!AA31*(1+VSt)</f>
        <v>0</v>
      </c>
      <c r="AB32" s="42">
        <f>+'Rentabilitätsvorschau'!AB31*(1+VSt)</f>
        <v>0</v>
      </c>
      <c r="AC32" s="57">
        <f t="shared" si="19"/>
        <v>0</v>
      </c>
      <c r="AD32" s="42">
        <f>+'Rentabilitätsvorschau'!AD31*(1+VSt)</f>
        <v>0</v>
      </c>
      <c r="AE32" s="42">
        <f>+'Rentabilitätsvorschau'!AE31*(1+VSt)</f>
        <v>0</v>
      </c>
      <c r="AF32" s="42">
        <f>+'Rentabilitätsvorschau'!AF31*(1+VSt)</f>
        <v>0</v>
      </c>
      <c r="AG32" s="42">
        <f>+'Rentabilitätsvorschau'!AG31*(1+VSt)</f>
        <v>0</v>
      </c>
      <c r="AH32" s="42">
        <f>+'Rentabilitätsvorschau'!AH31*(1+VSt)</f>
        <v>0</v>
      </c>
      <c r="AI32" s="42">
        <f>+'Rentabilitätsvorschau'!AI31*(1+VSt)</f>
        <v>0</v>
      </c>
      <c r="AJ32" s="42">
        <f>+'Rentabilitätsvorschau'!AJ31*(1+VSt)</f>
        <v>0</v>
      </c>
      <c r="AK32" s="42">
        <f>+'Rentabilitätsvorschau'!AK31*(1+VSt)</f>
        <v>0</v>
      </c>
      <c r="AL32" s="42">
        <f>+'Rentabilitätsvorschau'!AL31*(1+VSt)</f>
        <v>0</v>
      </c>
      <c r="AM32" s="42">
        <f>+'Rentabilitätsvorschau'!AM31*(1+VSt)</f>
        <v>0</v>
      </c>
      <c r="AN32" s="42">
        <f>+'Rentabilitätsvorschau'!AN31*(1+VSt)</f>
        <v>0</v>
      </c>
      <c r="AO32" s="42">
        <f>+'Rentabilitätsvorschau'!AO31*(1+VSt)</f>
        <v>0</v>
      </c>
      <c r="AP32" s="57">
        <f t="shared" si="20"/>
        <v>0</v>
      </c>
      <c r="AQ32" s="42">
        <f>+'Rentabilitätsvorschau'!AQ31*(1+VSt)</f>
        <v>0</v>
      </c>
      <c r="AR32" s="42">
        <f>+'Rentabilitätsvorschau'!AR31*(1+VSt)</f>
        <v>0</v>
      </c>
      <c r="AS32" s="42">
        <f>+'Rentabilitätsvorschau'!AS31*(1+VSt)</f>
        <v>0</v>
      </c>
      <c r="AT32" s="42">
        <f>+'Rentabilitätsvorschau'!AT31*(1+VSt)</f>
        <v>0</v>
      </c>
      <c r="AU32" s="42">
        <f>+'Rentabilitätsvorschau'!AU31*(1+VSt)</f>
        <v>0</v>
      </c>
      <c r="AV32" s="42">
        <f>+'Rentabilitätsvorschau'!AV31*(1+VSt)</f>
        <v>0</v>
      </c>
      <c r="AW32" s="42">
        <f>+'Rentabilitätsvorschau'!AW31*(1+VSt)</f>
        <v>0</v>
      </c>
      <c r="AX32" s="42">
        <f>+'Rentabilitätsvorschau'!AX31*(1+VSt)</f>
        <v>0</v>
      </c>
      <c r="AY32" s="42">
        <f>+'Rentabilitätsvorschau'!AY31*(1+VSt)</f>
        <v>0</v>
      </c>
      <c r="AZ32" s="42">
        <f>+'Rentabilitätsvorschau'!AZ31*(1+VSt)</f>
        <v>0</v>
      </c>
      <c r="BA32" s="42">
        <f>+'Rentabilitätsvorschau'!BA31*(1+VSt)</f>
        <v>0</v>
      </c>
      <c r="BB32" s="42">
        <f>+'Rentabilitätsvorschau'!BB31*(1+VSt)</f>
        <v>0</v>
      </c>
      <c r="BC32" s="57">
        <f t="shared" si="21"/>
        <v>0</v>
      </c>
    </row>
    <row r="33" ht="12.0" customHeight="1">
      <c r="A33" s="29"/>
      <c r="B33" s="29" t="str">
        <f>+'Rentabilitätsvorschau'!B32</f>
        <v>Software-Updates</v>
      </c>
      <c r="C33" s="29"/>
      <c r="D33" s="42">
        <f>+'Rentabilitätsvorschau'!D32*(1+VSteins)</f>
        <v>59.5</v>
      </c>
      <c r="E33" s="42">
        <f>+'Rentabilitätsvorschau'!E32*(1+VSteins)</f>
        <v>59.5</v>
      </c>
      <c r="F33" s="42">
        <f>+'Rentabilitätsvorschau'!F32*(1+VSteins)</f>
        <v>59.5</v>
      </c>
      <c r="G33" s="42">
        <f>+'Rentabilitätsvorschau'!G32*(1+VSteins)</f>
        <v>59.5</v>
      </c>
      <c r="H33" s="42">
        <f>+'Rentabilitätsvorschau'!H32*(1+VSteins)</f>
        <v>59.5</v>
      </c>
      <c r="I33" s="42">
        <f>+'Rentabilitätsvorschau'!I32*(1+VSteins)</f>
        <v>59.5</v>
      </c>
      <c r="J33" s="42">
        <f>+'Rentabilitätsvorschau'!J32*(1+VSteins)</f>
        <v>59.5</v>
      </c>
      <c r="K33" s="42">
        <f>+'Rentabilitätsvorschau'!K32*(1+VSteins)</f>
        <v>59.5</v>
      </c>
      <c r="L33" s="42">
        <f>+'Rentabilitätsvorschau'!L32*(1+VSteins)</f>
        <v>59.5</v>
      </c>
      <c r="M33" s="42">
        <f>+'Rentabilitätsvorschau'!M32*(1+VSteins)</f>
        <v>59.5</v>
      </c>
      <c r="N33" s="42">
        <f>+'Rentabilitätsvorschau'!N32*(1+VSteins)</f>
        <v>59.5</v>
      </c>
      <c r="O33" s="42">
        <f>+'Rentabilitätsvorschau'!O32*(1+VSteins)</f>
        <v>59.5</v>
      </c>
      <c r="P33" s="57">
        <f t="shared" si="18"/>
        <v>714</v>
      </c>
      <c r="Q33" s="42">
        <f>+'Rentabilitätsvorschau'!Q32*(1+VSt)</f>
        <v>59.5</v>
      </c>
      <c r="R33" s="42">
        <f>+'Rentabilitätsvorschau'!R32*(1+VSt)</f>
        <v>59.5</v>
      </c>
      <c r="S33" s="42">
        <f>+'Rentabilitätsvorschau'!S32*(1+VSt)</f>
        <v>59.5</v>
      </c>
      <c r="T33" s="42">
        <f>+'Rentabilitätsvorschau'!T32*(1+VSt)</f>
        <v>59.5</v>
      </c>
      <c r="U33" s="42">
        <f>+'Rentabilitätsvorschau'!U32*(1+VSt)</f>
        <v>59.5</v>
      </c>
      <c r="V33" s="42">
        <f>+'Rentabilitätsvorschau'!V32*(1+VSt)</f>
        <v>59.5</v>
      </c>
      <c r="W33" s="42">
        <f>+'Rentabilitätsvorschau'!W32*(1+VSt)</f>
        <v>59.5</v>
      </c>
      <c r="X33" s="42">
        <f>+'Rentabilitätsvorschau'!X32*(1+VSt)</f>
        <v>59.5</v>
      </c>
      <c r="Y33" s="42">
        <f>+'Rentabilitätsvorschau'!Y32*(1+VSt)</f>
        <v>59.5</v>
      </c>
      <c r="Z33" s="42">
        <f>+'Rentabilitätsvorschau'!Z32*(1+VSt)</f>
        <v>59.5</v>
      </c>
      <c r="AA33" s="42">
        <f>+'Rentabilitätsvorschau'!AA32*(1+VSt)</f>
        <v>59.5</v>
      </c>
      <c r="AB33" s="42">
        <f>+'Rentabilitätsvorschau'!AB32*(1+VSt)</f>
        <v>59.5</v>
      </c>
      <c r="AC33" s="57">
        <f t="shared" si="19"/>
        <v>714</v>
      </c>
      <c r="AD33" s="42">
        <f>+'Rentabilitätsvorschau'!AD32*(1+VSt)</f>
        <v>59.5</v>
      </c>
      <c r="AE33" s="42">
        <f>+'Rentabilitätsvorschau'!AE32*(1+VSt)</f>
        <v>59.5</v>
      </c>
      <c r="AF33" s="42">
        <f>+'Rentabilitätsvorschau'!AF32*(1+VSt)</f>
        <v>59.5</v>
      </c>
      <c r="AG33" s="42">
        <f>+'Rentabilitätsvorschau'!AG32*(1+VSt)</f>
        <v>59.5</v>
      </c>
      <c r="AH33" s="42">
        <f>+'Rentabilitätsvorschau'!AH32*(1+VSt)</f>
        <v>59.5</v>
      </c>
      <c r="AI33" s="42">
        <f>+'Rentabilitätsvorschau'!AI32*(1+VSt)</f>
        <v>59.5</v>
      </c>
      <c r="AJ33" s="42">
        <f>+'Rentabilitätsvorschau'!AJ32*(1+VSt)</f>
        <v>59.5</v>
      </c>
      <c r="AK33" s="42">
        <f>+'Rentabilitätsvorschau'!AK32*(1+VSt)</f>
        <v>59.5</v>
      </c>
      <c r="AL33" s="42">
        <f>+'Rentabilitätsvorschau'!AL32*(1+VSt)</f>
        <v>59.5</v>
      </c>
      <c r="AM33" s="42">
        <f>+'Rentabilitätsvorschau'!AM32*(1+VSt)</f>
        <v>59.5</v>
      </c>
      <c r="AN33" s="42">
        <f>+'Rentabilitätsvorschau'!AN32*(1+VSt)</f>
        <v>59.5</v>
      </c>
      <c r="AO33" s="42">
        <f>+'Rentabilitätsvorschau'!AO32*(1+VSt)</f>
        <v>59.5</v>
      </c>
      <c r="AP33" s="57">
        <f t="shared" si="20"/>
        <v>714</v>
      </c>
      <c r="AQ33" s="42">
        <f>+'Rentabilitätsvorschau'!AQ32*(1+VSt)</f>
        <v>59.5</v>
      </c>
      <c r="AR33" s="42">
        <f>+'Rentabilitätsvorschau'!AR32*(1+VSt)</f>
        <v>59.5</v>
      </c>
      <c r="AS33" s="42">
        <f>+'Rentabilitätsvorschau'!AS32*(1+VSt)</f>
        <v>59.5</v>
      </c>
      <c r="AT33" s="42">
        <f>+'Rentabilitätsvorschau'!AT32*(1+VSt)</f>
        <v>59.5</v>
      </c>
      <c r="AU33" s="42">
        <f>+'Rentabilitätsvorschau'!AU32*(1+VSt)</f>
        <v>59.5</v>
      </c>
      <c r="AV33" s="42">
        <f>+'Rentabilitätsvorschau'!AV32*(1+VSt)</f>
        <v>59.5</v>
      </c>
      <c r="AW33" s="42">
        <f>+'Rentabilitätsvorschau'!AW32*(1+VSt)</f>
        <v>59.5</v>
      </c>
      <c r="AX33" s="42">
        <f>+'Rentabilitätsvorschau'!AX32*(1+VSt)</f>
        <v>59.5</v>
      </c>
      <c r="AY33" s="42">
        <f>+'Rentabilitätsvorschau'!AY32*(1+VSt)</f>
        <v>59.5</v>
      </c>
      <c r="AZ33" s="42">
        <f>+'Rentabilitätsvorschau'!AZ32*(1+VSt)</f>
        <v>59.5</v>
      </c>
      <c r="BA33" s="42">
        <f>+'Rentabilitätsvorschau'!BA32*(1+VSt)</f>
        <v>59.5</v>
      </c>
      <c r="BB33" s="42">
        <f>+'Rentabilitätsvorschau'!BB32*(1+VSt)</f>
        <v>59.5</v>
      </c>
      <c r="BC33" s="57">
        <f t="shared" si="21"/>
        <v>714</v>
      </c>
    </row>
    <row r="34" ht="12.0" customHeight="1">
      <c r="A34" s="29"/>
      <c r="B34" s="29" t="str">
        <f>+'Rentabilitätsvorschau'!B33</f>
        <v>Versicherungen (ohne Kfz)</v>
      </c>
      <c r="C34" s="29"/>
      <c r="D34" s="42" t="str">
        <f>+'Rentabilitätsvorschau'!D33</f>
        <v/>
      </c>
      <c r="E34" s="42" t="str">
        <f>+'Rentabilitätsvorschau'!E33</f>
        <v/>
      </c>
      <c r="F34" s="42" t="str">
        <f>+'Rentabilitätsvorschau'!F33</f>
        <v/>
      </c>
      <c r="G34" s="42" t="str">
        <f>+'Rentabilitätsvorschau'!G33</f>
        <v/>
      </c>
      <c r="H34" s="42" t="str">
        <f>+'Rentabilitätsvorschau'!H33</f>
        <v/>
      </c>
      <c r="I34" s="42" t="str">
        <f>+'Rentabilitätsvorschau'!I33</f>
        <v/>
      </c>
      <c r="J34" s="42" t="str">
        <f>+'Rentabilitätsvorschau'!J33</f>
        <v/>
      </c>
      <c r="K34" s="42" t="str">
        <f>+'Rentabilitätsvorschau'!K33</f>
        <v/>
      </c>
      <c r="L34" s="42" t="str">
        <f>+'Rentabilitätsvorschau'!L33</f>
        <v/>
      </c>
      <c r="M34" s="42" t="str">
        <f>+'Rentabilitätsvorschau'!M33</f>
        <v/>
      </c>
      <c r="N34" s="42" t="str">
        <f>+'Rentabilitätsvorschau'!N33</f>
        <v/>
      </c>
      <c r="O34" s="42" t="str">
        <f>+'Rentabilitätsvorschau'!O33</f>
        <v/>
      </c>
      <c r="P34" s="57">
        <f t="shared" si="18"/>
        <v>0</v>
      </c>
      <c r="Q34" s="42" t="str">
        <f>+'Rentabilitätsvorschau'!Q33</f>
        <v/>
      </c>
      <c r="R34" s="42" t="str">
        <f>+'Rentabilitätsvorschau'!R33</f>
        <v/>
      </c>
      <c r="S34" s="42" t="str">
        <f>+'Rentabilitätsvorschau'!S33</f>
        <v/>
      </c>
      <c r="T34" s="42" t="str">
        <f>+'Rentabilitätsvorschau'!T33</f>
        <v/>
      </c>
      <c r="U34" s="42" t="str">
        <f>+'Rentabilitätsvorschau'!U33</f>
        <v/>
      </c>
      <c r="V34" s="42" t="str">
        <f>+'Rentabilitätsvorschau'!V33</f>
        <v/>
      </c>
      <c r="W34" s="42" t="str">
        <f>+'Rentabilitätsvorschau'!W33</f>
        <v/>
      </c>
      <c r="X34" s="42" t="str">
        <f>+'Rentabilitätsvorschau'!X33</f>
        <v/>
      </c>
      <c r="Y34" s="42" t="str">
        <f>+'Rentabilitätsvorschau'!Y33</f>
        <v/>
      </c>
      <c r="Z34" s="42" t="str">
        <f>+'Rentabilitätsvorschau'!Z33</f>
        <v/>
      </c>
      <c r="AA34" s="42" t="str">
        <f>+'Rentabilitätsvorschau'!AA33</f>
        <v/>
      </c>
      <c r="AB34" s="42" t="str">
        <f>+'Rentabilitätsvorschau'!AB33</f>
        <v/>
      </c>
      <c r="AC34" s="57">
        <f t="shared" si="19"/>
        <v>0</v>
      </c>
      <c r="AD34" s="42" t="str">
        <f>+'Rentabilitätsvorschau'!AD33</f>
        <v/>
      </c>
      <c r="AE34" s="42" t="str">
        <f>+'Rentabilitätsvorschau'!AE33</f>
        <v/>
      </c>
      <c r="AF34" s="42" t="str">
        <f>+'Rentabilitätsvorschau'!AF33</f>
        <v/>
      </c>
      <c r="AG34" s="42" t="str">
        <f>+'Rentabilitätsvorschau'!AG33</f>
        <v/>
      </c>
      <c r="AH34" s="42" t="str">
        <f>+'Rentabilitätsvorschau'!AH33</f>
        <v/>
      </c>
      <c r="AI34" s="42" t="str">
        <f>+'Rentabilitätsvorschau'!AI33</f>
        <v/>
      </c>
      <c r="AJ34" s="42" t="str">
        <f>+'Rentabilitätsvorschau'!AJ33</f>
        <v/>
      </c>
      <c r="AK34" s="42" t="str">
        <f>+'Rentabilitätsvorschau'!AK33</f>
        <v/>
      </c>
      <c r="AL34" s="42" t="str">
        <f>+'Rentabilitätsvorschau'!AL33</f>
        <v/>
      </c>
      <c r="AM34" s="42" t="str">
        <f>+'Rentabilitätsvorschau'!AM33</f>
        <v/>
      </c>
      <c r="AN34" s="42" t="str">
        <f>+'Rentabilitätsvorschau'!AN33</f>
        <v/>
      </c>
      <c r="AO34" s="42" t="str">
        <f>+'Rentabilitätsvorschau'!AO33</f>
        <v/>
      </c>
      <c r="AP34" s="57">
        <f t="shared" si="20"/>
        <v>0</v>
      </c>
      <c r="AQ34" s="42" t="str">
        <f>+'Rentabilitätsvorschau'!AQ33</f>
        <v/>
      </c>
      <c r="AR34" s="42" t="str">
        <f>+'Rentabilitätsvorschau'!AR33</f>
        <v/>
      </c>
      <c r="AS34" s="42" t="str">
        <f>+'Rentabilitätsvorschau'!AS33</f>
        <v/>
      </c>
      <c r="AT34" s="42" t="str">
        <f>+'Rentabilitätsvorschau'!AT33</f>
        <v/>
      </c>
      <c r="AU34" s="42" t="str">
        <f>+'Rentabilitätsvorschau'!AU33</f>
        <v/>
      </c>
      <c r="AV34" s="42" t="str">
        <f>+'Rentabilitätsvorschau'!AV33</f>
        <v/>
      </c>
      <c r="AW34" s="42" t="str">
        <f>+'Rentabilitätsvorschau'!AW33</f>
        <v/>
      </c>
      <c r="AX34" s="42" t="str">
        <f>+'Rentabilitätsvorschau'!AX33</f>
        <v/>
      </c>
      <c r="AY34" s="42" t="str">
        <f>+'Rentabilitätsvorschau'!AY33</f>
        <v/>
      </c>
      <c r="AZ34" s="42" t="str">
        <f>+'Rentabilitätsvorschau'!AZ33</f>
        <v/>
      </c>
      <c r="BA34" s="42" t="str">
        <f>+'Rentabilitätsvorschau'!BA33</f>
        <v/>
      </c>
      <c r="BB34" s="42" t="str">
        <f>+'Rentabilitätsvorschau'!BB33</f>
        <v/>
      </c>
      <c r="BC34" s="57">
        <f t="shared" si="21"/>
        <v>0</v>
      </c>
    </row>
    <row r="35" ht="12.0" customHeight="1">
      <c r="A35" s="29"/>
      <c r="B35" s="29" t="str">
        <f>+'Rentabilitätsvorschau'!B34</f>
        <v>Beiträge, Gebühren</v>
      </c>
      <c r="C35" s="29"/>
      <c r="D35" s="42">
        <f>+'Rentabilitätsvorschau'!D34</f>
        <v>450</v>
      </c>
      <c r="E35" s="42">
        <f>+'Rentabilitätsvorschau'!E34</f>
        <v>450</v>
      </c>
      <c r="F35" s="42">
        <f>+'Rentabilitätsvorschau'!F34</f>
        <v>450</v>
      </c>
      <c r="G35" s="42">
        <f>+'Rentabilitätsvorschau'!G34</f>
        <v>450</v>
      </c>
      <c r="H35" s="42">
        <f>+'Rentabilitätsvorschau'!H34</f>
        <v>450</v>
      </c>
      <c r="I35" s="42">
        <f>+'Rentabilitätsvorschau'!I34</f>
        <v>450</v>
      </c>
      <c r="J35" s="42">
        <f>+'Rentabilitätsvorschau'!J34</f>
        <v>450</v>
      </c>
      <c r="K35" s="42">
        <f>+'Rentabilitätsvorschau'!K34</f>
        <v>450</v>
      </c>
      <c r="L35" s="42">
        <f>+'Rentabilitätsvorschau'!L34</f>
        <v>450</v>
      </c>
      <c r="M35" s="42">
        <f>+'Rentabilitätsvorschau'!M34</f>
        <v>450</v>
      </c>
      <c r="N35" s="42">
        <f>+'Rentabilitätsvorschau'!N34</f>
        <v>450</v>
      </c>
      <c r="O35" s="42">
        <f>+'Rentabilitätsvorschau'!O34</f>
        <v>450</v>
      </c>
      <c r="P35" s="57">
        <f t="shared" si="18"/>
        <v>5400</v>
      </c>
      <c r="Q35" s="42">
        <f>+'Rentabilitätsvorschau'!Q34</f>
        <v>450</v>
      </c>
      <c r="R35" s="42">
        <f>+'Rentabilitätsvorschau'!R34</f>
        <v>450</v>
      </c>
      <c r="S35" s="42">
        <f>+'Rentabilitätsvorschau'!S34</f>
        <v>450</v>
      </c>
      <c r="T35" s="42">
        <f>+'Rentabilitätsvorschau'!T34</f>
        <v>450</v>
      </c>
      <c r="U35" s="42">
        <f>+'Rentabilitätsvorschau'!U34</f>
        <v>450</v>
      </c>
      <c r="V35" s="42">
        <f>+'Rentabilitätsvorschau'!V34</f>
        <v>450</v>
      </c>
      <c r="W35" s="42">
        <f>+'Rentabilitätsvorschau'!W34</f>
        <v>450</v>
      </c>
      <c r="X35" s="42">
        <f>+'Rentabilitätsvorschau'!X34</f>
        <v>450</v>
      </c>
      <c r="Y35" s="42">
        <f>+'Rentabilitätsvorschau'!Y34</f>
        <v>450</v>
      </c>
      <c r="Z35" s="42">
        <f>+'Rentabilitätsvorschau'!Z34</f>
        <v>450</v>
      </c>
      <c r="AA35" s="42">
        <f>+'Rentabilitätsvorschau'!AA34</f>
        <v>450</v>
      </c>
      <c r="AB35" s="42">
        <f>+'Rentabilitätsvorschau'!AB34</f>
        <v>450</v>
      </c>
      <c r="AC35" s="57">
        <f t="shared" si="19"/>
        <v>5400</v>
      </c>
      <c r="AD35" s="42">
        <f>+'Rentabilitätsvorschau'!AD34</f>
        <v>450</v>
      </c>
      <c r="AE35" s="42">
        <f>+'Rentabilitätsvorschau'!AE34</f>
        <v>450</v>
      </c>
      <c r="AF35" s="42">
        <f>+'Rentabilitätsvorschau'!AF34</f>
        <v>450</v>
      </c>
      <c r="AG35" s="42">
        <f>+'Rentabilitätsvorschau'!AG34</f>
        <v>450</v>
      </c>
      <c r="AH35" s="42">
        <f>+'Rentabilitätsvorschau'!AH34</f>
        <v>450</v>
      </c>
      <c r="AI35" s="42">
        <f>+'Rentabilitätsvorschau'!AI34</f>
        <v>450</v>
      </c>
      <c r="AJ35" s="42">
        <f>+'Rentabilitätsvorschau'!AJ34</f>
        <v>450</v>
      </c>
      <c r="AK35" s="42">
        <f>+'Rentabilitätsvorschau'!AK34</f>
        <v>450</v>
      </c>
      <c r="AL35" s="42">
        <f>+'Rentabilitätsvorschau'!AL34</f>
        <v>450</v>
      </c>
      <c r="AM35" s="42">
        <f>+'Rentabilitätsvorschau'!AM34</f>
        <v>450</v>
      </c>
      <c r="AN35" s="42">
        <f>+'Rentabilitätsvorschau'!AN34</f>
        <v>450</v>
      </c>
      <c r="AO35" s="42">
        <f>+'Rentabilitätsvorschau'!AO34</f>
        <v>450</v>
      </c>
      <c r="AP35" s="57">
        <f t="shared" si="20"/>
        <v>5400</v>
      </c>
      <c r="AQ35" s="42">
        <f>+'Rentabilitätsvorschau'!AQ34</f>
        <v>450</v>
      </c>
      <c r="AR35" s="42">
        <f>+'Rentabilitätsvorschau'!AR34</f>
        <v>450</v>
      </c>
      <c r="AS35" s="42">
        <f>+'Rentabilitätsvorschau'!AS34</f>
        <v>450</v>
      </c>
      <c r="AT35" s="42">
        <f>+'Rentabilitätsvorschau'!AT34</f>
        <v>450</v>
      </c>
      <c r="AU35" s="42">
        <f>+'Rentabilitätsvorschau'!AU34</f>
        <v>450</v>
      </c>
      <c r="AV35" s="42">
        <f>+'Rentabilitätsvorschau'!AV34</f>
        <v>450</v>
      </c>
      <c r="AW35" s="42">
        <f>+'Rentabilitätsvorschau'!AW34</f>
        <v>450</v>
      </c>
      <c r="AX35" s="42">
        <f>+'Rentabilitätsvorschau'!AX34</f>
        <v>450</v>
      </c>
      <c r="AY35" s="42">
        <f>+'Rentabilitätsvorschau'!AY34</f>
        <v>450</v>
      </c>
      <c r="AZ35" s="42">
        <f>+'Rentabilitätsvorschau'!AZ34</f>
        <v>450</v>
      </c>
      <c r="BA35" s="42">
        <f>+'Rentabilitätsvorschau'!BA34</f>
        <v>450</v>
      </c>
      <c r="BB35" s="42">
        <f>+'Rentabilitätsvorschau'!BB34</f>
        <v>450</v>
      </c>
      <c r="BC35" s="57">
        <f t="shared" si="21"/>
        <v>5400</v>
      </c>
    </row>
    <row r="36" ht="12.0" customHeight="1">
      <c r="A36" s="29"/>
      <c r="B36" s="29" t="str">
        <f>+'Rentabilitätsvorschau'!B35</f>
        <v>Bürobedarf</v>
      </c>
      <c r="C36" s="29"/>
      <c r="D36" s="42">
        <f>+'Rentabilitätsvorschau'!D35*(1+VSteins)</f>
        <v>0</v>
      </c>
      <c r="E36" s="42">
        <f>+'Rentabilitätsvorschau'!E35*(1+VSteins)</f>
        <v>0</v>
      </c>
      <c r="F36" s="42">
        <f>+'Rentabilitätsvorschau'!F35*(1+VSteins)</f>
        <v>297.5</v>
      </c>
      <c r="G36" s="42">
        <f>+'Rentabilitätsvorschau'!G35*(1+VSteins)</f>
        <v>0</v>
      </c>
      <c r="H36" s="42">
        <f>+'Rentabilitätsvorschau'!H35*(1+VSteins)</f>
        <v>0</v>
      </c>
      <c r="I36" s="42">
        <f>+'Rentabilitätsvorschau'!I35*(1+VSteins)</f>
        <v>0</v>
      </c>
      <c r="J36" s="42">
        <f>+'Rentabilitätsvorschau'!J35*(1+VSteins)</f>
        <v>0</v>
      </c>
      <c r="K36" s="42">
        <f>+'Rentabilitätsvorschau'!K35*(1+VSteins)</f>
        <v>0</v>
      </c>
      <c r="L36" s="42">
        <f>+'Rentabilitätsvorschau'!L35*(1+VSteins)</f>
        <v>297.5</v>
      </c>
      <c r="M36" s="42">
        <f>+'Rentabilitätsvorschau'!M35*(1+VSteins)</f>
        <v>0</v>
      </c>
      <c r="N36" s="42">
        <f>+'Rentabilitätsvorschau'!N35*(1+VSteins)</f>
        <v>0</v>
      </c>
      <c r="O36" s="42">
        <f>+'Rentabilitätsvorschau'!O35*(1+VSteins)</f>
        <v>0</v>
      </c>
      <c r="P36" s="57">
        <f t="shared" si="18"/>
        <v>595</v>
      </c>
      <c r="Q36" s="42">
        <f>+'Rentabilitätsvorschau'!Q35*(1+VSt)</f>
        <v>0</v>
      </c>
      <c r="R36" s="42">
        <f>+'Rentabilitätsvorschau'!R35*(1+VSt)</f>
        <v>0</v>
      </c>
      <c r="S36" s="42">
        <f>+'Rentabilitätsvorschau'!S35*(1+VSt)</f>
        <v>327.25</v>
      </c>
      <c r="T36" s="42">
        <f>+'Rentabilitätsvorschau'!T35*(1+VSt)</f>
        <v>0</v>
      </c>
      <c r="U36" s="42">
        <f>+'Rentabilitätsvorschau'!U35*(1+VSt)</f>
        <v>0</v>
      </c>
      <c r="V36" s="42">
        <f>+'Rentabilitätsvorschau'!V35*(1+VSt)</f>
        <v>0</v>
      </c>
      <c r="W36" s="42">
        <f>+'Rentabilitätsvorschau'!W35*(1+VSt)</f>
        <v>0</v>
      </c>
      <c r="X36" s="42">
        <f>+'Rentabilitätsvorschau'!X35*(1+VSt)</f>
        <v>0</v>
      </c>
      <c r="Y36" s="42">
        <f>+'Rentabilitätsvorschau'!Y35*(1+VSt)</f>
        <v>327.25</v>
      </c>
      <c r="Z36" s="42">
        <f>+'Rentabilitätsvorschau'!Z35*(1+VSt)</f>
        <v>0</v>
      </c>
      <c r="AA36" s="42">
        <f>+'Rentabilitätsvorschau'!AA35*(1+VSt)</f>
        <v>0</v>
      </c>
      <c r="AB36" s="42">
        <f>+'Rentabilitätsvorschau'!AB35*(1+VSt)</f>
        <v>0</v>
      </c>
      <c r="AC36" s="57">
        <f t="shared" si="19"/>
        <v>654.5</v>
      </c>
      <c r="AD36" s="42">
        <f>+'Rentabilitätsvorschau'!AD35*(1+VSt)</f>
        <v>0</v>
      </c>
      <c r="AE36" s="42">
        <f>+'Rentabilitätsvorschau'!AE35*(1+VSt)</f>
        <v>0</v>
      </c>
      <c r="AF36" s="42">
        <f>+'Rentabilitätsvorschau'!AF35*(1+VSt)</f>
        <v>327.25</v>
      </c>
      <c r="AG36" s="42">
        <f>+'Rentabilitätsvorschau'!AG35*(1+VSt)</f>
        <v>0</v>
      </c>
      <c r="AH36" s="42">
        <f>+'Rentabilitätsvorschau'!AH35*(1+VSt)</f>
        <v>0</v>
      </c>
      <c r="AI36" s="42">
        <f>+'Rentabilitätsvorschau'!AI35*(1+VSt)</f>
        <v>0</v>
      </c>
      <c r="AJ36" s="42">
        <f>+'Rentabilitätsvorschau'!AJ35*(1+VSt)</f>
        <v>0</v>
      </c>
      <c r="AK36" s="42">
        <f>+'Rentabilitätsvorschau'!AK35*(1+VSt)</f>
        <v>0</v>
      </c>
      <c r="AL36" s="42">
        <f>+'Rentabilitätsvorschau'!AL35*(1+VSt)</f>
        <v>327.25</v>
      </c>
      <c r="AM36" s="42">
        <f>+'Rentabilitätsvorschau'!AM35*(1+VSt)</f>
        <v>0</v>
      </c>
      <c r="AN36" s="42">
        <f>+'Rentabilitätsvorschau'!AN35*(1+VSt)</f>
        <v>0</v>
      </c>
      <c r="AO36" s="42">
        <f>+'Rentabilitätsvorschau'!AO35*(1+VSt)</f>
        <v>0</v>
      </c>
      <c r="AP36" s="57">
        <f t="shared" si="20"/>
        <v>654.5</v>
      </c>
      <c r="AQ36" s="42">
        <f>+'Rentabilitätsvorschau'!AQ35*(1+VSt)</f>
        <v>0</v>
      </c>
      <c r="AR36" s="42">
        <f>+'Rentabilitätsvorschau'!AR35*(1+VSt)</f>
        <v>0</v>
      </c>
      <c r="AS36" s="42">
        <f>+'Rentabilitätsvorschau'!AS35*(1+VSt)</f>
        <v>327.25</v>
      </c>
      <c r="AT36" s="42">
        <f>+'Rentabilitätsvorschau'!AT35*(1+VSt)</f>
        <v>0</v>
      </c>
      <c r="AU36" s="42">
        <f>+'Rentabilitätsvorschau'!AU35*(1+VSt)</f>
        <v>0</v>
      </c>
      <c r="AV36" s="42">
        <f>+'Rentabilitätsvorschau'!AV35*(1+VSt)</f>
        <v>0</v>
      </c>
      <c r="AW36" s="42">
        <f>+'Rentabilitätsvorschau'!AW35*(1+VSt)</f>
        <v>0</v>
      </c>
      <c r="AX36" s="42">
        <f>+'Rentabilitätsvorschau'!AX35*(1+VSt)</f>
        <v>0</v>
      </c>
      <c r="AY36" s="42">
        <f>+'Rentabilitätsvorschau'!AY35*(1+VSt)</f>
        <v>327.25</v>
      </c>
      <c r="AZ36" s="42">
        <f>+'Rentabilitätsvorschau'!AZ35*(1+VSt)</f>
        <v>0</v>
      </c>
      <c r="BA36" s="42">
        <f>+'Rentabilitätsvorschau'!BA35*(1+VSt)</f>
        <v>0</v>
      </c>
      <c r="BB36" s="42">
        <f>+'Rentabilitätsvorschau'!BB35*(1+VSt)</f>
        <v>0</v>
      </c>
      <c r="BC36" s="57">
        <f t="shared" si="21"/>
        <v>654.5</v>
      </c>
    </row>
    <row r="37" ht="12.0" customHeight="1">
      <c r="A37" s="29"/>
      <c r="B37" s="29" t="str">
        <f>+'Rentabilitätsvorschau'!B36</f>
        <v>Postwertzeichen</v>
      </c>
      <c r="C37" s="29"/>
      <c r="D37" s="42">
        <f>+'Rentabilitätsvorschau'!D36</f>
        <v>100</v>
      </c>
      <c r="E37" s="42" t="str">
        <f>+'Rentabilitätsvorschau'!E36</f>
        <v/>
      </c>
      <c r="F37" s="42" t="str">
        <f>+'Rentabilitätsvorschau'!F36</f>
        <v/>
      </c>
      <c r="G37" s="42" t="str">
        <f>+'Rentabilitätsvorschau'!G36</f>
        <v/>
      </c>
      <c r="H37" s="42" t="str">
        <f>+'Rentabilitätsvorschau'!H36</f>
        <v/>
      </c>
      <c r="I37" s="42">
        <f>+'Rentabilitätsvorschau'!I36</f>
        <v>100</v>
      </c>
      <c r="J37" s="42" t="str">
        <f>+'Rentabilitätsvorschau'!J36</f>
        <v/>
      </c>
      <c r="K37" s="42" t="str">
        <f>+'Rentabilitätsvorschau'!K36</f>
        <v/>
      </c>
      <c r="L37" s="42" t="str">
        <f>+'Rentabilitätsvorschau'!L36</f>
        <v/>
      </c>
      <c r="M37" s="42" t="str">
        <f>+'Rentabilitätsvorschau'!M36</f>
        <v/>
      </c>
      <c r="N37" s="42" t="str">
        <f>+'Rentabilitätsvorschau'!N36</f>
        <v/>
      </c>
      <c r="O37" s="42" t="str">
        <f>+'Rentabilitätsvorschau'!O36</f>
        <v/>
      </c>
      <c r="P37" s="57">
        <f t="shared" si="18"/>
        <v>200</v>
      </c>
      <c r="Q37" s="42">
        <f>+'Rentabilitätsvorschau'!Q36</f>
        <v>100</v>
      </c>
      <c r="R37" s="42" t="str">
        <f>+'Rentabilitätsvorschau'!R36</f>
        <v/>
      </c>
      <c r="S37" s="42" t="str">
        <f>+'Rentabilitätsvorschau'!S36</f>
        <v/>
      </c>
      <c r="T37" s="42" t="str">
        <f>+'Rentabilitätsvorschau'!T36</f>
        <v/>
      </c>
      <c r="U37" s="42" t="str">
        <f>+'Rentabilitätsvorschau'!U36</f>
        <v/>
      </c>
      <c r="V37" s="42">
        <f>+'Rentabilitätsvorschau'!V36</f>
        <v>100</v>
      </c>
      <c r="W37" s="42" t="str">
        <f>+'Rentabilitätsvorschau'!W36</f>
        <v/>
      </c>
      <c r="X37" s="42" t="str">
        <f>+'Rentabilitätsvorschau'!X36</f>
        <v/>
      </c>
      <c r="Y37" s="42" t="str">
        <f>+'Rentabilitätsvorschau'!Y36</f>
        <v/>
      </c>
      <c r="Z37" s="42" t="str">
        <f>+'Rentabilitätsvorschau'!Z36</f>
        <v/>
      </c>
      <c r="AA37" s="42" t="str">
        <f>+'Rentabilitätsvorschau'!AA36</f>
        <v/>
      </c>
      <c r="AB37" s="42" t="str">
        <f>+'Rentabilitätsvorschau'!AB36</f>
        <v/>
      </c>
      <c r="AC37" s="57">
        <f t="shared" si="19"/>
        <v>200</v>
      </c>
      <c r="AD37" s="42">
        <f>+'Rentabilitätsvorschau'!AD36</f>
        <v>100</v>
      </c>
      <c r="AE37" s="42" t="str">
        <f>+'Rentabilitätsvorschau'!AE36</f>
        <v/>
      </c>
      <c r="AF37" s="42" t="str">
        <f>+'Rentabilitätsvorschau'!AF36</f>
        <v/>
      </c>
      <c r="AG37" s="42" t="str">
        <f>+'Rentabilitätsvorschau'!AG36</f>
        <v/>
      </c>
      <c r="AH37" s="42" t="str">
        <f>+'Rentabilitätsvorschau'!AH36</f>
        <v/>
      </c>
      <c r="AI37" s="42">
        <f>+'Rentabilitätsvorschau'!AI36</f>
        <v>100</v>
      </c>
      <c r="AJ37" s="42" t="str">
        <f>+'Rentabilitätsvorschau'!AJ36</f>
        <v/>
      </c>
      <c r="AK37" s="42" t="str">
        <f>+'Rentabilitätsvorschau'!AK36</f>
        <v/>
      </c>
      <c r="AL37" s="42" t="str">
        <f>+'Rentabilitätsvorschau'!AL36</f>
        <v/>
      </c>
      <c r="AM37" s="42" t="str">
        <f>+'Rentabilitätsvorschau'!AM36</f>
        <v/>
      </c>
      <c r="AN37" s="42" t="str">
        <f>+'Rentabilitätsvorschau'!AN36</f>
        <v/>
      </c>
      <c r="AO37" s="42" t="str">
        <f>+'Rentabilitätsvorschau'!AO36</f>
        <v/>
      </c>
      <c r="AP37" s="57">
        <f t="shared" si="20"/>
        <v>200</v>
      </c>
      <c r="AQ37" s="42">
        <f>+'Rentabilitätsvorschau'!AQ36</f>
        <v>100</v>
      </c>
      <c r="AR37" s="42" t="str">
        <f>+'Rentabilitätsvorschau'!AR36</f>
        <v/>
      </c>
      <c r="AS37" s="42" t="str">
        <f>+'Rentabilitätsvorschau'!AS36</f>
        <v/>
      </c>
      <c r="AT37" s="42" t="str">
        <f>+'Rentabilitätsvorschau'!AT36</f>
        <v/>
      </c>
      <c r="AU37" s="42" t="str">
        <f>+'Rentabilitätsvorschau'!AU36</f>
        <v/>
      </c>
      <c r="AV37" s="42">
        <f>+'Rentabilitätsvorschau'!AV36</f>
        <v>100</v>
      </c>
      <c r="AW37" s="42" t="str">
        <f>+'Rentabilitätsvorschau'!AW36</f>
        <v/>
      </c>
      <c r="AX37" s="42" t="str">
        <f>+'Rentabilitätsvorschau'!AX36</f>
        <v/>
      </c>
      <c r="AY37" s="42" t="str">
        <f>+'Rentabilitätsvorschau'!AY36</f>
        <v/>
      </c>
      <c r="AZ37" s="42" t="str">
        <f>+'Rentabilitätsvorschau'!AZ36</f>
        <v/>
      </c>
      <c r="BA37" s="42" t="str">
        <f>+'Rentabilitätsvorschau'!BA36</f>
        <v/>
      </c>
      <c r="BB37" s="42" t="str">
        <f>+'Rentabilitätsvorschau'!BB36</f>
        <v/>
      </c>
      <c r="BC37" s="57">
        <f t="shared" si="21"/>
        <v>200</v>
      </c>
    </row>
    <row r="38" ht="12.0" customHeight="1">
      <c r="A38" s="29"/>
      <c r="B38" s="29" t="str">
        <f>+'Rentabilitätsvorschau'!B37</f>
        <v>Fachliteratur</v>
      </c>
      <c r="C38" s="29"/>
      <c r="D38" s="42">
        <f>+'Rentabilitätsvorschau'!D37*(1+VStermeins)</f>
        <v>0</v>
      </c>
      <c r="E38" s="42">
        <f>+'Rentabilitätsvorschau'!E37*(1+VStermeins)</f>
        <v>0</v>
      </c>
      <c r="F38" s="42">
        <f>+'Rentabilitätsvorschau'!F37*(1+VStermeins)</f>
        <v>0</v>
      </c>
      <c r="G38" s="42">
        <f>+'Rentabilitätsvorschau'!G37*(1+VStermeins)</f>
        <v>0</v>
      </c>
      <c r="H38" s="42">
        <f>+'Rentabilitätsvorschau'!H37*(1+VStermeins)</f>
        <v>0</v>
      </c>
      <c r="I38" s="42">
        <f>+'Rentabilitätsvorschau'!I37*(1+VStermeins)</f>
        <v>856</v>
      </c>
      <c r="J38" s="42">
        <f>+'Rentabilitätsvorschau'!J37*(1+VStermeins)</f>
        <v>0</v>
      </c>
      <c r="K38" s="42">
        <f>+'Rentabilitätsvorschau'!K37*(1+VStermeins)</f>
        <v>0</v>
      </c>
      <c r="L38" s="42">
        <f>+'Rentabilitätsvorschau'!L37*(1+VStermeins)</f>
        <v>0</v>
      </c>
      <c r="M38" s="42">
        <f>+'Rentabilitätsvorschau'!M37*(1+VStermeins)</f>
        <v>0</v>
      </c>
      <c r="N38" s="42">
        <f>+'Rentabilitätsvorschau'!N37*(1+VStermeins)</f>
        <v>0</v>
      </c>
      <c r="O38" s="42">
        <f>+'Rentabilitätsvorschau'!O37*(1+VStermeins)</f>
        <v>0</v>
      </c>
      <c r="P38" s="57">
        <f t="shared" si="18"/>
        <v>856</v>
      </c>
      <c r="Q38" s="42">
        <f>+'Rentabilitätsvorschau'!Q37*(1+VSterm)</f>
        <v>0</v>
      </c>
      <c r="R38" s="42">
        <f>+'Rentabilitätsvorschau'!R37*(1+VSterm)</f>
        <v>0</v>
      </c>
      <c r="S38" s="42">
        <f>+'Rentabilitätsvorschau'!S37*(1+VSterm)</f>
        <v>0</v>
      </c>
      <c r="T38" s="42">
        <f>+'Rentabilitätsvorschau'!T37*(1+VSterm)</f>
        <v>0</v>
      </c>
      <c r="U38" s="42">
        <f>+'Rentabilitätsvorschau'!U37*(1+VSterm)</f>
        <v>0</v>
      </c>
      <c r="V38" s="42">
        <f>+'Rentabilitätsvorschau'!V37*(1+VSterm)</f>
        <v>856</v>
      </c>
      <c r="W38" s="42">
        <f>+'Rentabilitätsvorschau'!W37*(1+VSterm)</f>
        <v>0</v>
      </c>
      <c r="X38" s="42">
        <f>+'Rentabilitätsvorschau'!X37*(1+VSterm)</f>
        <v>0</v>
      </c>
      <c r="Y38" s="42">
        <f>+'Rentabilitätsvorschau'!Y37*(1+VSterm)</f>
        <v>0</v>
      </c>
      <c r="Z38" s="42">
        <f>+'Rentabilitätsvorschau'!Z37*(1+VSterm)</f>
        <v>0</v>
      </c>
      <c r="AA38" s="42">
        <f>+'Rentabilitätsvorschau'!AA37*(1+VSterm)</f>
        <v>0</v>
      </c>
      <c r="AB38" s="42">
        <f>+'Rentabilitätsvorschau'!AB37*(1+VSterm)</f>
        <v>0</v>
      </c>
      <c r="AC38" s="57">
        <f t="shared" si="19"/>
        <v>856</v>
      </c>
      <c r="AD38" s="42">
        <f>+'Rentabilitätsvorschau'!AD37*(1+VSterm)</f>
        <v>0</v>
      </c>
      <c r="AE38" s="42">
        <f>+'Rentabilitätsvorschau'!AE37*(1+VSterm)</f>
        <v>0</v>
      </c>
      <c r="AF38" s="42">
        <f>+'Rentabilitätsvorschau'!AF37*(1+VSterm)</f>
        <v>0</v>
      </c>
      <c r="AG38" s="42">
        <f>+'Rentabilitätsvorschau'!AG37*(1+VSterm)</f>
        <v>0</v>
      </c>
      <c r="AH38" s="42">
        <f>+'Rentabilitätsvorschau'!AH37*(1+VSterm)</f>
        <v>0</v>
      </c>
      <c r="AI38" s="42">
        <f>+'Rentabilitätsvorschau'!AI37*(1+VSterm)</f>
        <v>856</v>
      </c>
      <c r="AJ38" s="42">
        <f>+'Rentabilitätsvorschau'!AJ37*(1+VSterm)</f>
        <v>0</v>
      </c>
      <c r="AK38" s="42">
        <f>+'Rentabilitätsvorschau'!AK37*(1+VSterm)</f>
        <v>0</v>
      </c>
      <c r="AL38" s="42">
        <f>+'Rentabilitätsvorschau'!AL37*(1+VSterm)</f>
        <v>0</v>
      </c>
      <c r="AM38" s="42">
        <f>+'Rentabilitätsvorschau'!AM37*(1+VSterm)</f>
        <v>0</v>
      </c>
      <c r="AN38" s="42">
        <f>+'Rentabilitätsvorschau'!AN37*(1+VSterm)</f>
        <v>0</v>
      </c>
      <c r="AO38" s="42">
        <f>+'Rentabilitätsvorschau'!AO37*(1+VSterm)</f>
        <v>0</v>
      </c>
      <c r="AP38" s="57">
        <f t="shared" si="20"/>
        <v>856</v>
      </c>
      <c r="AQ38" s="42">
        <f>+'Rentabilitätsvorschau'!AQ37*(1+VSterm)</f>
        <v>0</v>
      </c>
      <c r="AR38" s="42">
        <f>+'Rentabilitätsvorschau'!AR37*(1+VSterm)</f>
        <v>0</v>
      </c>
      <c r="AS38" s="42">
        <f>+'Rentabilitätsvorschau'!AS37*(1+VSterm)</f>
        <v>0</v>
      </c>
      <c r="AT38" s="42">
        <f>+'Rentabilitätsvorschau'!AT37*(1+VSterm)</f>
        <v>0</v>
      </c>
      <c r="AU38" s="42">
        <f>+'Rentabilitätsvorschau'!AU37*(1+VSterm)</f>
        <v>0</v>
      </c>
      <c r="AV38" s="42">
        <f>+'Rentabilitätsvorschau'!AV37*(1+VSterm)</f>
        <v>856</v>
      </c>
      <c r="AW38" s="42">
        <f>+'Rentabilitätsvorschau'!AW37*(1+VSterm)</f>
        <v>0</v>
      </c>
      <c r="AX38" s="42">
        <f>+'Rentabilitätsvorschau'!AX37*(1+VSterm)</f>
        <v>0</v>
      </c>
      <c r="AY38" s="42">
        <f>+'Rentabilitätsvorschau'!AY37*(1+VSterm)</f>
        <v>0</v>
      </c>
      <c r="AZ38" s="42">
        <f>+'Rentabilitätsvorschau'!AZ37*(1+VSterm)</f>
        <v>0</v>
      </c>
      <c r="BA38" s="42">
        <f>+'Rentabilitätsvorschau'!BA37*(1+VSterm)</f>
        <v>0</v>
      </c>
      <c r="BB38" s="42">
        <f>+'Rentabilitätsvorschau'!BB37*(1+VSterm)</f>
        <v>0</v>
      </c>
      <c r="BC38" s="57">
        <f t="shared" si="21"/>
        <v>856</v>
      </c>
    </row>
    <row r="39" ht="12.0" customHeight="1">
      <c r="A39" s="29"/>
      <c r="B39" s="29" t="str">
        <f>+'Rentabilitätsvorschau'!B38</f>
        <v>Fortbildung</v>
      </c>
      <c r="C39" s="29"/>
      <c r="D39" s="42">
        <f>+'Rentabilitätsvorschau'!D38*(1+VSteins)</f>
        <v>0</v>
      </c>
      <c r="E39" s="42">
        <f>+'Rentabilitätsvorschau'!E38*(1+VSteins)</f>
        <v>0</v>
      </c>
      <c r="F39" s="42">
        <f>+'Rentabilitätsvorschau'!F38*(1+VSteins)</f>
        <v>0</v>
      </c>
      <c r="G39" s="42">
        <f>+'Rentabilitätsvorschau'!G38*(1+VSteins)</f>
        <v>0</v>
      </c>
      <c r="H39" s="42">
        <f>+'Rentabilitätsvorschau'!H38*(1+VSteins)</f>
        <v>0</v>
      </c>
      <c r="I39" s="42">
        <f>+'Rentabilitätsvorschau'!I38*(1+VSteins)</f>
        <v>595</v>
      </c>
      <c r="J39" s="42">
        <f>+'Rentabilitätsvorschau'!J38*(1+VSteins)</f>
        <v>0</v>
      </c>
      <c r="K39" s="42">
        <f>+'Rentabilitätsvorschau'!K38*(1+VSteins)</f>
        <v>0</v>
      </c>
      <c r="L39" s="42">
        <f>+'Rentabilitätsvorschau'!L38*(1+VSteins)</f>
        <v>0</v>
      </c>
      <c r="M39" s="42">
        <f>+'Rentabilitätsvorschau'!M38*(1+VSteins)</f>
        <v>0</v>
      </c>
      <c r="N39" s="42">
        <f>+'Rentabilitätsvorschau'!N38*(1+VSteins)</f>
        <v>0</v>
      </c>
      <c r="O39" s="42">
        <f>+'Rentabilitätsvorschau'!O38*(1+VSteins)</f>
        <v>0</v>
      </c>
      <c r="P39" s="57">
        <f t="shared" si="18"/>
        <v>595</v>
      </c>
      <c r="Q39" s="42">
        <f>+'Rentabilitätsvorschau'!Q38*(1+VSt)</f>
        <v>0</v>
      </c>
      <c r="R39" s="42">
        <f>+'Rentabilitätsvorschau'!R38*(1+VSt)</f>
        <v>0</v>
      </c>
      <c r="S39" s="42">
        <f>+'Rentabilitätsvorschau'!S38*(1+VSt)</f>
        <v>0</v>
      </c>
      <c r="T39" s="42">
        <f>+'Rentabilitätsvorschau'!T38*(1+VSt)</f>
        <v>0</v>
      </c>
      <c r="U39" s="42">
        <f>+'Rentabilitätsvorschau'!U38*(1+VSt)</f>
        <v>0</v>
      </c>
      <c r="V39" s="42">
        <f>+'Rentabilitätsvorschau'!V38*(1+VSt)</f>
        <v>595</v>
      </c>
      <c r="W39" s="42">
        <f>+'Rentabilitätsvorschau'!W38*(1+VSt)</f>
        <v>0</v>
      </c>
      <c r="X39" s="42">
        <f>+'Rentabilitätsvorschau'!X38*(1+VSt)</f>
        <v>0</v>
      </c>
      <c r="Y39" s="42">
        <f>+'Rentabilitätsvorschau'!Y38*(1+VSt)</f>
        <v>0</v>
      </c>
      <c r="Z39" s="42">
        <f>+'Rentabilitätsvorschau'!Z38*(1+VSt)</f>
        <v>0</v>
      </c>
      <c r="AA39" s="42">
        <f>+'Rentabilitätsvorschau'!AA38*(1+VSt)</f>
        <v>0</v>
      </c>
      <c r="AB39" s="42">
        <f>+'Rentabilitätsvorschau'!AB38*(1+VSt)</f>
        <v>0</v>
      </c>
      <c r="AC39" s="57">
        <f t="shared" si="19"/>
        <v>595</v>
      </c>
      <c r="AD39" s="42">
        <f>+'Rentabilitätsvorschau'!AD38*(1+VSt)</f>
        <v>0</v>
      </c>
      <c r="AE39" s="42">
        <f>+'Rentabilitätsvorschau'!AE38*(1+VSt)</f>
        <v>0</v>
      </c>
      <c r="AF39" s="42">
        <f>+'Rentabilitätsvorschau'!AF38*(1+VSt)</f>
        <v>0</v>
      </c>
      <c r="AG39" s="42">
        <f>+'Rentabilitätsvorschau'!AG38*(1+VSt)</f>
        <v>0</v>
      </c>
      <c r="AH39" s="42">
        <f>+'Rentabilitätsvorschau'!AH38*(1+VSt)</f>
        <v>0</v>
      </c>
      <c r="AI39" s="42">
        <f>+'Rentabilitätsvorschau'!AI38*(1+VSt)</f>
        <v>595</v>
      </c>
      <c r="AJ39" s="42">
        <f>+'Rentabilitätsvorschau'!AJ38*(1+VSt)</f>
        <v>0</v>
      </c>
      <c r="AK39" s="42">
        <f>+'Rentabilitätsvorschau'!AK38*(1+VSt)</f>
        <v>0</v>
      </c>
      <c r="AL39" s="42">
        <f>+'Rentabilitätsvorschau'!AL38*(1+VSt)</f>
        <v>0</v>
      </c>
      <c r="AM39" s="42">
        <f>+'Rentabilitätsvorschau'!AM38*(1+VSt)</f>
        <v>0</v>
      </c>
      <c r="AN39" s="42">
        <f>+'Rentabilitätsvorschau'!AN38*(1+VSt)</f>
        <v>0</v>
      </c>
      <c r="AO39" s="42">
        <f>+'Rentabilitätsvorschau'!AO38*(1+VSt)</f>
        <v>0</v>
      </c>
      <c r="AP39" s="57">
        <f t="shared" si="20"/>
        <v>595</v>
      </c>
      <c r="AQ39" s="42">
        <f>+'Rentabilitätsvorschau'!AQ38*(1+VSt)</f>
        <v>0</v>
      </c>
      <c r="AR39" s="42">
        <f>+'Rentabilitätsvorschau'!AR38*(1+VSt)</f>
        <v>0</v>
      </c>
      <c r="AS39" s="42">
        <f>+'Rentabilitätsvorschau'!AS38*(1+VSt)</f>
        <v>0</v>
      </c>
      <c r="AT39" s="42">
        <f>+'Rentabilitätsvorschau'!AT38*(1+VSt)</f>
        <v>0</v>
      </c>
      <c r="AU39" s="42">
        <f>+'Rentabilitätsvorschau'!AU38*(1+VSt)</f>
        <v>0</v>
      </c>
      <c r="AV39" s="42">
        <f>+'Rentabilitätsvorschau'!AV38*(1+VSt)</f>
        <v>595</v>
      </c>
      <c r="AW39" s="42">
        <f>+'Rentabilitätsvorschau'!AW38*(1+VSt)</f>
        <v>0</v>
      </c>
      <c r="AX39" s="42">
        <f>+'Rentabilitätsvorschau'!AX38*(1+VSt)</f>
        <v>0</v>
      </c>
      <c r="AY39" s="42">
        <f>+'Rentabilitätsvorschau'!AY38*(1+VSt)</f>
        <v>0</v>
      </c>
      <c r="AZ39" s="42">
        <f>+'Rentabilitätsvorschau'!AZ38*(1+VSt)</f>
        <v>0</v>
      </c>
      <c r="BA39" s="42">
        <f>+'Rentabilitätsvorschau'!BA38*(1+VSt)</f>
        <v>0</v>
      </c>
      <c r="BB39" s="42">
        <f>+'Rentabilitätsvorschau'!BB38*(1+VSt)</f>
        <v>0</v>
      </c>
      <c r="BC39" s="57">
        <f t="shared" si="21"/>
        <v>595</v>
      </c>
    </row>
    <row r="40" ht="12.0" customHeight="1">
      <c r="A40" s="29"/>
      <c r="B40" s="29" t="str">
        <f>+'Rentabilitätsvorschau'!B39</f>
        <v>Messen und Ausstellungen</v>
      </c>
      <c r="C40" s="29"/>
      <c r="D40" s="42">
        <f>+'Rentabilitätsvorschau'!D39*(1+VSteins)</f>
        <v>0</v>
      </c>
      <c r="E40" s="42">
        <f>+'Rentabilitätsvorschau'!E39*(1+VSteins)</f>
        <v>0</v>
      </c>
      <c r="F40" s="42">
        <f>+'Rentabilitätsvorschau'!F39*(1+VSteins)</f>
        <v>0</v>
      </c>
      <c r="G40" s="42">
        <f>+'Rentabilitätsvorschau'!G39*(1+VSteins)</f>
        <v>0</v>
      </c>
      <c r="H40" s="42">
        <f>+'Rentabilitätsvorschau'!H39*(1+VSteins)</f>
        <v>0</v>
      </c>
      <c r="I40" s="42">
        <f>+'Rentabilitätsvorschau'!I39*(1+VSteins)</f>
        <v>1190</v>
      </c>
      <c r="J40" s="42">
        <f>+'Rentabilitätsvorschau'!J39*(1+VSteins)</f>
        <v>0</v>
      </c>
      <c r="K40" s="42">
        <f>+'Rentabilitätsvorschau'!K39*(1+VSteins)</f>
        <v>0</v>
      </c>
      <c r="L40" s="42">
        <f>+'Rentabilitätsvorschau'!L39*(1+VSteins)</f>
        <v>0</v>
      </c>
      <c r="M40" s="42">
        <f>+'Rentabilitätsvorschau'!M39*(1+VSteins)</f>
        <v>0</v>
      </c>
      <c r="N40" s="42">
        <f>+'Rentabilitätsvorschau'!N39*(1+VSteins)</f>
        <v>0</v>
      </c>
      <c r="O40" s="42">
        <f>+'Rentabilitätsvorschau'!O39*(1+VSteins)</f>
        <v>0</v>
      </c>
      <c r="P40" s="57">
        <f t="shared" si="18"/>
        <v>1190</v>
      </c>
      <c r="Q40" s="42">
        <f>+'Rentabilitätsvorschau'!Q39*(1+VSt)</f>
        <v>0</v>
      </c>
      <c r="R40" s="42">
        <f>+'Rentabilitätsvorschau'!R39*(1+VSt)</f>
        <v>0</v>
      </c>
      <c r="S40" s="42">
        <f>+'Rentabilitätsvorschau'!S39*(1+VSt)</f>
        <v>0</v>
      </c>
      <c r="T40" s="42">
        <f>+'Rentabilitätsvorschau'!T39*(1+VSt)</f>
        <v>0</v>
      </c>
      <c r="U40" s="42">
        <f>+'Rentabilitätsvorschau'!U39*(1+VSt)</f>
        <v>0</v>
      </c>
      <c r="V40" s="42">
        <f>+'Rentabilitätsvorschau'!V39*(1+VSt)</f>
        <v>1190</v>
      </c>
      <c r="W40" s="42">
        <f>+'Rentabilitätsvorschau'!W39*(1+VSt)</f>
        <v>0</v>
      </c>
      <c r="X40" s="42">
        <f>+'Rentabilitätsvorschau'!X39*(1+VSt)</f>
        <v>0</v>
      </c>
      <c r="Y40" s="42">
        <f>+'Rentabilitätsvorschau'!Y39*(1+VSt)</f>
        <v>0</v>
      </c>
      <c r="Z40" s="42">
        <f>+'Rentabilitätsvorschau'!Z39*(1+VSt)</f>
        <v>0</v>
      </c>
      <c r="AA40" s="42">
        <f>+'Rentabilitätsvorschau'!AA39*(1+VSt)</f>
        <v>0</v>
      </c>
      <c r="AB40" s="42">
        <f>+'Rentabilitätsvorschau'!AB39*(1+VSt)</f>
        <v>0</v>
      </c>
      <c r="AC40" s="57">
        <f t="shared" si="19"/>
        <v>1190</v>
      </c>
      <c r="AD40" s="42">
        <f>+'Rentabilitätsvorschau'!AD39*(1+VSt)</f>
        <v>0</v>
      </c>
      <c r="AE40" s="42">
        <f>+'Rentabilitätsvorschau'!AE39*(1+VSt)</f>
        <v>0</v>
      </c>
      <c r="AF40" s="42">
        <f>+'Rentabilitätsvorschau'!AF39*(1+VSt)</f>
        <v>0</v>
      </c>
      <c r="AG40" s="42">
        <f>+'Rentabilitätsvorschau'!AG39*(1+VSt)</f>
        <v>0</v>
      </c>
      <c r="AH40" s="42">
        <f>+'Rentabilitätsvorschau'!AH39*(1+VSt)</f>
        <v>0</v>
      </c>
      <c r="AI40" s="42">
        <f>+'Rentabilitätsvorschau'!AI39*(1+VSt)</f>
        <v>1190</v>
      </c>
      <c r="AJ40" s="42">
        <f>+'Rentabilitätsvorschau'!AJ39*(1+VSt)</f>
        <v>0</v>
      </c>
      <c r="AK40" s="42">
        <f>+'Rentabilitätsvorschau'!AK39*(1+VSt)</f>
        <v>0</v>
      </c>
      <c r="AL40" s="42">
        <f>+'Rentabilitätsvorschau'!AL39*(1+VSt)</f>
        <v>0</v>
      </c>
      <c r="AM40" s="42">
        <f>+'Rentabilitätsvorschau'!AM39*(1+VSt)</f>
        <v>0</v>
      </c>
      <c r="AN40" s="42">
        <f>+'Rentabilitätsvorschau'!AN39*(1+VSt)</f>
        <v>0</v>
      </c>
      <c r="AO40" s="42">
        <f>+'Rentabilitätsvorschau'!AO39*(1+VSt)</f>
        <v>0</v>
      </c>
      <c r="AP40" s="57">
        <f t="shared" si="20"/>
        <v>1190</v>
      </c>
      <c r="AQ40" s="42">
        <f>+'Rentabilitätsvorschau'!AQ39*(1+VSt)</f>
        <v>0</v>
      </c>
      <c r="AR40" s="42">
        <f>+'Rentabilitätsvorschau'!AR39*(1+VSt)</f>
        <v>0</v>
      </c>
      <c r="AS40" s="42">
        <f>+'Rentabilitätsvorschau'!AS39*(1+VSt)</f>
        <v>0</v>
      </c>
      <c r="AT40" s="42">
        <f>+'Rentabilitätsvorschau'!AT39*(1+VSt)</f>
        <v>0</v>
      </c>
      <c r="AU40" s="42">
        <f>+'Rentabilitätsvorschau'!AU39*(1+VSt)</f>
        <v>0</v>
      </c>
      <c r="AV40" s="42">
        <f>+'Rentabilitätsvorschau'!AV39*(1+VSt)</f>
        <v>1190</v>
      </c>
      <c r="AW40" s="42">
        <f>+'Rentabilitätsvorschau'!AW39*(1+VSt)</f>
        <v>0</v>
      </c>
      <c r="AX40" s="42">
        <f>+'Rentabilitätsvorschau'!AX39*(1+VSt)</f>
        <v>0</v>
      </c>
      <c r="AY40" s="42">
        <f>+'Rentabilitätsvorschau'!AY39*(1+VSt)</f>
        <v>0</v>
      </c>
      <c r="AZ40" s="42">
        <f>+'Rentabilitätsvorschau'!AZ39*(1+VSt)</f>
        <v>0</v>
      </c>
      <c r="BA40" s="42">
        <f>+'Rentabilitätsvorschau'!BA39*(1+VSt)</f>
        <v>0</v>
      </c>
      <c r="BB40" s="42">
        <f>+'Rentabilitätsvorschau'!BB39*(1+VSt)</f>
        <v>0</v>
      </c>
      <c r="BC40" s="57">
        <f t="shared" si="21"/>
        <v>1190</v>
      </c>
    </row>
    <row r="41" ht="12.0" customHeight="1">
      <c r="A41" s="29"/>
      <c r="B41" s="29" t="str">
        <f>+'Rentabilitätsvorschau'!B40</f>
        <v>Beratungskosten</v>
      </c>
      <c r="C41" s="29"/>
      <c r="D41" s="42"/>
      <c r="E41" s="42"/>
      <c r="F41" s="42"/>
      <c r="G41" s="42"/>
      <c r="H41" s="42"/>
      <c r="I41" s="42"/>
      <c r="J41" s="42"/>
      <c r="K41" s="42"/>
      <c r="L41" s="42"/>
      <c r="M41" s="42"/>
      <c r="N41" s="42"/>
      <c r="O41" s="42"/>
      <c r="P41" s="57"/>
      <c r="Q41" s="42"/>
      <c r="R41" s="42"/>
      <c r="S41" s="42"/>
      <c r="T41" s="42"/>
      <c r="U41" s="42"/>
      <c r="V41" s="42"/>
      <c r="W41" s="42"/>
      <c r="X41" s="42"/>
      <c r="Y41" s="42"/>
      <c r="Z41" s="42"/>
      <c r="AA41" s="42"/>
      <c r="AB41" s="42"/>
      <c r="AC41" s="57"/>
      <c r="AD41" s="42"/>
      <c r="AE41" s="42"/>
      <c r="AF41" s="42"/>
      <c r="AG41" s="42"/>
      <c r="AH41" s="42"/>
      <c r="AI41" s="42"/>
      <c r="AJ41" s="42"/>
      <c r="AK41" s="42"/>
      <c r="AL41" s="42"/>
      <c r="AM41" s="42"/>
      <c r="AN41" s="42"/>
      <c r="AO41" s="42"/>
      <c r="AP41" s="57"/>
      <c r="AQ41" s="42"/>
      <c r="AR41" s="42"/>
      <c r="AS41" s="42"/>
      <c r="AT41" s="42"/>
      <c r="AU41" s="42"/>
      <c r="AV41" s="42"/>
      <c r="AW41" s="42"/>
      <c r="AX41" s="42"/>
      <c r="AY41" s="42"/>
      <c r="AZ41" s="42"/>
      <c r="BA41" s="42"/>
      <c r="BB41" s="42"/>
      <c r="BC41" s="57"/>
    </row>
    <row r="42" ht="12.0" customHeight="1">
      <c r="A42" s="29"/>
      <c r="B42" s="5"/>
      <c r="C42" s="29" t="str">
        <f>+'Rentabilitätsvorschau'!C41</f>
        <v>Steuerberater</v>
      </c>
      <c r="D42" s="42">
        <f>+'Rentabilitätsvorschau'!D41*(1+VSteins)</f>
        <v>119</v>
      </c>
      <c r="E42" s="42">
        <f>+'Rentabilitätsvorschau'!E41*(1+VSteins)</f>
        <v>119</v>
      </c>
      <c r="F42" s="42">
        <f>+'Rentabilitätsvorschau'!F41*(1+VSteins)</f>
        <v>119</v>
      </c>
      <c r="G42" s="42">
        <f>+'Rentabilitätsvorschau'!G41*(1+VSteins)</f>
        <v>119</v>
      </c>
      <c r="H42" s="42">
        <f>+'Rentabilitätsvorschau'!H41*(1+VSteins)</f>
        <v>119</v>
      </c>
      <c r="I42" s="42">
        <f>+'Rentabilitätsvorschau'!I41*(1+VSteins)</f>
        <v>119</v>
      </c>
      <c r="J42" s="42">
        <f>+'Rentabilitätsvorschau'!J41*(1+VSteins)</f>
        <v>119</v>
      </c>
      <c r="K42" s="42">
        <f>+'Rentabilitätsvorschau'!K41*(1+VSteins)</f>
        <v>119</v>
      </c>
      <c r="L42" s="42">
        <f>+'Rentabilitätsvorschau'!L41*(1+VSteins)</f>
        <v>119</v>
      </c>
      <c r="M42" s="42">
        <f>+'Rentabilitätsvorschau'!M41*(1+VSteins)</f>
        <v>119</v>
      </c>
      <c r="N42" s="42">
        <f>+'Rentabilitätsvorschau'!N41*(1+VSteins)</f>
        <v>119</v>
      </c>
      <c r="O42" s="42">
        <f>+'Rentabilitätsvorschau'!O41*(1+VSteins)</f>
        <v>119</v>
      </c>
      <c r="P42" s="57">
        <f t="shared" ref="P42:P46" si="22">SUM(D42:O42)</f>
        <v>1428</v>
      </c>
      <c r="Q42" s="42">
        <f>+'Rentabilitätsvorschau'!Q41*(1+VSt)</f>
        <v>119</v>
      </c>
      <c r="R42" s="42">
        <f>+'Rentabilitätsvorschau'!R41*(1+VSt)</f>
        <v>119</v>
      </c>
      <c r="S42" s="42">
        <f>+'Rentabilitätsvorschau'!S41*(1+VSt)</f>
        <v>119</v>
      </c>
      <c r="T42" s="42">
        <f>+'Rentabilitätsvorschau'!T41*(1+VSt)</f>
        <v>119</v>
      </c>
      <c r="U42" s="42">
        <f>+'Rentabilitätsvorschau'!U41*(1+VSt)</f>
        <v>119</v>
      </c>
      <c r="V42" s="42">
        <f>+'Rentabilitätsvorschau'!V41*(1+VSt)</f>
        <v>119</v>
      </c>
      <c r="W42" s="42">
        <f>+'Rentabilitätsvorschau'!W41*(1+VSt)</f>
        <v>119</v>
      </c>
      <c r="X42" s="42">
        <f>+'Rentabilitätsvorschau'!X41*(1+VSt)</f>
        <v>119</v>
      </c>
      <c r="Y42" s="42">
        <f>+'Rentabilitätsvorschau'!Y41*(1+VSt)</f>
        <v>119</v>
      </c>
      <c r="Z42" s="42">
        <f>+'Rentabilitätsvorschau'!Z41*(1+VSt)</f>
        <v>119</v>
      </c>
      <c r="AA42" s="42">
        <f>+'Rentabilitätsvorschau'!AA41*(1+VSt)</f>
        <v>119</v>
      </c>
      <c r="AB42" s="42">
        <f>+'Rentabilitätsvorschau'!AB41*(1+VSt)</f>
        <v>119</v>
      </c>
      <c r="AC42" s="57">
        <f t="shared" ref="AC42:AC46" si="23">SUM(Q42:AB42)</f>
        <v>1428</v>
      </c>
      <c r="AD42" s="42">
        <f>+'Rentabilitätsvorschau'!AD41*(1+VSt)</f>
        <v>297.5</v>
      </c>
      <c r="AE42" s="42">
        <f>+'Rentabilitätsvorschau'!AE41*(1+VSt)</f>
        <v>297.5</v>
      </c>
      <c r="AF42" s="42">
        <f>+'Rentabilitätsvorschau'!AF41*(1+VSt)</f>
        <v>297.5</v>
      </c>
      <c r="AG42" s="42">
        <f>+'Rentabilitätsvorschau'!AG41*(1+VSt)</f>
        <v>297.5</v>
      </c>
      <c r="AH42" s="42">
        <f>+'Rentabilitätsvorschau'!AH41*(1+VSt)</f>
        <v>297.5</v>
      </c>
      <c r="AI42" s="42">
        <f>+'Rentabilitätsvorschau'!AI41*(1+VSt)</f>
        <v>297.5</v>
      </c>
      <c r="AJ42" s="42">
        <f>+'Rentabilitätsvorschau'!AJ41*(1+VSt)</f>
        <v>297.5</v>
      </c>
      <c r="AK42" s="42">
        <f>+'Rentabilitätsvorschau'!AK41*(1+VSt)</f>
        <v>297.5</v>
      </c>
      <c r="AL42" s="42">
        <f>+'Rentabilitätsvorschau'!AL41*(1+VSt)</f>
        <v>297.5</v>
      </c>
      <c r="AM42" s="42">
        <f>+'Rentabilitätsvorschau'!AM41*(1+VSt)</f>
        <v>297.5</v>
      </c>
      <c r="AN42" s="42">
        <f>+'Rentabilitätsvorschau'!AN41*(1+VSt)</f>
        <v>297.5</v>
      </c>
      <c r="AO42" s="42">
        <f>+'Rentabilitätsvorschau'!AO41*(1+VSt)</f>
        <v>297.5</v>
      </c>
      <c r="AP42" s="57">
        <f t="shared" ref="AP42:AP46" si="24">SUM(AD42:AO42)</f>
        <v>3570</v>
      </c>
      <c r="AQ42" s="42">
        <f>+'Rentabilitätsvorschau'!AQ41*(1+VSt)</f>
        <v>297.5</v>
      </c>
      <c r="AR42" s="42">
        <f>+'Rentabilitätsvorschau'!AR41*(1+VSt)</f>
        <v>297.5</v>
      </c>
      <c r="AS42" s="42">
        <f>+'Rentabilitätsvorschau'!AS41*(1+VSt)</f>
        <v>297.5</v>
      </c>
      <c r="AT42" s="42">
        <f>+'Rentabilitätsvorschau'!AT41*(1+VSt)</f>
        <v>297.5</v>
      </c>
      <c r="AU42" s="42">
        <f>+'Rentabilitätsvorschau'!AU41*(1+VSt)</f>
        <v>297.5</v>
      </c>
      <c r="AV42" s="42">
        <f>+'Rentabilitätsvorschau'!AV41*(1+VSt)</f>
        <v>297.5</v>
      </c>
      <c r="AW42" s="42">
        <f>+'Rentabilitätsvorschau'!AW41*(1+VSt)</f>
        <v>297.5</v>
      </c>
      <c r="AX42" s="42">
        <f>+'Rentabilitätsvorschau'!AX41*(1+VSt)</f>
        <v>297.5</v>
      </c>
      <c r="AY42" s="42">
        <f>+'Rentabilitätsvorschau'!AY41*(1+VSt)</f>
        <v>297.5</v>
      </c>
      <c r="AZ42" s="42">
        <f>+'Rentabilitätsvorschau'!AZ41*(1+VSt)</f>
        <v>297.5</v>
      </c>
      <c r="BA42" s="42">
        <f>+'Rentabilitätsvorschau'!BA41*(1+VSt)</f>
        <v>297.5</v>
      </c>
      <c r="BB42" s="42">
        <f>+'Rentabilitätsvorschau'!BB41*(1+VSt)</f>
        <v>297.5</v>
      </c>
      <c r="BC42" s="57">
        <f t="shared" ref="BC42:BC46" si="25">SUM(AQ42:BB42)</f>
        <v>3570</v>
      </c>
    </row>
    <row r="43" ht="12.0" customHeight="1">
      <c r="A43" s="29"/>
      <c r="B43" s="5"/>
      <c r="C43" s="29" t="str">
        <f>+'Rentabilitätsvorschau'!C42</f>
        <v>Unternehmensberater</v>
      </c>
      <c r="D43" s="42">
        <f>+'Rentabilitätsvorschau'!D42*(1+VSteins)</f>
        <v>0</v>
      </c>
      <c r="E43" s="42">
        <f>+'Rentabilitätsvorschau'!E42*(1+VSteins)</f>
        <v>0</v>
      </c>
      <c r="F43" s="42">
        <f>+'Rentabilitätsvorschau'!F42*(1+VSteins)</f>
        <v>0</v>
      </c>
      <c r="G43" s="42">
        <f>+'Rentabilitätsvorschau'!G42*(1+VSteins)</f>
        <v>0</v>
      </c>
      <c r="H43" s="42">
        <f>+'Rentabilitätsvorschau'!H42*(1+VSteins)</f>
        <v>0</v>
      </c>
      <c r="I43" s="42">
        <f>+'Rentabilitätsvorschau'!I42*(1+VSteins)</f>
        <v>0</v>
      </c>
      <c r="J43" s="42">
        <f>+'Rentabilitätsvorschau'!J42*(1+VSteins)</f>
        <v>0</v>
      </c>
      <c r="K43" s="42">
        <f>+'Rentabilitätsvorschau'!K42*(1+VSteins)</f>
        <v>0</v>
      </c>
      <c r="L43" s="42">
        <f>+'Rentabilitätsvorschau'!L42*(1+VSteins)</f>
        <v>0</v>
      </c>
      <c r="M43" s="42">
        <f>+'Rentabilitätsvorschau'!M42*(1+VSteins)</f>
        <v>0</v>
      </c>
      <c r="N43" s="42">
        <f>+'Rentabilitätsvorschau'!N42*(1+VSteins)</f>
        <v>0</v>
      </c>
      <c r="O43" s="42">
        <f>+'Rentabilitätsvorschau'!O42*(1+VSteins)</f>
        <v>0</v>
      </c>
      <c r="P43" s="57">
        <f t="shared" si="22"/>
        <v>0</v>
      </c>
      <c r="Q43" s="42">
        <f>+'Rentabilitätsvorschau'!Q42*(1+VSt)</f>
        <v>0</v>
      </c>
      <c r="R43" s="42">
        <f>+'Rentabilitätsvorschau'!R42*(1+VSt)</f>
        <v>0</v>
      </c>
      <c r="S43" s="42">
        <f>+'Rentabilitätsvorschau'!S42*(1+VSt)</f>
        <v>0</v>
      </c>
      <c r="T43" s="42">
        <f>+'Rentabilitätsvorschau'!T42*(1+VSt)</f>
        <v>0</v>
      </c>
      <c r="U43" s="42">
        <f>+'Rentabilitätsvorschau'!U42*(1+VSt)</f>
        <v>0</v>
      </c>
      <c r="V43" s="42">
        <f>+'Rentabilitätsvorschau'!V42*(1+VSt)</f>
        <v>0</v>
      </c>
      <c r="W43" s="42">
        <f>+'Rentabilitätsvorschau'!W42*(1+VSt)</f>
        <v>0</v>
      </c>
      <c r="X43" s="42">
        <f>+'Rentabilitätsvorschau'!X42*(1+VSt)</f>
        <v>0</v>
      </c>
      <c r="Y43" s="42">
        <f>+'Rentabilitätsvorschau'!Y42*(1+VSt)</f>
        <v>0</v>
      </c>
      <c r="Z43" s="42">
        <f>+'Rentabilitätsvorschau'!Z42*(1+VSt)</f>
        <v>0</v>
      </c>
      <c r="AA43" s="42">
        <f>+'Rentabilitätsvorschau'!AA42*(1+VSt)</f>
        <v>0</v>
      </c>
      <c r="AB43" s="42">
        <f>+'Rentabilitätsvorschau'!AB42*(1+VSt)</f>
        <v>0</v>
      </c>
      <c r="AC43" s="57">
        <f t="shared" si="23"/>
        <v>0</v>
      </c>
      <c r="AD43" s="42">
        <f>+'Rentabilitätsvorschau'!AD42*(1+VSt)</f>
        <v>0</v>
      </c>
      <c r="AE43" s="42">
        <f>+'Rentabilitätsvorschau'!AE42*(1+VSt)</f>
        <v>0</v>
      </c>
      <c r="AF43" s="42">
        <f>+'Rentabilitätsvorschau'!AF42*(1+VSt)</f>
        <v>0</v>
      </c>
      <c r="AG43" s="42">
        <f>+'Rentabilitätsvorschau'!AG42*(1+VSt)</f>
        <v>0</v>
      </c>
      <c r="AH43" s="42">
        <f>+'Rentabilitätsvorschau'!AH42*(1+VSt)</f>
        <v>0</v>
      </c>
      <c r="AI43" s="42">
        <f>+'Rentabilitätsvorschau'!AI42*(1+VSt)</f>
        <v>0</v>
      </c>
      <c r="AJ43" s="42">
        <f>+'Rentabilitätsvorschau'!AJ42*(1+VSt)</f>
        <v>0</v>
      </c>
      <c r="AK43" s="42">
        <f>+'Rentabilitätsvorschau'!AK42*(1+VSt)</f>
        <v>0</v>
      </c>
      <c r="AL43" s="42">
        <f>+'Rentabilitätsvorschau'!AL42*(1+VSt)</f>
        <v>0</v>
      </c>
      <c r="AM43" s="42">
        <f>+'Rentabilitätsvorschau'!AM42*(1+VSt)</f>
        <v>0</v>
      </c>
      <c r="AN43" s="42">
        <f>+'Rentabilitätsvorschau'!AN42*(1+VSt)</f>
        <v>0</v>
      </c>
      <c r="AO43" s="42">
        <f>+'Rentabilitätsvorschau'!AO42*(1+VSt)</f>
        <v>0</v>
      </c>
      <c r="AP43" s="57">
        <f t="shared" si="24"/>
        <v>0</v>
      </c>
      <c r="AQ43" s="42">
        <f>+'Rentabilitätsvorschau'!AQ42*(1+VSt)</f>
        <v>0</v>
      </c>
      <c r="AR43" s="42">
        <f>+'Rentabilitätsvorschau'!AR42*(1+VSt)</f>
        <v>0</v>
      </c>
      <c r="AS43" s="42">
        <f>+'Rentabilitätsvorschau'!AS42*(1+VSt)</f>
        <v>0</v>
      </c>
      <c r="AT43" s="42">
        <f>+'Rentabilitätsvorschau'!AT42*(1+VSt)</f>
        <v>0</v>
      </c>
      <c r="AU43" s="42">
        <f>+'Rentabilitätsvorschau'!AU42*(1+VSt)</f>
        <v>0</v>
      </c>
      <c r="AV43" s="42">
        <f>+'Rentabilitätsvorschau'!AV42*(1+VSt)</f>
        <v>0</v>
      </c>
      <c r="AW43" s="42">
        <f>+'Rentabilitätsvorschau'!AW42*(1+VSt)</f>
        <v>0</v>
      </c>
      <c r="AX43" s="42">
        <f>+'Rentabilitätsvorschau'!AX42*(1+VSt)</f>
        <v>0</v>
      </c>
      <c r="AY43" s="42">
        <f>+'Rentabilitätsvorschau'!AY42*(1+VSt)</f>
        <v>0</v>
      </c>
      <c r="AZ43" s="42">
        <f>+'Rentabilitätsvorschau'!AZ42*(1+VSt)</f>
        <v>0</v>
      </c>
      <c r="BA43" s="42">
        <f>+'Rentabilitätsvorschau'!BA42*(1+VSt)</f>
        <v>0</v>
      </c>
      <c r="BB43" s="42">
        <f>+'Rentabilitätsvorschau'!BB42*(1+VSt)</f>
        <v>0</v>
      </c>
      <c r="BC43" s="57">
        <f t="shared" si="25"/>
        <v>0</v>
      </c>
    </row>
    <row r="44" ht="12.0" customHeight="1">
      <c r="A44" s="29"/>
      <c r="B44" s="5"/>
      <c r="C44" s="29" t="str">
        <f>+'Rentabilitätsvorschau'!C43</f>
        <v>Rechtsanwalt</v>
      </c>
      <c r="D44" s="42">
        <f>+'Rentabilitätsvorschau'!D43*(1+VSteins)</f>
        <v>0</v>
      </c>
      <c r="E44" s="42">
        <f>+'Rentabilitätsvorschau'!E43*(1+VSteins)</f>
        <v>0</v>
      </c>
      <c r="F44" s="42">
        <f>+'Rentabilitätsvorschau'!F43*(1+VSteins)</f>
        <v>0</v>
      </c>
      <c r="G44" s="42">
        <f>+'Rentabilitätsvorschau'!G43*(1+VSteins)</f>
        <v>0</v>
      </c>
      <c r="H44" s="42">
        <f>+'Rentabilitätsvorschau'!H43*(1+VSteins)</f>
        <v>0</v>
      </c>
      <c r="I44" s="42">
        <f>+'Rentabilitätsvorschau'!I43*(1+VSteins)</f>
        <v>0</v>
      </c>
      <c r="J44" s="42">
        <f>+'Rentabilitätsvorschau'!J43*(1+VSteins)</f>
        <v>0</v>
      </c>
      <c r="K44" s="42">
        <f>+'Rentabilitätsvorschau'!K43*(1+VSteins)</f>
        <v>0</v>
      </c>
      <c r="L44" s="42">
        <f>+'Rentabilitätsvorschau'!L43*(1+VSteins)</f>
        <v>0</v>
      </c>
      <c r="M44" s="42">
        <f>+'Rentabilitätsvorschau'!M43*(1+VSteins)</f>
        <v>0</v>
      </c>
      <c r="N44" s="42">
        <f>+'Rentabilitätsvorschau'!N43*(1+VSteins)</f>
        <v>0</v>
      </c>
      <c r="O44" s="42">
        <f>+'Rentabilitätsvorschau'!O43*(1+VSteins)</f>
        <v>0</v>
      </c>
      <c r="P44" s="57">
        <f t="shared" si="22"/>
        <v>0</v>
      </c>
      <c r="Q44" s="42">
        <f>+'Rentabilitätsvorschau'!Q43*(1+VSt)</f>
        <v>0</v>
      </c>
      <c r="R44" s="42">
        <f>+'Rentabilitätsvorschau'!R43*(1+VSt)</f>
        <v>0</v>
      </c>
      <c r="S44" s="42">
        <f>+'Rentabilitätsvorschau'!S43*(1+VSt)</f>
        <v>0</v>
      </c>
      <c r="T44" s="42">
        <f>+'Rentabilitätsvorschau'!T43*(1+VSt)</f>
        <v>0</v>
      </c>
      <c r="U44" s="42">
        <f>+'Rentabilitätsvorschau'!U43*(1+VSt)</f>
        <v>0</v>
      </c>
      <c r="V44" s="42">
        <f>+'Rentabilitätsvorschau'!V43*(1+VSt)</f>
        <v>0</v>
      </c>
      <c r="W44" s="42">
        <f>+'Rentabilitätsvorschau'!W43*(1+VSt)</f>
        <v>0</v>
      </c>
      <c r="X44" s="42">
        <f>+'Rentabilitätsvorschau'!X43*(1+VSt)</f>
        <v>0</v>
      </c>
      <c r="Y44" s="42">
        <f>+'Rentabilitätsvorschau'!Y43*(1+VSt)</f>
        <v>0</v>
      </c>
      <c r="Z44" s="42">
        <f>+'Rentabilitätsvorschau'!Z43*(1+VSt)</f>
        <v>0</v>
      </c>
      <c r="AA44" s="42">
        <f>+'Rentabilitätsvorschau'!AA43*(1+VSt)</f>
        <v>0</v>
      </c>
      <c r="AB44" s="42">
        <f>+'Rentabilitätsvorschau'!AB43*(1+VSt)</f>
        <v>0</v>
      </c>
      <c r="AC44" s="57">
        <f t="shared" si="23"/>
        <v>0</v>
      </c>
      <c r="AD44" s="42">
        <f>+'Rentabilitätsvorschau'!AD43*(1+VSt)</f>
        <v>0</v>
      </c>
      <c r="AE44" s="42">
        <f>+'Rentabilitätsvorschau'!AE43*(1+VSt)</f>
        <v>0</v>
      </c>
      <c r="AF44" s="42">
        <f>+'Rentabilitätsvorschau'!AF43*(1+VSt)</f>
        <v>0</v>
      </c>
      <c r="AG44" s="42">
        <f>+'Rentabilitätsvorschau'!AG43*(1+VSt)</f>
        <v>0</v>
      </c>
      <c r="AH44" s="42">
        <f>+'Rentabilitätsvorschau'!AH43*(1+VSt)</f>
        <v>0</v>
      </c>
      <c r="AI44" s="42">
        <f>+'Rentabilitätsvorschau'!AI43*(1+VSt)</f>
        <v>0</v>
      </c>
      <c r="AJ44" s="42">
        <f>+'Rentabilitätsvorschau'!AJ43*(1+VSt)</f>
        <v>0</v>
      </c>
      <c r="AK44" s="42">
        <f>+'Rentabilitätsvorschau'!AK43*(1+VSt)</f>
        <v>0</v>
      </c>
      <c r="AL44" s="42">
        <f>+'Rentabilitätsvorschau'!AL43*(1+VSt)</f>
        <v>0</v>
      </c>
      <c r="AM44" s="42">
        <f>+'Rentabilitätsvorschau'!AM43*(1+VSt)</f>
        <v>0</v>
      </c>
      <c r="AN44" s="42">
        <f>+'Rentabilitätsvorschau'!AN43*(1+VSt)</f>
        <v>0</v>
      </c>
      <c r="AO44" s="42">
        <f>+'Rentabilitätsvorschau'!AO43*(1+VSt)</f>
        <v>0</v>
      </c>
      <c r="AP44" s="57">
        <f t="shared" si="24"/>
        <v>0</v>
      </c>
      <c r="AQ44" s="42">
        <f>+'Rentabilitätsvorschau'!AQ43*(1+VSt)</f>
        <v>0</v>
      </c>
      <c r="AR44" s="42">
        <f>+'Rentabilitätsvorschau'!AR43*(1+VSt)</f>
        <v>0</v>
      </c>
      <c r="AS44" s="42">
        <f>+'Rentabilitätsvorschau'!AS43*(1+VSt)</f>
        <v>0</v>
      </c>
      <c r="AT44" s="42">
        <f>+'Rentabilitätsvorschau'!AT43*(1+VSt)</f>
        <v>0</v>
      </c>
      <c r="AU44" s="42">
        <f>+'Rentabilitätsvorschau'!AU43*(1+VSt)</f>
        <v>0</v>
      </c>
      <c r="AV44" s="42">
        <f>+'Rentabilitätsvorschau'!AV43*(1+VSt)</f>
        <v>0</v>
      </c>
      <c r="AW44" s="42">
        <f>+'Rentabilitätsvorschau'!AW43*(1+VSt)</f>
        <v>0</v>
      </c>
      <c r="AX44" s="42">
        <f>+'Rentabilitätsvorschau'!AX43*(1+VSt)</f>
        <v>0</v>
      </c>
      <c r="AY44" s="42">
        <f>+'Rentabilitätsvorschau'!AY43*(1+VSt)</f>
        <v>0</v>
      </c>
      <c r="AZ44" s="42">
        <f>+'Rentabilitätsvorschau'!AZ43*(1+VSt)</f>
        <v>0</v>
      </c>
      <c r="BA44" s="42">
        <f>+'Rentabilitätsvorschau'!BA43*(1+VSt)</f>
        <v>0</v>
      </c>
      <c r="BB44" s="42">
        <f>+'Rentabilitätsvorschau'!BB43*(1+VSt)</f>
        <v>0</v>
      </c>
      <c r="BC44" s="57">
        <f t="shared" si="25"/>
        <v>0</v>
      </c>
    </row>
    <row r="45" ht="12.0" customHeight="1">
      <c r="A45" s="29"/>
      <c r="B45" s="29" t="str">
        <f>+'Rentabilitätsvorschau'!B44</f>
        <v>Kosten des Geldverkehrs</v>
      </c>
      <c r="C45" s="5"/>
      <c r="D45" s="42" t="str">
        <f>+'Rentabilitätsvorschau'!D44</f>
        <v/>
      </c>
      <c r="E45" s="42" t="str">
        <f>+'Rentabilitätsvorschau'!E44</f>
        <v/>
      </c>
      <c r="F45" s="42" t="str">
        <f>+'Rentabilitätsvorschau'!F44</f>
        <v/>
      </c>
      <c r="G45" s="42" t="str">
        <f>+'Rentabilitätsvorschau'!G44</f>
        <v/>
      </c>
      <c r="H45" s="42" t="str">
        <f>+'Rentabilitätsvorschau'!H44</f>
        <v/>
      </c>
      <c r="I45" s="42" t="str">
        <f>+'Rentabilitätsvorschau'!I44</f>
        <v/>
      </c>
      <c r="J45" s="42" t="str">
        <f>+'Rentabilitätsvorschau'!J44</f>
        <v/>
      </c>
      <c r="K45" s="42" t="str">
        <f>+'Rentabilitätsvorschau'!K44</f>
        <v/>
      </c>
      <c r="L45" s="42" t="str">
        <f>+'Rentabilitätsvorschau'!L44</f>
        <v/>
      </c>
      <c r="M45" s="42" t="str">
        <f>+'Rentabilitätsvorschau'!M44</f>
        <v/>
      </c>
      <c r="N45" s="42" t="str">
        <f>+'Rentabilitätsvorschau'!N44</f>
        <v/>
      </c>
      <c r="O45" s="42" t="str">
        <f>+'Rentabilitätsvorschau'!O44</f>
        <v/>
      </c>
      <c r="P45" s="57">
        <f t="shared" si="22"/>
        <v>0</v>
      </c>
      <c r="Q45" s="42" t="str">
        <f>+'Rentabilitätsvorschau'!Q44</f>
        <v/>
      </c>
      <c r="R45" s="42" t="str">
        <f>+'Rentabilitätsvorschau'!R44</f>
        <v/>
      </c>
      <c r="S45" s="42" t="str">
        <f>+'Rentabilitätsvorschau'!S44</f>
        <v/>
      </c>
      <c r="T45" s="42" t="str">
        <f>+'Rentabilitätsvorschau'!T44</f>
        <v/>
      </c>
      <c r="U45" s="42" t="str">
        <f>+'Rentabilitätsvorschau'!U44</f>
        <v/>
      </c>
      <c r="V45" s="42" t="str">
        <f>+'Rentabilitätsvorschau'!V44</f>
        <v/>
      </c>
      <c r="W45" s="42" t="str">
        <f>+'Rentabilitätsvorschau'!W44</f>
        <v/>
      </c>
      <c r="X45" s="42" t="str">
        <f>+'Rentabilitätsvorschau'!X44</f>
        <v/>
      </c>
      <c r="Y45" s="42" t="str">
        <f>+'Rentabilitätsvorschau'!Y44</f>
        <v/>
      </c>
      <c r="Z45" s="42" t="str">
        <f>+'Rentabilitätsvorschau'!Z44</f>
        <v/>
      </c>
      <c r="AA45" s="42" t="str">
        <f>+'Rentabilitätsvorschau'!AA44</f>
        <v/>
      </c>
      <c r="AB45" s="42" t="str">
        <f>+'Rentabilitätsvorschau'!AB44</f>
        <v/>
      </c>
      <c r="AC45" s="57">
        <f t="shared" si="23"/>
        <v>0</v>
      </c>
      <c r="AD45" s="42" t="str">
        <f>+'Rentabilitätsvorschau'!AD44</f>
        <v/>
      </c>
      <c r="AE45" s="42" t="str">
        <f>+'Rentabilitätsvorschau'!AE44</f>
        <v/>
      </c>
      <c r="AF45" s="42" t="str">
        <f>+'Rentabilitätsvorschau'!AF44</f>
        <v/>
      </c>
      <c r="AG45" s="42" t="str">
        <f>+'Rentabilitätsvorschau'!AG44</f>
        <v/>
      </c>
      <c r="AH45" s="42" t="str">
        <f>+'Rentabilitätsvorschau'!AH44</f>
        <v/>
      </c>
      <c r="AI45" s="42" t="str">
        <f>+'Rentabilitätsvorschau'!AI44</f>
        <v/>
      </c>
      <c r="AJ45" s="42" t="str">
        <f>+'Rentabilitätsvorschau'!AJ44</f>
        <v/>
      </c>
      <c r="AK45" s="42" t="str">
        <f>+'Rentabilitätsvorschau'!AK44</f>
        <v/>
      </c>
      <c r="AL45" s="42" t="str">
        <f>+'Rentabilitätsvorschau'!AL44</f>
        <v/>
      </c>
      <c r="AM45" s="42" t="str">
        <f>+'Rentabilitätsvorschau'!AM44</f>
        <v/>
      </c>
      <c r="AN45" s="42" t="str">
        <f>+'Rentabilitätsvorschau'!AN44</f>
        <v/>
      </c>
      <c r="AO45" s="42" t="str">
        <f>+'Rentabilitätsvorschau'!AO44</f>
        <v/>
      </c>
      <c r="AP45" s="57">
        <f t="shared" si="24"/>
        <v>0</v>
      </c>
      <c r="AQ45" s="42" t="str">
        <f>+'Rentabilitätsvorschau'!AQ44</f>
        <v/>
      </c>
      <c r="AR45" s="42" t="str">
        <f>+'Rentabilitätsvorschau'!AR44</f>
        <v/>
      </c>
      <c r="AS45" s="42" t="str">
        <f>+'Rentabilitätsvorschau'!AS44</f>
        <v/>
      </c>
      <c r="AT45" s="42" t="str">
        <f>+'Rentabilitätsvorschau'!AT44</f>
        <v/>
      </c>
      <c r="AU45" s="42" t="str">
        <f>+'Rentabilitätsvorschau'!AU44</f>
        <v/>
      </c>
      <c r="AV45" s="42" t="str">
        <f>+'Rentabilitätsvorschau'!AV44</f>
        <v/>
      </c>
      <c r="AW45" s="42" t="str">
        <f>+'Rentabilitätsvorschau'!AW44</f>
        <v/>
      </c>
      <c r="AX45" s="42" t="str">
        <f>+'Rentabilitätsvorschau'!AX44</f>
        <v/>
      </c>
      <c r="AY45" s="42" t="str">
        <f>+'Rentabilitätsvorschau'!AY44</f>
        <v/>
      </c>
      <c r="AZ45" s="42" t="str">
        <f>+'Rentabilitätsvorschau'!AZ44</f>
        <v/>
      </c>
      <c r="BA45" s="42" t="str">
        <f>+'Rentabilitätsvorschau'!BA44</f>
        <v/>
      </c>
      <c r="BB45" s="42" t="str">
        <f>+'Rentabilitätsvorschau'!BB44</f>
        <v/>
      </c>
      <c r="BC45" s="57">
        <f t="shared" si="25"/>
        <v>0</v>
      </c>
    </row>
    <row r="46" ht="12.0" customHeight="1">
      <c r="A46" s="29"/>
      <c r="B46" s="29" t="str">
        <f>+'Rentabilitätsvorschau'!B45</f>
        <v>Andere betriebliche Aufwendungen</v>
      </c>
      <c r="C46" s="5"/>
      <c r="D46" s="42">
        <f>+'Rentabilitätsvorschau'!D45*(1+VSteins)</f>
        <v>0</v>
      </c>
      <c r="E46" s="42">
        <f>+'Rentabilitätsvorschau'!E45*(1+VSteins)</f>
        <v>0</v>
      </c>
      <c r="F46" s="42">
        <f>+'Rentabilitätsvorschau'!F45*(1+VSteins)</f>
        <v>0</v>
      </c>
      <c r="G46" s="42">
        <f>+'Rentabilitätsvorschau'!G45*(1+VSteins)</f>
        <v>0</v>
      </c>
      <c r="H46" s="42">
        <f>+'Rentabilitätsvorschau'!H45*(1+VSteins)</f>
        <v>0</v>
      </c>
      <c r="I46" s="42">
        <f>+'Rentabilitätsvorschau'!I45*(1+VSteins)</f>
        <v>0</v>
      </c>
      <c r="J46" s="42">
        <f>+'Rentabilitätsvorschau'!J45*(1+VSteins)</f>
        <v>0</v>
      </c>
      <c r="K46" s="42">
        <f>+'Rentabilitätsvorschau'!K45*(1+VSteins)</f>
        <v>0</v>
      </c>
      <c r="L46" s="42">
        <f>+'Rentabilitätsvorschau'!L45*(1+VSteins)</f>
        <v>0</v>
      </c>
      <c r="M46" s="42">
        <f>+'Rentabilitätsvorschau'!M45*(1+VSteins)</f>
        <v>0</v>
      </c>
      <c r="N46" s="42">
        <f>+'Rentabilitätsvorschau'!N45*(1+VSteins)</f>
        <v>0</v>
      </c>
      <c r="O46" s="42">
        <f>+'Rentabilitätsvorschau'!O45*(1+VSteins)</f>
        <v>0</v>
      </c>
      <c r="P46" s="57">
        <f t="shared" si="22"/>
        <v>0</v>
      </c>
      <c r="Q46" s="42">
        <f>+'Rentabilitätsvorschau'!Q45*(1+VSt)</f>
        <v>0</v>
      </c>
      <c r="R46" s="42">
        <f>+'Rentabilitätsvorschau'!R45*(1+VSt)</f>
        <v>0</v>
      </c>
      <c r="S46" s="42">
        <f>+'Rentabilitätsvorschau'!S45*(1+VSt)</f>
        <v>0</v>
      </c>
      <c r="T46" s="42">
        <f>+'Rentabilitätsvorschau'!T45*(1+VSt)</f>
        <v>0</v>
      </c>
      <c r="U46" s="42">
        <f>+'Rentabilitätsvorschau'!U45*(1+VSt)</f>
        <v>0</v>
      </c>
      <c r="V46" s="42">
        <f>+'Rentabilitätsvorschau'!V45*(1+VSt)</f>
        <v>0</v>
      </c>
      <c r="W46" s="42">
        <f>+'Rentabilitätsvorschau'!W45*(1+VSt)</f>
        <v>0</v>
      </c>
      <c r="X46" s="42">
        <f>+'Rentabilitätsvorschau'!X45*(1+VSt)</f>
        <v>0</v>
      </c>
      <c r="Y46" s="42">
        <f>+'Rentabilitätsvorschau'!Y45*(1+VSt)</f>
        <v>0</v>
      </c>
      <c r="Z46" s="42">
        <f>+'Rentabilitätsvorschau'!Z45*(1+VSt)</f>
        <v>0</v>
      </c>
      <c r="AA46" s="42">
        <f>+'Rentabilitätsvorschau'!AA45*(1+VSt)</f>
        <v>0</v>
      </c>
      <c r="AB46" s="42">
        <f>+'Rentabilitätsvorschau'!AB45*(1+VSt)</f>
        <v>0</v>
      </c>
      <c r="AC46" s="57">
        <f t="shared" si="23"/>
        <v>0</v>
      </c>
      <c r="AD46" s="42">
        <f>+'Rentabilitätsvorschau'!AD45*(1+VSt)</f>
        <v>0</v>
      </c>
      <c r="AE46" s="42">
        <f>+'Rentabilitätsvorschau'!AE45*(1+VSt)</f>
        <v>0</v>
      </c>
      <c r="AF46" s="42">
        <f>+'Rentabilitätsvorschau'!AF45*(1+VSt)</f>
        <v>0</v>
      </c>
      <c r="AG46" s="42">
        <f>+'Rentabilitätsvorschau'!AG45*(1+VSt)</f>
        <v>0</v>
      </c>
      <c r="AH46" s="42">
        <f>+'Rentabilitätsvorschau'!AH45*(1+VSt)</f>
        <v>0</v>
      </c>
      <c r="AI46" s="42">
        <f>+'Rentabilitätsvorschau'!AI45*(1+VSt)</f>
        <v>0</v>
      </c>
      <c r="AJ46" s="42">
        <f>+'Rentabilitätsvorschau'!AJ45*(1+VSt)</f>
        <v>0</v>
      </c>
      <c r="AK46" s="42">
        <f>+'Rentabilitätsvorschau'!AK45*(1+VSt)</f>
        <v>0</v>
      </c>
      <c r="AL46" s="42">
        <f>+'Rentabilitätsvorschau'!AL45*(1+VSt)</f>
        <v>0</v>
      </c>
      <c r="AM46" s="42">
        <f>+'Rentabilitätsvorschau'!AM45*(1+VSt)</f>
        <v>0</v>
      </c>
      <c r="AN46" s="42">
        <f>+'Rentabilitätsvorschau'!AN45*(1+VSt)</f>
        <v>0</v>
      </c>
      <c r="AO46" s="42">
        <f>+'Rentabilitätsvorschau'!AO45*(1+VSt)</f>
        <v>0</v>
      </c>
      <c r="AP46" s="57">
        <f t="shared" si="24"/>
        <v>0</v>
      </c>
      <c r="AQ46" s="42">
        <f>+'Rentabilitätsvorschau'!AQ45*(1+VSt)</f>
        <v>0</v>
      </c>
      <c r="AR46" s="42">
        <f>+'Rentabilitätsvorschau'!AR45*(1+VSt)</f>
        <v>0</v>
      </c>
      <c r="AS46" s="42">
        <f>+'Rentabilitätsvorschau'!AS45*(1+VSt)</f>
        <v>0</v>
      </c>
      <c r="AT46" s="42">
        <f>+'Rentabilitätsvorschau'!AT45*(1+VSt)</f>
        <v>0</v>
      </c>
      <c r="AU46" s="42">
        <f>+'Rentabilitätsvorschau'!AU45*(1+VSt)</f>
        <v>0</v>
      </c>
      <c r="AV46" s="42">
        <f>+'Rentabilitätsvorschau'!AV45*(1+VSt)</f>
        <v>0</v>
      </c>
      <c r="AW46" s="42">
        <f>+'Rentabilitätsvorschau'!AW45*(1+VSt)</f>
        <v>0</v>
      </c>
      <c r="AX46" s="42">
        <f>+'Rentabilitätsvorschau'!AX45*(1+VSt)</f>
        <v>0</v>
      </c>
      <c r="AY46" s="42">
        <f>+'Rentabilitätsvorschau'!AY45*(1+VSt)</f>
        <v>0</v>
      </c>
      <c r="AZ46" s="42">
        <f>+'Rentabilitätsvorschau'!AZ45*(1+VSt)</f>
        <v>0</v>
      </c>
      <c r="BA46" s="42">
        <f>+'Rentabilitätsvorschau'!BA45*(1+VSt)</f>
        <v>0</v>
      </c>
      <c r="BB46" s="42">
        <f>+'Rentabilitätsvorschau'!BB45*(1+VSt)</f>
        <v>0</v>
      </c>
      <c r="BC46" s="57">
        <f t="shared" si="25"/>
        <v>0</v>
      </c>
    </row>
    <row r="47" ht="12.0" customHeight="1">
      <c r="A47" s="27" t="str">
        <f>+'Rentabilitätsvorschau'!A46</f>
        <v>Summe betrieblicher Aufwendungen</v>
      </c>
      <c r="B47" s="27"/>
      <c r="C47" s="27"/>
      <c r="D47" s="58">
        <f t="shared" ref="D47:BC47" si="26">SUM(D14:D46)</f>
        <v>4928.5</v>
      </c>
      <c r="E47" s="58">
        <f t="shared" si="26"/>
        <v>4828.5</v>
      </c>
      <c r="F47" s="58">
        <f t="shared" si="26"/>
        <v>5126</v>
      </c>
      <c r="G47" s="58">
        <f t="shared" si="26"/>
        <v>5721</v>
      </c>
      <c r="H47" s="58">
        <f t="shared" si="26"/>
        <v>4828.5</v>
      </c>
      <c r="I47" s="58">
        <f t="shared" si="26"/>
        <v>8938</v>
      </c>
      <c r="J47" s="58">
        <f t="shared" si="26"/>
        <v>5840</v>
      </c>
      <c r="K47" s="58">
        <f t="shared" si="26"/>
        <v>7030</v>
      </c>
      <c r="L47" s="58">
        <f t="shared" si="26"/>
        <v>6554</v>
      </c>
      <c r="M47" s="58">
        <f t="shared" si="26"/>
        <v>5840</v>
      </c>
      <c r="N47" s="58">
        <f t="shared" si="26"/>
        <v>5840</v>
      </c>
      <c r="O47" s="58">
        <f t="shared" si="26"/>
        <v>5840</v>
      </c>
      <c r="P47" s="58">
        <f t="shared" si="26"/>
        <v>71314.5</v>
      </c>
      <c r="Q47" s="58">
        <f t="shared" si="26"/>
        <v>5940</v>
      </c>
      <c r="R47" s="58">
        <f t="shared" si="26"/>
        <v>5840</v>
      </c>
      <c r="S47" s="58">
        <f t="shared" si="26"/>
        <v>6167.25</v>
      </c>
      <c r="T47" s="58">
        <f t="shared" si="26"/>
        <v>6911</v>
      </c>
      <c r="U47" s="58">
        <f t="shared" si="26"/>
        <v>5840</v>
      </c>
      <c r="V47" s="58">
        <f t="shared" si="26"/>
        <v>9009.4</v>
      </c>
      <c r="W47" s="58">
        <f t="shared" si="26"/>
        <v>5840</v>
      </c>
      <c r="X47" s="58">
        <f t="shared" si="26"/>
        <v>7268</v>
      </c>
      <c r="Y47" s="58">
        <f t="shared" si="26"/>
        <v>6667.05</v>
      </c>
      <c r="Z47" s="58">
        <f t="shared" si="26"/>
        <v>5840</v>
      </c>
      <c r="AA47" s="58">
        <f t="shared" si="26"/>
        <v>5840</v>
      </c>
      <c r="AB47" s="58">
        <f t="shared" si="26"/>
        <v>5840</v>
      </c>
      <c r="AC47" s="58">
        <f t="shared" si="26"/>
        <v>77002.7</v>
      </c>
      <c r="AD47" s="58">
        <f t="shared" si="26"/>
        <v>6475.5</v>
      </c>
      <c r="AE47" s="58">
        <f t="shared" si="26"/>
        <v>6375.5</v>
      </c>
      <c r="AF47" s="58">
        <f t="shared" si="26"/>
        <v>6702.75</v>
      </c>
      <c r="AG47" s="58">
        <f t="shared" si="26"/>
        <v>7660.7</v>
      </c>
      <c r="AH47" s="58">
        <f t="shared" si="26"/>
        <v>6375.5</v>
      </c>
      <c r="AI47" s="58">
        <f t="shared" si="26"/>
        <v>9630.58</v>
      </c>
      <c r="AJ47" s="58">
        <f t="shared" si="26"/>
        <v>6375.5</v>
      </c>
      <c r="AK47" s="58">
        <f t="shared" si="26"/>
        <v>8089.1</v>
      </c>
      <c r="AL47" s="58">
        <f t="shared" si="26"/>
        <v>7302.51</v>
      </c>
      <c r="AM47" s="58">
        <f t="shared" si="26"/>
        <v>6375.5</v>
      </c>
      <c r="AN47" s="58">
        <f t="shared" si="26"/>
        <v>6375.5</v>
      </c>
      <c r="AO47" s="58">
        <f t="shared" si="26"/>
        <v>6375.5</v>
      </c>
      <c r="AP47" s="58">
        <f t="shared" si="26"/>
        <v>84114.14</v>
      </c>
      <c r="AQ47" s="58">
        <f t="shared" si="26"/>
        <v>6475.5</v>
      </c>
      <c r="AR47" s="58">
        <f t="shared" si="26"/>
        <v>6375.5</v>
      </c>
      <c r="AS47" s="58">
        <f t="shared" si="26"/>
        <v>6702.75</v>
      </c>
      <c r="AT47" s="58">
        <f t="shared" si="26"/>
        <v>7917.74</v>
      </c>
      <c r="AU47" s="58">
        <f t="shared" si="26"/>
        <v>6375.5</v>
      </c>
      <c r="AV47" s="58">
        <f t="shared" si="26"/>
        <v>9733.396</v>
      </c>
      <c r="AW47" s="58">
        <f t="shared" si="26"/>
        <v>6375.5</v>
      </c>
      <c r="AX47" s="58">
        <f t="shared" si="26"/>
        <v>8431.82</v>
      </c>
      <c r="AY47" s="58">
        <f t="shared" si="26"/>
        <v>7422.462</v>
      </c>
      <c r="AZ47" s="58">
        <f t="shared" si="26"/>
        <v>6375.5</v>
      </c>
      <c r="BA47" s="58">
        <f t="shared" si="26"/>
        <v>6375.5</v>
      </c>
      <c r="BB47" s="58">
        <f t="shared" si="26"/>
        <v>6375.5</v>
      </c>
      <c r="BC47" s="58">
        <f t="shared" si="26"/>
        <v>84936.668</v>
      </c>
    </row>
    <row r="48" ht="12.0" customHeight="1">
      <c r="A48" s="27" t="str">
        <f>+'Rentabilitätsvorschau'!A47</f>
        <v>Betriebsergebnis</v>
      </c>
      <c r="B48" s="27"/>
      <c r="C48" s="27"/>
      <c r="D48" s="58">
        <f t="shared" ref="D48:BC48" si="27">+D13-D47</f>
        <v>-4928.5</v>
      </c>
      <c r="E48" s="58">
        <f t="shared" si="27"/>
        <v>16294</v>
      </c>
      <c r="F48" s="58">
        <f t="shared" si="27"/>
        <v>21946.5</v>
      </c>
      <c r="G48" s="58">
        <f t="shared" si="27"/>
        <v>23136.5</v>
      </c>
      <c r="H48" s="58">
        <f t="shared" si="27"/>
        <v>27599</v>
      </c>
      <c r="I48" s="58">
        <f t="shared" si="27"/>
        <v>29737</v>
      </c>
      <c r="J48" s="58">
        <f t="shared" si="27"/>
        <v>51875</v>
      </c>
      <c r="K48" s="58">
        <f t="shared" si="27"/>
        <v>47710</v>
      </c>
      <c r="L48" s="58">
        <f t="shared" si="27"/>
        <v>54807.5</v>
      </c>
      <c r="M48" s="58">
        <f t="shared" si="27"/>
        <v>62002.75</v>
      </c>
      <c r="N48" s="58">
        <f t="shared" si="27"/>
        <v>68484</v>
      </c>
      <c r="O48" s="58">
        <f t="shared" si="27"/>
        <v>75143.75</v>
      </c>
      <c r="P48" s="58">
        <f t="shared" si="27"/>
        <v>473807.5</v>
      </c>
      <c r="Q48" s="58">
        <f t="shared" si="27"/>
        <v>80930</v>
      </c>
      <c r="R48" s="58">
        <f t="shared" si="27"/>
        <v>102152.5</v>
      </c>
      <c r="S48" s="58">
        <f t="shared" si="27"/>
        <v>113591.375</v>
      </c>
      <c r="T48" s="58">
        <f t="shared" si="27"/>
        <v>120828.8063</v>
      </c>
      <c r="U48" s="58">
        <f t="shared" si="27"/>
        <v>132124.5466</v>
      </c>
      <c r="V48" s="58">
        <f t="shared" si="27"/>
        <v>142472.7489</v>
      </c>
      <c r="W48" s="58">
        <f t="shared" si="27"/>
        <v>173238.0063</v>
      </c>
      <c r="X48" s="58">
        <f t="shared" si="27"/>
        <v>177669.9067</v>
      </c>
      <c r="Y48" s="58">
        <f t="shared" si="27"/>
        <v>194500.077</v>
      </c>
      <c r="Z48" s="58">
        <f t="shared" si="27"/>
        <v>212220.5458</v>
      </c>
      <c r="AA48" s="58">
        <f t="shared" si="27"/>
        <v>229958.6356</v>
      </c>
      <c r="AB48" s="58">
        <f t="shared" si="27"/>
        <v>248771.0549</v>
      </c>
      <c r="AC48" s="58">
        <f t="shared" si="27"/>
        <v>1928458.203</v>
      </c>
      <c r="AD48" s="58">
        <f t="shared" si="27"/>
        <v>267046.6702</v>
      </c>
      <c r="AE48" s="58">
        <f t="shared" si="27"/>
        <v>375139.1702</v>
      </c>
      <c r="AF48" s="58">
        <f t="shared" si="27"/>
        <v>406361.0849</v>
      </c>
      <c r="AG48" s="58">
        <f t="shared" si="27"/>
        <v>434555.567</v>
      </c>
      <c r="AH48" s="58">
        <f t="shared" si="27"/>
        <v>468776.8076</v>
      </c>
      <c r="AI48" s="58">
        <f t="shared" si="27"/>
        <v>503532.3255</v>
      </c>
      <c r="AJ48" s="58">
        <f t="shared" si="27"/>
        <v>561450.9511</v>
      </c>
      <c r="AK48" s="58">
        <f t="shared" si="27"/>
        <v>594311.3189</v>
      </c>
      <c r="AL48" s="58">
        <f t="shared" si="27"/>
        <v>642288.3612</v>
      </c>
      <c r="AM48" s="58">
        <f t="shared" si="27"/>
        <v>693462.7546</v>
      </c>
      <c r="AN48" s="58">
        <f t="shared" si="27"/>
        <v>747109.4116</v>
      </c>
      <c r="AO48" s="58">
        <f t="shared" si="27"/>
        <v>804566.4474</v>
      </c>
      <c r="AP48" s="58">
        <f t="shared" si="27"/>
        <v>6498600.87</v>
      </c>
      <c r="AQ48" s="58">
        <f t="shared" si="27"/>
        <v>864870.2158</v>
      </c>
      <c r="AR48" s="58">
        <f t="shared" si="27"/>
        <v>1246484.886</v>
      </c>
      <c r="AS48" s="58">
        <f t="shared" si="27"/>
        <v>1342046.278</v>
      </c>
      <c r="AT48" s="58">
        <f t="shared" si="27"/>
        <v>1438997.793</v>
      </c>
      <c r="AU48" s="58">
        <f t="shared" si="27"/>
        <v>1547557.903</v>
      </c>
      <c r="AV48" s="58">
        <f t="shared" si="27"/>
        <v>1661867.305</v>
      </c>
      <c r="AW48" s="58">
        <f t="shared" si="27"/>
        <v>1806231.708</v>
      </c>
      <c r="AX48" s="58">
        <f t="shared" si="27"/>
        <v>1931138.165</v>
      </c>
      <c r="AY48" s="58">
        <f t="shared" si="27"/>
        <v>2078705.747</v>
      </c>
      <c r="AZ48" s="58">
        <f t="shared" si="27"/>
        <v>2236848.622</v>
      </c>
      <c r="BA48" s="58">
        <f t="shared" si="27"/>
        <v>2405368.568</v>
      </c>
      <c r="BB48" s="58">
        <f t="shared" si="27"/>
        <v>2586315.409</v>
      </c>
      <c r="BC48" s="58">
        <f t="shared" si="27"/>
        <v>21146432.6</v>
      </c>
    </row>
    <row r="49" ht="12.0" customHeight="1">
      <c r="A49" s="29" t="s">
        <v>88</v>
      </c>
      <c r="B49" s="5"/>
      <c r="C49" s="5"/>
      <c r="D49" s="42" t="str">
        <f>+'Rentabilitätsvorschau'!D48</f>
        <v/>
      </c>
      <c r="E49" s="42" t="str">
        <f>+'Rentabilitätsvorschau'!E48</f>
        <v/>
      </c>
      <c r="F49" s="42" t="str">
        <f>+'Rentabilitätsvorschau'!F48</f>
        <v/>
      </c>
      <c r="G49" s="42" t="str">
        <f>+'Rentabilitätsvorschau'!G48</f>
        <v/>
      </c>
      <c r="H49" s="42" t="str">
        <f>+'Rentabilitätsvorschau'!H48</f>
        <v/>
      </c>
      <c r="I49" s="42" t="str">
        <f>+'Rentabilitätsvorschau'!I48</f>
        <v/>
      </c>
      <c r="J49" s="42" t="str">
        <f>+'Rentabilitätsvorschau'!J48</f>
        <v/>
      </c>
      <c r="K49" s="42" t="str">
        <f>+'Rentabilitätsvorschau'!K48</f>
        <v/>
      </c>
      <c r="L49" s="42" t="str">
        <f>+'Rentabilitätsvorschau'!L48</f>
        <v/>
      </c>
      <c r="M49" s="42" t="str">
        <f>+'Rentabilitätsvorschau'!M48</f>
        <v/>
      </c>
      <c r="N49" s="42" t="str">
        <f>+'Rentabilitätsvorschau'!N48</f>
        <v/>
      </c>
      <c r="O49" s="42" t="str">
        <f>+'Rentabilitätsvorschau'!O48</f>
        <v/>
      </c>
      <c r="P49" s="57">
        <f>SUM(D49:O49)</f>
        <v>0</v>
      </c>
      <c r="Q49" s="42" t="str">
        <f>+'Rentabilitätsvorschau'!Q48</f>
        <v/>
      </c>
      <c r="R49" s="42" t="str">
        <f>+'Rentabilitätsvorschau'!R48</f>
        <v/>
      </c>
      <c r="S49" s="42" t="str">
        <f>+'Rentabilitätsvorschau'!S48</f>
        <v/>
      </c>
      <c r="T49" s="42" t="str">
        <f>+'Rentabilitätsvorschau'!T48</f>
        <v/>
      </c>
      <c r="U49" s="42" t="str">
        <f>+'Rentabilitätsvorschau'!U48</f>
        <v/>
      </c>
      <c r="V49" s="42" t="str">
        <f>+'Rentabilitätsvorschau'!V48</f>
        <v/>
      </c>
      <c r="W49" s="42" t="str">
        <f>+'Rentabilitätsvorschau'!W48</f>
        <v/>
      </c>
      <c r="X49" s="42" t="str">
        <f>+'Rentabilitätsvorschau'!X48</f>
        <v/>
      </c>
      <c r="Y49" s="42" t="str">
        <f>+'Rentabilitätsvorschau'!Y48</f>
        <v/>
      </c>
      <c r="Z49" s="42" t="str">
        <f>+'Rentabilitätsvorschau'!Z48</f>
        <v/>
      </c>
      <c r="AA49" s="42" t="str">
        <f>+'Rentabilitätsvorschau'!AA48</f>
        <v/>
      </c>
      <c r="AB49" s="42" t="str">
        <f>+'Rentabilitätsvorschau'!AB48</f>
        <v/>
      </c>
      <c r="AC49" s="57">
        <f>SUM(Q49:AB49)</f>
        <v>0</v>
      </c>
      <c r="AD49" s="42" t="str">
        <f>+'Rentabilitätsvorschau'!AD48</f>
        <v/>
      </c>
      <c r="AE49" s="42" t="str">
        <f>+'Rentabilitätsvorschau'!AE48</f>
        <v/>
      </c>
      <c r="AF49" s="42" t="str">
        <f>+'Rentabilitätsvorschau'!AF48</f>
        <v/>
      </c>
      <c r="AG49" s="42" t="str">
        <f>+'Rentabilitätsvorschau'!AG48</f>
        <v/>
      </c>
      <c r="AH49" s="42" t="str">
        <f>+'Rentabilitätsvorschau'!AH48</f>
        <v/>
      </c>
      <c r="AI49" s="42" t="str">
        <f>+'Rentabilitätsvorschau'!AI48</f>
        <v/>
      </c>
      <c r="AJ49" s="42" t="str">
        <f>+'Rentabilitätsvorschau'!AJ48</f>
        <v/>
      </c>
      <c r="AK49" s="42" t="str">
        <f>+'Rentabilitätsvorschau'!AK48</f>
        <v/>
      </c>
      <c r="AL49" s="42" t="str">
        <f>+'Rentabilitätsvorschau'!AL48</f>
        <v/>
      </c>
      <c r="AM49" s="42" t="str">
        <f>+'Rentabilitätsvorschau'!AM48</f>
        <v/>
      </c>
      <c r="AN49" s="42" t="str">
        <f>+'Rentabilitätsvorschau'!AN48</f>
        <v/>
      </c>
      <c r="AO49" s="42" t="str">
        <f>+'Rentabilitätsvorschau'!AO48</f>
        <v/>
      </c>
      <c r="AP49" s="57">
        <f>SUM(AD49:AO49)</f>
        <v>0</v>
      </c>
      <c r="AQ49" s="42" t="str">
        <f>+'Rentabilitätsvorschau'!AQ48</f>
        <v/>
      </c>
      <c r="AR49" s="42" t="str">
        <f>+'Rentabilitätsvorschau'!AR48</f>
        <v/>
      </c>
      <c r="AS49" s="42" t="str">
        <f>+'Rentabilitätsvorschau'!AS48</f>
        <v/>
      </c>
      <c r="AT49" s="42" t="str">
        <f>+'Rentabilitätsvorschau'!AT48</f>
        <v/>
      </c>
      <c r="AU49" s="42" t="str">
        <f>+'Rentabilitätsvorschau'!AU48</f>
        <v/>
      </c>
      <c r="AV49" s="42" t="str">
        <f>+'Rentabilitätsvorschau'!AV48</f>
        <v/>
      </c>
      <c r="AW49" s="42" t="str">
        <f>+'Rentabilitätsvorschau'!AW48</f>
        <v/>
      </c>
      <c r="AX49" s="42" t="str">
        <f>+'Rentabilitätsvorschau'!AX48</f>
        <v/>
      </c>
      <c r="AY49" s="42" t="str">
        <f>+'Rentabilitätsvorschau'!AY48</f>
        <v/>
      </c>
      <c r="AZ49" s="42" t="str">
        <f>+'Rentabilitätsvorschau'!AZ48</f>
        <v/>
      </c>
      <c r="BA49" s="42" t="str">
        <f>+'Rentabilitätsvorschau'!BA48</f>
        <v/>
      </c>
      <c r="BB49" s="42" t="str">
        <f>+'Rentabilitätsvorschau'!BB48</f>
        <v/>
      </c>
      <c r="BC49" s="57">
        <f>SUM(AQ49:BB49)</f>
        <v>0</v>
      </c>
    </row>
    <row r="50" ht="12.0" customHeight="1">
      <c r="A50" s="27" t="str">
        <f>+'Rentabilitätsvorschau'!A49</f>
        <v>Gewinn/Verlust vor Steuern</v>
      </c>
      <c r="B50" s="27"/>
      <c r="C50" s="27"/>
      <c r="D50" s="58">
        <f t="shared" ref="D50:BC50" si="28">+D48-D49</f>
        <v>-4928.5</v>
      </c>
      <c r="E50" s="58">
        <f t="shared" si="28"/>
        <v>16294</v>
      </c>
      <c r="F50" s="58">
        <f t="shared" si="28"/>
        <v>21946.5</v>
      </c>
      <c r="G50" s="58">
        <f t="shared" si="28"/>
        <v>23136.5</v>
      </c>
      <c r="H50" s="58">
        <f t="shared" si="28"/>
        <v>27599</v>
      </c>
      <c r="I50" s="58">
        <f t="shared" si="28"/>
        <v>29737</v>
      </c>
      <c r="J50" s="58">
        <f t="shared" si="28"/>
        <v>51875</v>
      </c>
      <c r="K50" s="58">
        <f t="shared" si="28"/>
        <v>47710</v>
      </c>
      <c r="L50" s="58">
        <f t="shared" si="28"/>
        <v>54807.5</v>
      </c>
      <c r="M50" s="58">
        <f t="shared" si="28"/>
        <v>62002.75</v>
      </c>
      <c r="N50" s="58">
        <f t="shared" si="28"/>
        <v>68484</v>
      </c>
      <c r="O50" s="58">
        <f t="shared" si="28"/>
        <v>75143.75</v>
      </c>
      <c r="P50" s="58">
        <f t="shared" si="28"/>
        <v>473807.5</v>
      </c>
      <c r="Q50" s="58">
        <f t="shared" si="28"/>
        <v>80930</v>
      </c>
      <c r="R50" s="58">
        <f t="shared" si="28"/>
        <v>102152.5</v>
      </c>
      <c r="S50" s="58">
        <f t="shared" si="28"/>
        <v>113591.375</v>
      </c>
      <c r="T50" s="58">
        <f t="shared" si="28"/>
        <v>120828.8063</v>
      </c>
      <c r="U50" s="58">
        <f t="shared" si="28"/>
        <v>132124.5466</v>
      </c>
      <c r="V50" s="58">
        <f t="shared" si="28"/>
        <v>142472.7489</v>
      </c>
      <c r="W50" s="58">
        <f t="shared" si="28"/>
        <v>173238.0063</v>
      </c>
      <c r="X50" s="58">
        <f t="shared" si="28"/>
        <v>177669.9067</v>
      </c>
      <c r="Y50" s="58">
        <f t="shared" si="28"/>
        <v>194500.077</v>
      </c>
      <c r="Z50" s="58">
        <f t="shared" si="28"/>
        <v>212220.5458</v>
      </c>
      <c r="AA50" s="58">
        <f t="shared" si="28"/>
        <v>229958.6356</v>
      </c>
      <c r="AB50" s="58">
        <f t="shared" si="28"/>
        <v>248771.0549</v>
      </c>
      <c r="AC50" s="58">
        <f t="shared" si="28"/>
        <v>1928458.203</v>
      </c>
      <c r="AD50" s="58">
        <f t="shared" si="28"/>
        <v>267046.6702</v>
      </c>
      <c r="AE50" s="58">
        <f t="shared" si="28"/>
        <v>375139.1702</v>
      </c>
      <c r="AF50" s="58">
        <f t="shared" si="28"/>
        <v>406361.0849</v>
      </c>
      <c r="AG50" s="58">
        <f t="shared" si="28"/>
        <v>434555.567</v>
      </c>
      <c r="AH50" s="58">
        <f t="shared" si="28"/>
        <v>468776.8076</v>
      </c>
      <c r="AI50" s="58">
        <f t="shared" si="28"/>
        <v>503532.3255</v>
      </c>
      <c r="AJ50" s="58">
        <f t="shared" si="28"/>
        <v>561450.9511</v>
      </c>
      <c r="AK50" s="58">
        <f t="shared" si="28"/>
        <v>594311.3189</v>
      </c>
      <c r="AL50" s="58">
        <f t="shared" si="28"/>
        <v>642288.3612</v>
      </c>
      <c r="AM50" s="58">
        <f t="shared" si="28"/>
        <v>693462.7546</v>
      </c>
      <c r="AN50" s="58">
        <f t="shared" si="28"/>
        <v>747109.4116</v>
      </c>
      <c r="AO50" s="58">
        <f t="shared" si="28"/>
        <v>804566.4474</v>
      </c>
      <c r="AP50" s="58">
        <f t="shared" si="28"/>
        <v>6498600.87</v>
      </c>
      <c r="AQ50" s="58">
        <f t="shared" si="28"/>
        <v>864870.2158</v>
      </c>
      <c r="AR50" s="58">
        <f t="shared" si="28"/>
        <v>1246484.886</v>
      </c>
      <c r="AS50" s="58">
        <f t="shared" si="28"/>
        <v>1342046.278</v>
      </c>
      <c r="AT50" s="58">
        <f t="shared" si="28"/>
        <v>1438997.793</v>
      </c>
      <c r="AU50" s="58">
        <f t="shared" si="28"/>
        <v>1547557.903</v>
      </c>
      <c r="AV50" s="58">
        <f t="shared" si="28"/>
        <v>1661867.305</v>
      </c>
      <c r="AW50" s="58">
        <f t="shared" si="28"/>
        <v>1806231.708</v>
      </c>
      <c r="AX50" s="58">
        <f t="shared" si="28"/>
        <v>1931138.165</v>
      </c>
      <c r="AY50" s="58">
        <f t="shared" si="28"/>
        <v>2078705.747</v>
      </c>
      <c r="AZ50" s="58">
        <f t="shared" si="28"/>
        <v>2236848.622</v>
      </c>
      <c r="BA50" s="58">
        <f t="shared" si="28"/>
        <v>2405368.568</v>
      </c>
      <c r="BB50" s="58">
        <f t="shared" si="28"/>
        <v>2586315.409</v>
      </c>
      <c r="BC50" s="58">
        <f t="shared" si="28"/>
        <v>21146432.6</v>
      </c>
    </row>
    <row r="51" ht="12.0" customHeight="1">
      <c r="A51" s="29" t="str">
        <f>+'Rentabilitätsvorschau'!A50</f>
        <v>Sonstige Steuern (betrieblich)</v>
      </c>
      <c r="B51" s="5"/>
      <c r="C51" s="5"/>
      <c r="D51" s="42" t="str">
        <f>+'Rentabilitätsvorschau'!D50</f>
        <v/>
      </c>
      <c r="E51" s="42" t="str">
        <f>+'Rentabilitätsvorschau'!E50</f>
        <v/>
      </c>
      <c r="F51" s="42" t="str">
        <f>+'Rentabilitätsvorschau'!F50</f>
        <v/>
      </c>
      <c r="G51" s="42" t="str">
        <f>+'Rentabilitätsvorschau'!G50</f>
        <v/>
      </c>
      <c r="H51" s="42" t="str">
        <f>+'Rentabilitätsvorschau'!H50</f>
        <v/>
      </c>
      <c r="I51" s="42" t="str">
        <f>+'Rentabilitätsvorschau'!I50</f>
        <v/>
      </c>
      <c r="J51" s="42" t="str">
        <f>+'Rentabilitätsvorschau'!J50</f>
        <v/>
      </c>
      <c r="K51" s="42" t="str">
        <f>+'Rentabilitätsvorschau'!K50</f>
        <v/>
      </c>
      <c r="L51" s="42" t="str">
        <f>+'Rentabilitätsvorschau'!L50</f>
        <v/>
      </c>
      <c r="M51" s="42" t="str">
        <f>+'Rentabilitätsvorschau'!M50</f>
        <v/>
      </c>
      <c r="N51" s="42" t="str">
        <f>+'Rentabilitätsvorschau'!N50</f>
        <v/>
      </c>
      <c r="O51" s="42" t="str">
        <f>+'Rentabilitätsvorschau'!O50</f>
        <v/>
      </c>
      <c r="P51" s="57">
        <f>SUM(D51:O51)</f>
        <v>0</v>
      </c>
      <c r="Q51" s="42" t="str">
        <f>+'Rentabilitätsvorschau'!Q50</f>
        <v/>
      </c>
      <c r="R51" s="42" t="str">
        <f>+'Rentabilitätsvorschau'!R50</f>
        <v/>
      </c>
      <c r="S51" s="42" t="str">
        <f>+'Rentabilitätsvorschau'!S50</f>
        <v/>
      </c>
      <c r="T51" s="42" t="str">
        <f>+'Rentabilitätsvorschau'!T50</f>
        <v/>
      </c>
      <c r="U51" s="42" t="str">
        <f>+'Rentabilitätsvorschau'!U50</f>
        <v/>
      </c>
      <c r="V51" s="42" t="str">
        <f>+'Rentabilitätsvorschau'!V50</f>
        <v/>
      </c>
      <c r="W51" s="42" t="str">
        <f>+'Rentabilitätsvorschau'!W50</f>
        <v/>
      </c>
      <c r="X51" s="42" t="str">
        <f>+'Rentabilitätsvorschau'!X50</f>
        <v/>
      </c>
      <c r="Y51" s="42" t="str">
        <f>+'Rentabilitätsvorschau'!Y50</f>
        <v/>
      </c>
      <c r="Z51" s="42" t="str">
        <f>+'Rentabilitätsvorschau'!Z50</f>
        <v/>
      </c>
      <c r="AA51" s="42" t="str">
        <f>+'Rentabilitätsvorschau'!AA50</f>
        <v/>
      </c>
      <c r="AB51" s="42" t="str">
        <f>+'Rentabilitätsvorschau'!AB50</f>
        <v/>
      </c>
      <c r="AC51" s="57">
        <f>SUM(Q51:AB51)</f>
        <v>0</v>
      </c>
      <c r="AD51" s="42" t="str">
        <f>+'Rentabilitätsvorschau'!AD50</f>
        <v/>
      </c>
      <c r="AE51" s="42" t="str">
        <f>+'Rentabilitätsvorschau'!AE50</f>
        <v/>
      </c>
      <c r="AF51" s="42" t="str">
        <f>+'Rentabilitätsvorschau'!AF50</f>
        <v/>
      </c>
      <c r="AG51" s="42" t="str">
        <f>+'Rentabilitätsvorschau'!AG50</f>
        <v/>
      </c>
      <c r="AH51" s="42" t="str">
        <f>+'Rentabilitätsvorschau'!AH50</f>
        <v/>
      </c>
      <c r="AI51" s="42" t="str">
        <f>+'Rentabilitätsvorschau'!AI50</f>
        <v/>
      </c>
      <c r="AJ51" s="42" t="str">
        <f>+'Rentabilitätsvorschau'!AJ50</f>
        <v/>
      </c>
      <c r="AK51" s="42" t="str">
        <f>+'Rentabilitätsvorschau'!AK50</f>
        <v/>
      </c>
      <c r="AL51" s="42" t="str">
        <f>+'Rentabilitätsvorschau'!AL50</f>
        <v/>
      </c>
      <c r="AM51" s="42" t="str">
        <f>+'Rentabilitätsvorschau'!AM50</f>
        <v/>
      </c>
      <c r="AN51" s="42" t="str">
        <f>+'Rentabilitätsvorschau'!AN50</f>
        <v/>
      </c>
      <c r="AO51" s="42" t="str">
        <f>+'Rentabilitätsvorschau'!AO50</f>
        <v/>
      </c>
      <c r="AP51" s="57">
        <f>SUM(AD51:AO51)</f>
        <v>0</v>
      </c>
      <c r="AQ51" s="42" t="str">
        <f>+'Rentabilitätsvorschau'!AQ50</f>
        <v/>
      </c>
      <c r="AR51" s="42" t="str">
        <f>+'Rentabilitätsvorschau'!AR50</f>
        <v/>
      </c>
      <c r="AS51" s="42" t="str">
        <f>+'Rentabilitätsvorschau'!AS50</f>
        <v/>
      </c>
      <c r="AT51" s="42" t="str">
        <f>+'Rentabilitätsvorschau'!AT50</f>
        <v/>
      </c>
      <c r="AU51" s="42" t="str">
        <f>+'Rentabilitätsvorschau'!AU50</f>
        <v/>
      </c>
      <c r="AV51" s="42" t="str">
        <f>+'Rentabilitätsvorschau'!AV50</f>
        <v/>
      </c>
      <c r="AW51" s="42" t="str">
        <f>+'Rentabilitätsvorschau'!AW50</f>
        <v/>
      </c>
      <c r="AX51" s="42" t="str">
        <f>+'Rentabilitätsvorschau'!AX50</f>
        <v/>
      </c>
      <c r="AY51" s="42" t="str">
        <f>+'Rentabilitätsvorschau'!AY50</f>
        <v/>
      </c>
      <c r="AZ51" s="42" t="str">
        <f>+'Rentabilitätsvorschau'!AZ50</f>
        <v/>
      </c>
      <c r="BA51" s="42" t="str">
        <f>+'Rentabilitätsvorschau'!BA50</f>
        <v/>
      </c>
      <c r="BB51" s="42" t="str">
        <f>+'Rentabilitätsvorschau'!BB50</f>
        <v/>
      </c>
      <c r="BC51" s="57">
        <f>SUM(AQ51:BB51)</f>
        <v>0</v>
      </c>
    </row>
    <row r="52" ht="12.0" customHeight="1">
      <c r="A52" s="27" t="s">
        <v>89</v>
      </c>
      <c r="B52" s="27"/>
      <c r="C52" s="27"/>
      <c r="D52" s="58">
        <f t="shared" ref="D52:BC52" si="29">+D50-D51</f>
        <v>-4928.5</v>
      </c>
      <c r="E52" s="58">
        <f t="shared" si="29"/>
        <v>16294</v>
      </c>
      <c r="F52" s="58">
        <f t="shared" si="29"/>
        <v>21946.5</v>
      </c>
      <c r="G52" s="58">
        <f t="shared" si="29"/>
        <v>23136.5</v>
      </c>
      <c r="H52" s="58">
        <f t="shared" si="29"/>
        <v>27599</v>
      </c>
      <c r="I52" s="58">
        <f t="shared" si="29"/>
        <v>29737</v>
      </c>
      <c r="J52" s="58">
        <f t="shared" si="29"/>
        <v>51875</v>
      </c>
      <c r="K52" s="58">
        <f t="shared" si="29"/>
        <v>47710</v>
      </c>
      <c r="L52" s="58">
        <f t="shared" si="29"/>
        <v>54807.5</v>
      </c>
      <c r="M52" s="58">
        <f t="shared" si="29"/>
        <v>62002.75</v>
      </c>
      <c r="N52" s="58">
        <f t="shared" si="29"/>
        <v>68484</v>
      </c>
      <c r="O52" s="58">
        <f t="shared" si="29"/>
        <v>75143.75</v>
      </c>
      <c r="P52" s="58">
        <f t="shared" si="29"/>
        <v>473807.5</v>
      </c>
      <c r="Q52" s="58">
        <f t="shared" si="29"/>
        <v>80930</v>
      </c>
      <c r="R52" s="58">
        <f t="shared" si="29"/>
        <v>102152.5</v>
      </c>
      <c r="S52" s="58">
        <f t="shared" si="29"/>
        <v>113591.375</v>
      </c>
      <c r="T52" s="58">
        <f t="shared" si="29"/>
        <v>120828.8063</v>
      </c>
      <c r="U52" s="58">
        <f t="shared" si="29"/>
        <v>132124.5466</v>
      </c>
      <c r="V52" s="58">
        <f t="shared" si="29"/>
        <v>142472.7489</v>
      </c>
      <c r="W52" s="58">
        <f t="shared" si="29"/>
        <v>173238.0063</v>
      </c>
      <c r="X52" s="58">
        <f t="shared" si="29"/>
        <v>177669.9067</v>
      </c>
      <c r="Y52" s="58">
        <f t="shared" si="29"/>
        <v>194500.077</v>
      </c>
      <c r="Z52" s="58">
        <f t="shared" si="29"/>
        <v>212220.5458</v>
      </c>
      <c r="AA52" s="58">
        <f t="shared" si="29"/>
        <v>229958.6356</v>
      </c>
      <c r="AB52" s="58">
        <f t="shared" si="29"/>
        <v>248771.0549</v>
      </c>
      <c r="AC52" s="58">
        <f t="shared" si="29"/>
        <v>1928458.203</v>
      </c>
      <c r="AD52" s="58">
        <f t="shared" si="29"/>
        <v>267046.6702</v>
      </c>
      <c r="AE52" s="58">
        <f t="shared" si="29"/>
        <v>375139.1702</v>
      </c>
      <c r="AF52" s="58">
        <f t="shared" si="29"/>
        <v>406361.0849</v>
      </c>
      <c r="AG52" s="58">
        <f t="shared" si="29"/>
        <v>434555.567</v>
      </c>
      <c r="AH52" s="58">
        <f t="shared" si="29"/>
        <v>468776.8076</v>
      </c>
      <c r="AI52" s="58">
        <f t="shared" si="29"/>
        <v>503532.3255</v>
      </c>
      <c r="AJ52" s="58">
        <f t="shared" si="29"/>
        <v>561450.9511</v>
      </c>
      <c r="AK52" s="58">
        <f t="shared" si="29"/>
        <v>594311.3189</v>
      </c>
      <c r="AL52" s="58">
        <f t="shared" si="29"/>
        <v>642288.3612</v>
      </c>
      <c r="AM52" s="58">
        <f t="shared" si="29"/>
        <v>693462.7546</v>
      </c>
      <c r="AN52" s="58">
        <f t="shared" si="29"/>
        <v>747109.4116</v>
      </c>
      <c r="AO52" s="58">
        <f t="shared" si="29"/>
        <v>804566.4474</v>
      </c>
      <c r="AP52" s="58">
        <f t="shared" si="29"/>
        <v>6498600.87</v>
      </c>
      <c r="AQ52" s="58">
        <f t="shared" si="29"/>
        <v>864870.2158</v>
      </c>
      <c r="AR52" s="58">
        <f t="shared" si="29"/>
        <v>1246484.886</v>
      </c>
      <c r="AS52" s="58">
        <f t="shared" si="29"/>
        <v>1342046.278</v>
      </c>
      <c r="AT52" s="58">
        <f t="shared" si="29"/>
        <v>1438997.793</v>
      </c>
      <c r="AU52" s="58">
        <f t="shared" si="29"/>
        <v>1547557.903</v>
      </c>
      <c r="AV52" s="58">
        <f t="shared" si="29"/>
        <v>1661867.305</v>
      </c>
      <c r="AW52" s="58">
        <f t="shared" si="29"/>
        <v>1806231.708</v>
      </c>
      <c r="AX52" s="58">
        <f t="shared" si="29"/>
        <v>1931138.165</v>
      </c>
      <c r="AY52" s="58">
        <f t="shared" si="29"/>
        <v>2078705.747</v>
      </c>
      <c r="AZ52" s="58">
        <f t="shared" si="29"/>
        <v>2236848.622</v>
      </c>
      <c r="BA52" s="58">
        <f t="shared" si="29"/>
        <v>2405368.568</v>
      </c>
      <c r="BB52" s="58">
        <f t="shared" si="29"/>
        <v>2586315.409</v>
      </c>
      <c r="BC52" s="58">
        <f t="shared" si="29"/>
        <v>21146432.6</v>
      </c>
    </row>
    <row r="53" ht="21.75" customHeight="1">
      <c r="A53" s="5" t="s">
        <v>90</v>
      </c>
      <c r="B53" s="5"/>
      <c r="C53" s="5"/>
      <c r="D53" s="59" t="s">
        <v>87</v>
      </c>
      <c r="E53" s="42">
        <f>IF('Infos vor dem Start'!$A17="x",(D4+D6-D7+D8)/(1+USteins)*USteins+D5/(1+UStermeins)*UStermeins-SUM(D10:D12)/(1+VStWEeins)*VStWEeins-(SUM(D18:D20)+SUM(D23:D33)+D36+SUM(D39:D44)+D46)/(1+VSteins)*VSteins-D38/(1+VStermeins)*VStermeins-(IF(Monat&lt;=1,(D54)/(1+VSteins)*VSteins+D55/(1+VStWEeins)*VStWEeins,0)),0)</f>
        <v>-28.5</v>
      </c>
      <c r="F53" s="42">
        <f>IF('Infos vor dem Start'!$A17="x",(E4+E6-E7+E8)/(1+USteins)*USteins+E5/(1+UStermeins)*UStermeins-SUM(E10:E12)/(1+VStWEeins)*VStWEeins-(SUM(E18:E20)+SUM(E23:E33)+E36+SUM(E39:E44)+E46)/(1+VSteins)*VSteins-E38/(1+VStermeins)*VStermeins-(IF(Monat&lt;=2,(E54)/(1+VSteins)*VSteins+E55/(1+VStWEeins)*VStWEeins,0)),0)</f>
        <v>3344</v>
      </c>
      <c r="G53" s="42">
        <f>IF('Infos vor dem Start'!$A17="x",(F4+F6-F7+F8)/(1+USteins)*USteins+F5/(1+UStermeins)*UStermeins-SUM(F10:F12)/(1+VStWEeins)*VStWEeins-(SUM(F18:F20)+SUM(F23:F33)+F36+SUM(F39:F44)+F46)/(1+VSteins)*VSteins-F38/(1+VStermeins)*VStermeins-(IF(Monat&lt;=3,(F54)/(1+VSteins)*VSteins+F55/(1+VStWEeins)*VStWEeins,0)),0)</f>
        <v>4246.5</v>
      </c>
      <c r="H53" s="42">
        <f>IF('Infos vor dem Start'!$A17="x",(G4+G6-G7+G8)/(1+USteins)*USteins+G5/(1+UStermeins)*UStermeins-SUM(G10:G12)/(1+VStWEeins)*VStWEeins-(SUM(G18:G20)+SUM(G23:G33)+G36+SUM(G39:G44)+G46)/(1+VSteins)*VSteins-G38/(1+VStermeins)*VStermeins-(IF(Monat&lt;=4,(G54)/(1+VSteins)*VSteins+G55/(1+VStWEeins)*VStWEeins,0)),0)</f>
        <v>4436.5</v>
      </c>
      <c r="I53" s="42">
        <f>IF('Infos vor dem Start'!$A17="x",(H4+H6-H7+H8)/(1+USteins)*USteins+H5/(1+UStermeins)*UStermeins-SUM(H10:H12)/(1+VStWEeins)*VStWEeins-(SUM(H18:H20)+SUM(H23:H33)+H36+SUM(H39:H44)+H46)/(1+VSteins)*VSteins-H38/(1+VStermeins)*VStermeins-(IF(Monat&lt;=5,(H54)/(1+VSteins)*VSteins+H55/(1+VStWEeins)*VStWEeins,0)),0)</f>
        <v>5149</v>
      </c>
      <c r="J53" s="42">
        <f>IF('Infos vor dem Start'!$A17="x",(I4+I6-I7+I8)/(1+USteins)*USteins+I5/(1+UStermeins)*UStermeins-SUM(I10:I12)/(1+VStWEeins)*VStWEeins-(SUM(I18:I20)+SUM(I23:I33)+I36+SUM(I39:I44)+I46)/(1+VSteins)*VSteins-I38/(1+VStermeins)*VStermeins-(IF(Monat&lt;=6,(I54)/(1+VSteins)*VSteins+I55/(1+VStWEeins)*VStWEeins,0)),0)</f>
        <v>5587</v>
      </c>
      <c r="K53" s="42">
        <f>IF('Infos vor dem Start'!$A17="x",(J4+J6-J7+J8)/(1+USteins)*USteins+J5/(1+UStermeins)*UStermeins-SUM(J10:J12)/(1+VStWEeins)*VStWEeins-(SUM(J18:J20)+SUM(J23:J33)+J36+SUM(J39:J44)+J46)/(1+VSteins)*VSteins-J38/(1+VStermeins)*VStermeins-(IF(Monat&lt;=7,(J54)/(1+VSteins)*VSteins+J55/(1+VStWEeins)*VStWEeins,0)),0)</f>
        <v>9025</v>
      </c>
      <c r="L53" s="42">
        <f>IF('Infos vor dem Start'!$A17="x",(K4+K6-K7+K8)/(1+USteins)*USteins+K5/(1+UStermeins)*UStermeins-SUM(K10:K12)/(1+VStWEeins)*VStWEeins-(SUM(K18:K20)+SUM(K23:K33)+K36+SUM(K39:K44)+K46)/(1+VSteins)*VSteins-K38/(1+VStermeins)*VStermeins-(IF(Monat&lt;=8,(K54)/(1+VSteins)*VSteins+K55/(1+VStWEeins)*VStWEeins,0)),0)</f>
        <v>8360</v>
      </c>
      <c r="M53" s="42">
        <f>IF('Infos vor dem Start'!$A17="x",(L4+L6-L7+L8)/(1+USteins)*USteins+L5/(1+UStermeins)*UStermeins-SUM(L10:L12)/(1+VStWEeins)*VStWEeins-(SUM(L18:L20)+SUM(L23:L33)+L36+SUM(L39:L44)+L46)/(1+VSteins)*VSteins-L38/(1+VStermeins)*VStermeins-(IF(Monat&lt;=9,(L54)/(1+VSteins)*VSteins+L55/(1+VStWEeins)*VStWEeins,0)),0)</f>
        <v>9493.214286</v>
      </c>
      <c r="N53" s="42">
        <f>IF('Infos vor dem Start'!$A17="x",(M4+M6-M7+M8)/(1+USteins)*USteins+M5/(1+UStermeins)*UStermeins-SUM(M10:M12)/(1+VStWEeins)*VStWEeins-(SUM(M18:M20)+SUM(M23:M33)+M36+SUM(M39:M44)+M46)/(1+VSteins)*VSteins-M38/(1+VStermeins)*VStermeins-(IF(Monat&lt;=10,(M54)/(1+VSteins)*VSteins+M55/(1+VStWEeins)*VStWEeins,0)),0)</f>
        <v>10642.03571</v>
      </c>
      <c r="O53" s="42">
        <f>IF('Infos vor dem Start'!$A17="x",(N4+N6-N7+N8)/(1+USteins)*USteins+N5/(1+UStermeins)*UStermeins-SUM(N10:N12)/(1+VStWEeins)*VStWEeins-(SUM(N18:N20)+SUM(N23:N33)+N36+SUM(N39:N44)+N46)/(1+VSteins)*VSteins-N38/(1+VStermeins)*VStermeins-(IF(Monat&lt;=11,(N54)/(1+VSteins)*VSteins+N55/(1+VStWEeins)*VStWEeins,0)),0)</f>
        <v>11676.85714</v>
      </c>
      <c r="P53" s="57">
        <f t="shared" ref="P53:P61" si="30">SUM(D53:O53)</f>
        <v>71931.60714</v>
      </c>
      <c r="Q53" s="42">
        <f>IF('Infos vor dem Start'!$A17="x",(O4+O6-O7+O8)/(1+USteins)*USteins+O5/(1+UStermeins)*UStermeins-SUM(O10:O12)/(1+VStWEeins)*VStWEeins-(SUM(O18:O20)+SUM(O23:O33)+O36+SUM(O39:O44)+O46)/(1+VSteins)*VSteins-O38/(1+VStermeins)*VStermeins-(IF(Monat=12,(O54)/(1+VSteins)*VSteins+O55/(1+VStWEeins)*VStWEeins,0)),0)</f>
        <v>12740.17857</v>
      </c>
      <c r="R53" s="42">
        <f>IF('Infos vor dem Start'!$A17="x",(Q4+Q6-Q7+Q8)/(1+USt)*USt+Q5/(1+USterm)*USterm-SUM(Q10:Q12)/(1+VStWE)*VStWE-(SUM(Q18:Q20)+SUM(Q23:Q33)+Q36+SUM(Q39:Q44)+Q46)/(1+VSt)*VSt-Q38/(1+VSterm)*VSterm,0)</f>
        <v>13680</v>
      </c>
      <c r="S53" s="42">
        <f>IF('Infos vor dem Start'!$A17="x",(R4+R6-R7+R8)/(1+USt)*USt+R5/(1+USterm)*USterm-SUM(R10:R12)/(1+VStWE)*VStWE-(SUM(R18:R20)+SUM(R23:R33)+R36+SUM(R39:R44)+R46)/(1+VSt)*VSt-R38/(1+VSterm)*VSterm,0)</f>
        <v>17052.5</v>
      </c>
      <c r="T53" s="42">
        <f>IF('Infos vor dem Start'!$A17="x",(S4+S6-S7+S8)/(1+USt)*USt+S5/(1+USterm)*USterm-SUM(S10:S12)/(1+VStWE)*VStWE-(SUM(S18:S20)+SUM(S23:S33)+S36+SUM(S39:S44)+S46)/(1+VSt)*VSt-S38/(1+VSterm)*VSterm,0)</f>
        <v>18878.875</v>
      </c>
      <c r="U53" s="42">
        <f>IF('Infos vor dem Start'!$A17="x",(T4+T6-T7+T8)/(1+USt)*USt+T5/(1+USterm)*USterm-SUM(T10:T12)/(1+VStWE)*VStWE-(SUM(T18:T20)+SUM(T23:T33)+T36+SUM(T39:T44)+T46)/(1+VSt)*VSt-T38/(1+VSterm)*VSterm,0)</f>
        <v>20034.43125</v>
      </c>
      <c r="V53" s="42">
        <f>IF('Infos vor dem Start'!$A17="x",(U4+U6-U7+U8)/(1+USt)*USt+U5/(1+USterm)*USterm-SUM(U10:U12)/(1+VStWE)*VStWE-(SUM(U18:U20)+SUM(U23:U33)+U36+SUM(U39:U44)+U46)/(1+VSt)*VSt-U38/(1+VSterm)*VSterm,0)</f>
        <v>21837.95281</v>
      </c>
      <c r="W53" s="42">
        <f>IF('Infos vor dem Start'!$A17="x",(V4+V6-V7+V8)/(1+USt)*USt+V5/(1+USterm)*USterm-SUM(V10:V12)/(1+VStWE)*VStWE-(SUM(V18:V20)+SUM(V23:V33)+V36+SUM(V39:V44)+V46)/(1+VSt)*VSt-V38/(1+VSterm)*VSterm,0)</f>
        <v>23586.82545</v>
      </c>
      <c r="X53" s="42">
        <f>IF('Infos vor dem Start'!$A17="x",(W4+W6-W7+W8)/(1+USt)*USt+W5/(1+USterm)*USterm-SUM(W10:W12)/(1+VStWE)*VStWE-(SUM(W18:W20)+SUM(W23:W33)+W36+SUM(W39:W44)+W46)/(1+VSt)*VSt-W38/(1+VSterm)*VSterm,0)</f>
        <v>28402.28673</v>
      </c>
      <c r="Y53" s="42">
        <f>IF('Infos vor dem Start'!$A17="x",(X4+X6-X7+X8)/(1+USt)*USt+X5/(1+USterm)*USterm-SUM(X10:X12)/(1+VStWE)*VStWE-(SUM(X18:X20)+SUM(X23:X33)+X36+SUM(X39:X44)+X46)/(1+VSt)*VSt-X38/(1+VSterm)*VSterm,0)</f>
        <v>29109.90106</v>
      </c>
      <c r="Z53" s="42">
        <f>IF('Infos vor dem Start'!$A17="x",(Y4+Y6-Y7+Y8)/(1+USt)*USt+Y5/(1+USterm)*USterm-SUM(Y10:Y12)/(1+VStWE)*VStWE-(SUM(Y18:Y20)+SUM(Y23:Y33)+Y36+SUM(Y39:Y44)+Y46)/(1+VSt)*VSt-Y38/(1+VSterm)*VSterm,0)</f>
        <v>31797.07112</v>
      </c>
      <c r="AA53" s="42">
        <f>IF('Infos vor dem Start'!$A17="x",(Z4+Z6-Z7+Z8)/(1+USt)*USt+Z5/(1+USterm)*USterm-SUM(Z10:Z12)/(1+VStWE)*VStWE-(SUM(Z18:Z20)+SUM(Z23:Z33)+Z36+SUM(Z39:Z44)+Z46)/(1+VSt)*VSt-Z38/(1+VSterm)*VSterm,0)</f>
        <v>34626.38967</v>
      </c>
      <c r="AB53" s="42">
        <f>IF('Infos vor dem Start'!$A17="x",(AA4+AA6-AA7+AA8)/(1+USt)*USt+AA5/(1+USterm)*USterm-SUM(AA10:AA12)/(1+VStWE)*VStWE-(SUM(AA18:AA20)+SUM(AA23:AA33)+AA36+SUM(AA39:AA44)+AA46)/(1+VSt)*VSt-AA38/(1+VSterm)*VSterm,0)</f>
        <v>37458.52165</v>
      </c>
      <c r="AC53" s="57">
        <f t="shared" ref="AC53:AC61" si="31">SUM(Q53:AB53)</f>
        <v>289204.9333</v>
      </c>
      <c r="AD53" s="42">
        <f>IF('Infos vor dem Start'!$A17="x",(AB4+AB6-AB7+AB8)/(1+USt)*USt+AB5/(1+USterm)*USterm-SUM(AB10:AB12)/(1+VStWE)*VStWE-(SUM(AB18:AB20)+SUM(AB23:AB33)+AB36+SUM(AB39:AB44)+AB46)/(1+VSt)*VSt-AB38/(1+VSterm)*VSterm-(IF(Monat=1,(AB54)/(1+VSt)*VSt+AB55*(1+VStWE)*VStWE,0)),0)</f>
        <v>40462.18524</v>
      </c>
      <c r="AE53" s="42">
        <f>IF('Infos vor dem Start'!$A17="x",(AD4+AD6-AD7+AD8)/(1+USt)*USt+AD5/(1+USterm)*USterm-SUM(AD10:AD12)/(1+VStWE)*VStWE-(SUM(AD18:AD20)+SUM(AD23:AD33)+AD36+SUM(AD39:AD44)+AD46)/(1+VSt)*VSt-AD38/(1+VSterm)*VSterm,0)</f>
        <v>43396.107</v>
      </c>
      <c r="AF53" s="42">
        <f>IF('Infos vor dem Start'!$A17="x",(AE4+AE6-AE7+AE8)/(1+USt)*USt+AE5/(1+USterm)*USterm-SUM(AE10:AE12)/(1+VStWE)*VStWE-(SUM(AE18:AE20)+SUM(AE23:AE33)+AE36+SUM(AE39:AE44)+AE46)/(1+VSt)*VSt-AE38/(1+VSterm)*VSterm,0)</f>
        <v>60638.607</v>
      </c>
      <c r="AG53" s="42">
        <f>IF('Infos vor dem Start'!$A17="x",(AF4+AF6-AF7+AF8)/(1+USt)*USt+AF5/(1+USterm)*USterm-SUM(AF10:AF12)/(1+VStWE)*VStWE-(SUM(AF18:AF20)+SUM(AF23:AF33)+AF36+SUM(AF39:AF44)+AF46)/(1+VSt)*VSt-AF38/(1+VSterm)*VSterm,0)</f>
        <v>65623.6186</v>
      </c>
      <c r="AH53" s="42">
        <f>IF('Infos vor dem Start'!$A17="x",(AG4+AG6-AG7+AG8)/(1+USt)*USt+AG5/(1+USterm)*USterm-SUM(AG10:AG12)/(1+VStWE)*VStWE-(SUM(AG18:AG20)+SUM(AG23:AG33)+AG36+SUM(AG39:AG44)+AG46)/(1+VSt)*VSt-AG38/(1+VSterm)*VSterm,0)</f>
        <v>70125.25859</v>
      </c>
      <c r="AI53" s="42">
        <f>IF('Infos vor dem Start'!$A17="x",(AH4+AH6-AH7+AH8)/(1+USt)*USt+AH5/(1+USterm)*USterm-SUM(AH10:AH12)/(1+VStWE)*VStWE-(SUM(AH18:AH20)+SUM(AH23:AH33)+AH36+SUM(AH39:AH44)+AH46)/(1+VSt)*VSt-AH38/(1+VSterm)*VSterm,0)</f>
        <v>75589.15416</v>
      </c>
      <c r="AJ53" s="42">
        <f>IF('Infos vor dem Start'!$A17="x",(AI4+AI6-AI7+AI8)/(1+USt)*USt+AI5/(1+USterm)*USterm-SUM(AI10:AI12)/(1+VStWE)*VStWE-(SUM(AI18:AI20)+SUM(AI23:AI33)+AI36+SUM(AI39:AI44)+AI46)/(1+VSt)*VSt-AI38/(1+VSterm)*VSterm,0)</f>
        <v>81234.99314</v>
      </c>
      <c r="AK53" s="42">
        <f>IF('Infos vor dem Start'!$A17="x",(AJ4+AJ6-AJ7+AJ8)/(1+USt)*USt+AJ5/(1+USterm)*USterm-SUM(AJ10:AJ12)/(1+VStWE)*VStWE-(SUM(AJ18:AJ20)+SUM(AJ23:AJ33)+AJ36+SUM(AJ39:AJ44)+AJ46)/(1+VSt)*VSt-AJ38/(1+VSterm)*VSterm,0)</f>
        <v>90385.86614</v>
      </c>
      <c r="AL53" s="42">
        <f>IF('Infos vor dem Start'!$A17="x",(AK4+AK6-AK7+AK8)/(1+USt)*USt+AK5/(1+USterm)*USterm-SUM(AK10:AK12)/(1+VStWE)*VStWE-(SUM(AK18:AK20)+SUM(AK23:AK33)+AK36+SUM(AK39:AK44)+AK46)/(1+VSt)*VSt-AK38/(1+VSterm)*VSterm,0)</f>
        <v>95632.4795</v>
      </c>
      <c r="AM53" s="42">
        <f>IF('Infos vor dem Start'!$A17="x",(AL4+AL6-AL7+AL8)/(1+USt)*USt+AL5/(1+USterm)*USterm-SUM(AL10:AL12)/(1+VStWE)*VStWE-(SUM(AL18:AL20)+SUM(AL23:AL33)+AL36+SUM(AL39:AL44)+AL46)/(1+VSt)*VSt-AL38/(1+VSterm)*VSterm,0)</f>
        <v>103292.6795</v>
      </c>
      <c r="AN53" s="42">
        <f>IF('Infos vor dem Start'!$A17="x",(AM4+AM6-AM7+AM8)/(1+USt)*USt+AM5/(1+USterm)*USterm-SUM(AM10:AM12)/(1+VStWE)*VStWE-(SUM(AM18:AM20)+SUM(AM23:AM33)+AM36+SUM(AM39:AM44)+AM46)/(1+VSt)*VSt-AM38/(1+VSterm)*VSterm,0)</f>
        <v>111463.381</v>
      </c>
      <c r="AO53" s="42">
        <f>IF('Infos vor dem Start'!$A17="x",(AN4+AN6-AN7+AN8)/(1+USt)*USt+AN5/(1+USterm)*USterm-SUM(AN10:AN12)/(1+VStWE)*VStWE-(SUM(AN18:AN20)+SUM(AN23:AN33)+AN36+SUM(AN39:AN44)+AN46)/(1+VSt)*VSt-AN38/(1+VSterm)*VSterm,0)</f>
        <v>120028.8136</v>
      </c>
      <c r="AP53" s="57">
        <f t="shared" ref="AP53:AP61" si="32">SUM(AD53:AO53)</f>
        <v>957873.1435</v>
      </c>
      <c r="AQ53" s="42">
        <f>IF('Infos vor dem Start'!$A17="x",(AO4+AO6-AO7+AO8)/(1+USt)*USt+AO5/(1+USterm)*USterm-SUM(AO10:AO12)/(1+VStWE)*VStWE-(SUM(AO18:AO20)+SUM(AO23:AO33)+AO36+SUM(AO39:AO44)+AO46)/(1+VSt)*VSt-AO38/(1+VSterm)*VSterm-(IF(Monat=1,(AO54)/(1+VSt)*VSt+AO55*(1+VStWE)*VStWE,0)),0)</f>
        <v>129202.6261</v>
      </c>
      <c r="AR53" s="42">
        <f>IF('Infos vor dem Start'!$A17="x",(AQ4+AQ6-AQ7+AQ8)/(1+USt)*USt+AQ5/(1+USterm)*USterm-SUM(AQ10:AQ12)/(1+VStWE)*VStWE-(SUM(AQ18:AQ20)+SUM(AQ23:AQ33)+AQ36+SUM(AQ39:AQ44)+AQ46)/(1+VSt)*VSt-AQ38/(1+VSterm)*VSterm,0)</f>
        <v>138846.9252</v>
      </c>
      <c r="AS53" s="42">
        <f>IF('Infos vor dem Start'!$A17="x",(AR4+AR6-AR7+AR8)/(1+USt)*USt+AR5/(1+USterm)*USterm-SUM(AR10:AR12)/(1+VStWE)*VStWE-(SUM(AR18:AR20)+SUM(AR23:AR33)+AR36+SUM(AR39:AR44)+AR46)/(1+VSt)*VSt-AR38/(1+VSterm)*VSterm,0)</f>
        <v>199761.0322</v>
      </c>
      <c r="AT53" s="42">
        <f>IF('Infos vor dem Start'!$A17="x",(AS4+AS6-AS7+AS8)/(1+USt)*USt+AS5/(1+USterm)*USterm-SUM(AS10:AS12)/(1+VStWE)*VStWE-(SUM(AS18:AS20)+SUM(AS23:AS33)+AS36+SUM(AS39:AS44)+AS46)/(1+VSt)*VSt-AS38/(1+VSterm)*VSterm,0)</f>
        <v>215018.7335</v>
      </c>
      <c r="AU53" s="42">
        <f>IF('Infos vor dem Start'!$A17="x",(AT4+AT6-AT7+AT8)/(1+USt)*USt+AT5/(1+USterm)*USterm-SUM(AT10:AT12)/(1+VStWE)*VStWE-(SUM(AT18:AT20)+SUM(AT23:AT33)+AT36+SUM(AT39:AT44)+AT46)/(1+VSt)*VSt-AT38/(1+VSterm)*VSterm,0)</f>
        <v>230498.3872</v>
      </c>
      <c r="AV53" s="42">
        <f>IF('Infos vor dem Start'!$A17="x",(AU4+AU6-AU7+AU8)/(1+USt)*USt+AU5/(1+USterm)*USterm-SUM(AU10:AU12)/(1+VStWE)*VStWE-(SUM(AU18:AU20)+SUM(AU23:AU33)+AU36+SUM(AU39:AU44)+AU46)/(1+VSt)*VSt-AU38/(1+VSterm)*VSterm,0)</f>
        <v>247831.5139</v>
      </c>
      <c r="AW53" s="42">
        <f>IF('Infos vor dem Start'!$A17="x",(AV4+AV6-AV7+AV8)/(1+USt)*USt+AV5/(1+USterm)*USterm-SUM(AV10:AV12)/(1+VStWE)*VStWE-(SUM(AV18:AV20)+SUM(AV23:AV33)+AV36+SUM(AV39:AV44)+AV46)/(1+VSt)*VSt-AV38/(1+VSterm)*VSterm,0)</f>
        <v>266179.2335</v>
      </c>
      <c r="AX53" s="42">
        <f>IF('Infos vor dem Start'!$A17="x",(AW4+AW6-AW7+AW8)/(1+USt)*USt+AW5/(1+USterm)*USterm-SUM(AW10:AW12)/(1+VStWE)*VStWE-(SUM(AW18:AW20)+SUM(AW23:AW33)+AW36+SUM(AW39:AW44)+AW46)/(1+VSt)*VSt-AW38/(1+VSterm)*VSterm,0)</f>
        <v>289132.3736</v>
      </c>
      <c r="AY53" s="42">
        <f>IF('Infos vor dem Start'!$A17="x",(AX4+AX6-AX7+AX8)/(1+USt)*USt+AX5/(1+USterm)*USterm-SUM(AX10:AX12)/(1+VStWE)*VStWE-(SUM(AX18:AX20)+SUM(AX23:AX33)+AX36+SUM(AX39:AX44)+AX46)/(1+VSt)*VSt-AX38/(1+VSterm)*VSterm,0)</f>
        <v>309075.4213</v>
      </c>
      <c r="AZ53" s="42">
        <f>IF('Infos vor dem Start'!$A17="x",(AY4+AY6-AY7+AY8)/(1+USt)*USt+AY5/(1+USterm)*USterm-SUM(AY10:AY12)/(1+VStWE)*VStWE-(SUM(AY18:AY20)+SUM(AY23:AY33)+AY36+SUM(AY39:AY44)+AY46)/(1+VSt)*VSt-AY38/(1+VSterm)*VSterm,0)</f>
        <v>332636.6319</v>
      </c>
      <c r="BA53" s="42">
        <f>IF('Infos vor dem Start'!$A17="x",(AZ4+AZ6-AZ7+AZ8)/(1+USt)*USt+AZ5/(1+USterm)*USterm-SUM(AZ10:AZ12)/(1+VStWE)*VStWE-(SUM(AZ18:AZ20)+SUM(AZ23:AZ33)+AZ36+SUM(AZ39:AZ44)+AZ46)/(1+VSt)*VSt-AZ38/(1+VSterm)*VSterm,0)</f>
        <v>357886.3347</v>
      </c>
      <c r="BB53" s="42">
        <f>IF('Infos vor dem Start'!$A17="x",(BA4+BA6-BA7+BA8)/(1+USt)*USt+BA5/(1+USterm)*USterm-SUM(BA10:BA12)/(1+VStWE)*VStWE-(SUM(BA18:BA20)+SUM(BA23:BA33)+BA36+SUM(BA39:BA44)+BA46)/(1+VSt)*VSt-BA38/(1+VSterm)*VSterm,0)</f>
        <v>384792.8807</v>
      </c>
      <c r="BC53" s="57">
        <f t="shared" ref="BC53:BC61" si="33">SUM(AQ53:BB53)</f>
        <v>3100862.094</v>
      </c>
    </row>
    <row r="54" ht="12.0" customHeight="1">
      <c r="A54" s="5" t="s">
        <v>91</v>
      </c>
      <c r="B54" s="5"/>
      <c r="C54" s="5"/>
      <c r="D54" s="42">
        <f>IF(Monat&lt;=1,(Investitionsplan!$C13+Investitionsplan!$C35)*(1+VSteins),0)</f>
        <v>0</v>
      </c>
      <c r="E54" s="42">
        <f>IF(Monat=2,(Investitionsplan!$C13+Investitionsplan!$C35)*(1+VSteins),0)</f>
        <v>0</v>
      </c>
      <c r="F54" s="42">
        <f>IF(Monat=3,(Investitionsplan!$C13+Investitionsplan!$C35)*(1+VSteins),0)</f>
        <v>0</v>
      </c>
      <c r="G54" s="42">
        <f>IF(Monat=4,(Investitionsplan!$C13+Investitionsplan!$C35)*(1+VSteins),0)</f>
        <v>0</v>
      </c>
      <c r="H54" s="42">
        <f>IF(Monat=5,(Investitionsplan!$C13+Investitionsplan!$C35)*(1+VSteins),0)</f>
        <v>0</v>
      </c>
      <c r="I54" s="42">
        <f>IF(Monat=6,(Investitionsplan!$C13+Investitionsplan!$C35)*(1+VSteins),0)</f>
        <v>0</v>
      </c>
      <c r="J54" s="42">
        <f>IF(Monat=7,(Investitionsplan!$C13+Investitionsplan!$C35)*(1+VSteins),0)</f>
        <v>0</v>
      </c>
      <c r="K54" s="42">
        <f>IF(Monat=8,(Investitionsplan!$C13+Investitionsplan!$C35)*(1+VSteins),0)</f>
        <v>0</v>
      </c>
      <c r="L54" s="42">
        <f>IF(Monat=9,(Investitionsplan!$C13+Investitionsplan!$C35)*(1+VSteins),0)</f>
        <v>0</v>
      </c>
      <c r="M54" s="42">
        <f>IF(Monat=10,(Investitionsplan!$C13+Investitionsplan!$C35)*(1+VSteins),0)</f>
        <v>0</v>
      </c>
      <c r="N54" s="42">
        <f>IF(Monat=11,(Investitionsplan!$C13+Investitionsplan!$C35)*(1+VSteins),0)</f>
        <v>0</v>
      </c>
      <c r="O54" s="42">
        <f>IF(Monat=12,(Investitionsplan!$C13+Investitionsplan!$C35)*(1+VSteins),0)</f>
        <v>0</v>
      </c>
      <c r="P54" s="57">
        <f t="shared" si="30"/>
        <v>0</v>
      </c>
      <c r="Q54" s="42">
        <f>(+Investitionsplan!E13+Investitionsplan!E35)*(1+VSt)</f>
        <v>0</v>
      </c>
      <c r="R54" s="44"/>
      <c r="S54" s="44"/>
      <c r="T54" s="44"/>
      <c r="U54" s="44"/>
      <c r="V54" s="44"/>
      <c r="W54" s="44"/>
      <c r="X54" s="44"/>
      <c r="Y54" s="44"/>
      <c r="Z54" s="44"/>
      <c r="AA54" s="44"/>
      <c r="AB54" s="44"/>
      <c r="AC54" s="57">
        <f t="shared" si="31"/>
        <v>0</v>
      </c>
      <c r="AD54" s="42">
        <f>(+Investitionsplan!G13+Investitionsplan!G35)*(1+VSt)</f>
        <v>0</v>
      </c>
      <c r="AE54" s="44"/>
      <c r="AF54" s="44"/>
      <c r="AG54" s="44"/>
      <c r="AH54" s="44"/>
      <c r="AI54" s="44"/>
      <c r="AJ54" s="44"/>
      <c r="AK54" s="44"/>
      <c r="AL54" s="44"/>
      <c r="AM54" s="44"/>
      <c r="AN54" s="44"/>
      <c r="AO54" s="44"/>
      <c r="AP54" s="57">
        <f t="shared" si="32"/>
        <v>0</v>
      </c>
      <c r="AQ54" s="42">
        <f>(+Investitionsplan!I13+Investitionsplan!I35)*(1+VSt)</f>
        <v>0</v>
      </c>
      <c r="AR54" s="44"/>
      <c r="AS54" s="44"/>
      <c r="AT54" s="44"/>
      <c r="AU54" s="44"/>
      <c r="AV54" s="44"/>
      <c r="AW54" s="44"/>
      <c r="AX54" s="44"/>
      <c r="AY54" s="44"/>
      <c r="AZ54" s="44"/>
      <c r="BA54" s="44"/>
      <c r="BB54" s="44"/>
      <c r="BC54" s="57">
        <f t="shared" si="33"/>
        <v>0</v>
      </c>
    </row>
    <row r="55" ht="12.0" customHeight="1">
      <c r="A55" s="29" t="s">
        <v>92</v>
      </c>
      <c r="B55" s="5"/>
      <c r="C55" s="5"/>
      <c r="D55" s="42">
        <f>IF(Monat&lt;=1,Investitionsplan!$C47*(1+VStWEeins),0)</f>
        <v>0</v>
      </c>
      <c r="E55" s="42">
        <f>IF(Monat=2,Investitionsplan!$C47*(1+VStWEeins),0)</f>
        <v>0</v>
      </c>
      <c r="F55" s="42">
        <f>IF(Monat=3,Investitionsplan!$C47*(1+VStWEeins),0)</f>
        <v>0</v>
      </c>
      <c r="G55" s="42">
        <f>IF(Monat=4,Investitionsplan!$C47*(1+VStWEeins),0)</f>
        <v>0</v>
      </c>
      <c r="H55" s="42">
        <f>IF(Monat=5,Investitionsplan!$C47*(1+VStWEeins),0)</f>
        <v>0</v>
      </c>
      <c r="I55" s="42">
        <f>IF(Monat=6,Investitionsplan!$C47*(1+VStWEeins),0)</f>
        <v>0</v>
      </c>
      <c r="J55" s="42">
        <f>IF(Monat=7,Investitionsplan!$C47*(1+VStWEeins),0)</f>
        <v>0</v>
      </c>
      <c r="K55" s="42">
        <f>IF(Monat=8,Investitionsplan!$C47*(1+VStWEeins),0)</f>
        <v>0</v>
      </c>
      <c r="L55" s="42">
        <f>IF(Monat=9,Investitionsplan!$C47*(1+VStWEeins),0)</f>
        <v>0</v>
      </c>
      <c r="M55" s="42">
        <f>IF(Monat=10,Investitionsplan!$C47*(1+VStWEeins),0)</f>
        <v>0</v>
      </c>
      <c r="N55" s="42">
        <f>IF(Monat=11,Investitionsplan!$C47*(1+VStWEeins),0)</f>
        <v>0</v>
      </c>
      <c r="O55" s="42">
        <f>IF(Monat=12,Investitionsplan!$C47*(1+VStWEeins),0)</f>
        <v>0</v>
      </c>
      <c r="P55" s="57">
        <f t="shared" si="30"/>
        <v>0</v>
      </c>
      <c r="Q55" s="42">
        <f>+Investitionsplan!E47*(1+VStWE)</f>
        <v>0</v>
      </c>
      <c r="R55" s="42"/>
      <c r="S55" s="42"/>
      <c r="T55" s="42"/>
      <c r="U55" s="42"/>
      <c r="V55" s="42"/>
      <c r="W55" s="42"/>
      <c r="X55" s="42"/>
      <c r="Y55" s="42"/>
      <c r="Z55" s="42"/>
      <c r="AA55" s="42"/>
      <c r="AB55" s="42"/>
      <c r="AC55" s="57">
        <f t="shared" si="31"/>
        <v>0</v>
      </c>
      <c r="AD55" s="42">
        <f>+Investitionsplan!G47*(1+VStWE)</f>
        <v>0</v>
      </c>
      <c r="AE55" s="42"/>
      <c r="AF55" s="42"/>
      <c r="AG55" s="42"/>
      <c r="AH55" s="42"/>
      <c r="AI55" s="42"/>
      <c r="AJ55" s="42"/>
      <c r="AK55" s="42"/>
      <c r="AL55" s="42"/>
      <c r="AM55" s="42"/>
      <c r="AN55" s="42"/>
      <c r="AO55" s="42"/>
      <c r="AP55" s="57">
        <f t="shared" si="32"/>
        <v>0</v>
      </c>
      <c r="AQ55" s="42">
        <f>+Investitionsplan!I47*(1+VStWE)</f>
        <v>0</v>
      </c>
      <c r="AR55" s="42"/>
      <c r="AS55" s="42"/>
      <c r="AT55" s="42"/>
      <c r="AU55" s="42"/>
      <c r="AV55" s="42"/>
      <c r="AW55" s="42"/>
      <c r="AX55" s="42"/>
      <c r="AY55" s="42"/>
      <c r="AZ55" s="42"/>
      <c r="BA55" s="42"/>
      <c r="BB55" s="42"/>
      <c r="BC55" s="57">
        <f t="shared" si="33"/>
        <v>0</v>
      </c>
    </row>
    <row r="56" ht="12.0" customHeight="1">
      <c r="A56" s="5" t="s">
        <v>93</v>
      </c>
      <c r="B56" s="5"/>
      <c r="C56" s="5"/>
      <c r="D56" s="41"/>
      <c r="E56" s="41"/>
      <c r="F56" s="41"/>
      <c r="G56" s="41"/>
      <c r="H56" s="41"/>
      <c r="I56" s="41"/>
      <c r="J56" s="41"/>
      <c r="K56" s="41"/>
      <c r="L56" s="41"/>
      <c r="M56" s="41"/>
      <c r="N56" s="41"/>
      <c r="O56" s="41"/>
      <c r="P56" s="57">
        <f t="shared" si="30"/>
        <v>0</v>
      </c>
      <c r="Q56" s="41"/>
      <c r="R56" s="41"/>
      <c r="S56" s="41"/>
      <c r="T56" s="41"/>
      <c r="U56" s="41"/>
      <c r="V56" s="41"/>
      <c r="W56" s="41"/>
      <c r="X56" s="41"/>
      <c r="Y56" s="41"/>
      <c r="Z56" s="41"/>
      <c r="AA56" s="41"/>
      <c r="AB56" s="41"/>
      <c r="AC56" s="57">
        <f t="shared" si="31"/>
        <v>0</v>
      </c>
      <c r="AD56" s="41"/>
      <c r="AE56" s="41"/>
      <c r="AF56" s="41"/>
      <c r="AG56" s="41"/>
      <c r="AH56" s="41"/>
      <c r="AI56" s="41"/>
      <c r="AJ56" s="41"/>
      <c r="AK56" s="41"/>
      <c r="AL56" s="41"/>
      <c r="AM56" s="41"/>
      <c r="AN56" s="41"/>
      <c r="AO56" s="41"/>
      <c r="AP56" s="57">
        <f t="shared" si="32"/>
        <v>0</v>
      </c>
      <c r="AQ56" s="41"/>
      <c r="AR56" s="41"/>
      <c r="AS56" s="41"/>
      <c r="AT56" s="41"/>
      <c r="AU56" s="41"/>
      <c r="AV56" s="41"/>
      <c r="AW56" s="41"/>
      <c r="AX56" s="41"/>
      <c r="AY56" s="41"/>
      <c r="AZ56" s="41"/>
      <c r="BA56" s="41"/>
      <c r="BB56" s="41"/>
      <c r="BC56" s="57">
        <f t="shared" si="33"/>
        <v>0</v>
      </c>
    </row>
    <row r="57" ht="12.0" customHeight="1">
      <c r="A57" s="5" t="s">
        <v>94</v>
      </c>
      <c r="B57" s="5"/>
      <c r="C57" s="5"/>
      <c r="D57" s="41"/>
      <c r="E57" s="41"/>
      <c r="F57" s="41"/>
      <c r="G57" s="41"/>
      <c r="H57" s="41"/>
      <c r="I57" s="41"/>
      <c r="J57" s="41"/>
      <c r="K57" s="41"/>
      <c r="L57" s="41"/>
      <c r="M57" s="41"/>
      <c r="N57" s="41"/>
      <c r="O57" s="41"/>
      <c r="P57" s="57">
        <f t="shared" si="30"/>
        <v>0</v>
      </c>
      <c r="Q57" s="41"/>
      <c r="R57" s="41"/>
      <c r="S57" s="41"/>
      <c r="T57" s="41"/>
      <c r="U57" s="41"/>
      <c r="V57" s="41"/>
      <c r="W57" s="41"/>
      <c r="X57" s="41"/>
      <c r="Y57" s="41"/>
      <c r="Z57" s="41"/>
      <c r="AA57" s="41"/>
      <c r="AB57" s="41"/>
      <c r="AC57" s="57">
        <f t="shared" si="31"/>
        <v>0</v>
      </c>
      <c r="AD57" s="41"/>
      <c r="AE57" s="41"/>
      <c r="AF57" s="41"/>
      <c r="AG57" s="41"/>
      <c r="AH57" s="41"/>
      <c r="AI57" s="41"/>
      <c r="AJ57" s="41"/>
      <c r="AK57" s="41"/>
      <c r="AL57" s="41"/>
      <c r="AM57" s="41"/>
      <c r="AN57" s="41"/>
      <c r="AO57" s="41"/>
      <c r="AP57" s="57">
        <f t="shared" si="32"/>
        <v>0</v>
      </c>
      <c r="AQ57" s="41"/>
      <c r="AR57" s="41"/>
      <c r="AS57" s="41"/>
      <c r="AT57" s="41"/>
      <c r="AU57" s="41"/>
      <c r="AV57" s="41"/>
      <c r="AW57" s="41"/>
      <c r="AX57" s="41"/>
      <c r="AY57" s="41"/>
      <c r="AZ57" s="41"/>
      <c r="BA57" s="41"/>
      <c r="BB57" s="41"/>
      <c r="BC57" s="57">
        <f t="shared" si="33"/>
        <v>0</v>
      </c>
    </row>
    <row r="58" ht="12.0" customHeight="1">
      <c r="A58" s="5" t="s">
        <v>95</v>
      </c>
      <c r="B58" s="5"/>
      <c r="C58" s="5"/>
      <c r="D58" s="41"/>
      <c r="E58" s="41"/>
      <c r="F58" s="41"/>
      <c r="G58" s="41"/>
      <c r="H58" s="41"/>
      <c r="I58" s="41"/>
      <c r="J58" s="41"/>
      <c r="K58" s="41"/>
      <c r="L58" s="41"/>
      <c r="M58" s="41"/>
      <c r="N58" s="41"/>
      <c r="O58" s="41"/>
      <c r="P58" s="40">
        <f t="shared" si="30"/>
        <v>0</v>
      </c>
      <c r="Q58" s="41"/>
      <c r="R58" s="41"/>
      <c r="S58" s="41"/>
      <c r="T58" s="41"/>
      <c r="U58" s="41"/>
      <c r="V58" s="41"/>
      <c r="W58" s="41"/>
      <c r="X58" s="41"/>
      <c r="Y58" s="41"/>
      <c r="Z58" s="41"/>
      <c r="AA58" s="41"/>
      <c r="AB58" s="41"/>
      <c r="AC58" s="40">
        <f t="shared" si="31"/>
        <v>0</v>
      </c>
      <c r="AD58" s="41"/>
      <c r="AE58" s="41"/>
      <c r="AF58" s="41"/>
      <c r="AG58" s="41"/>
      <c r="AH58" s="41"/>
      <c r="AI58" s="41"/>
      <c r="AJ58" s="41"/>
      <c r="AK58" s="41"/>
      <c r="AL58" s="41"/>
      <c r="AM58" s="41"/>
      <c r="AN58" s="41"/>
      <c r="AO58" s="41"/>
      <c r="AP58" s="40">
        <f t="shared" si="32"/>
        <v>0</v>
      </c>
      <c r="AQ58" s="41"/>
      <c r="AR58" s="41"/>
      <c r="AS58" s="41"/>
      <c r="AT58" s="41"/>
      <c r="AU58" s="41"/>
      <c r="AV58" s="41"/>
      <c r="AW58" s="41"/>
      <c r="AX58" s="41"/>
      <c r="AY58" s="41"/>
      <c r="AZ58" s="41"/>
      <c r="BA58" s="41"/>
      <c r="BB58" s="41"/>
      <c r="BC58" s="40">
        <f t="shared" si="33"/>
        <v>0</v>
      </c>
    </row>
    <row r="59" ht="12.0" customHeight="1">
      <c r="A59" s="5" t="s">
        <v>96</v>
      </c>
      <c r="B59" s="5"/>
      <c r="C59" s="5"/>
      <c r="D59" s="41"/>
      <c r="E59" s="41"/>
      <c r="F59" s="41"/>
      <c r="G59" s="41"/>
      <c r="H59" s="41"/>
      <c r="I59" s="41"/>
      <c r="J59" s="41"/>
      <c r="K59" s="41"/>
      <c r="L59" s="41"/>
      <c r="M59" s="41"/>
      <c r="N59" s="41"/>
      <c r="O59" s="41"/>
      <c r="P59" s="40">
        <f t="shared" si="30"/>
        <v>0</v>
      </c>
      <c r="Q59" s="41"/>
      <c r="R59" s="41"/>
      <c r="S59" s="41"/>
      <c r="T59" s="41"/>
      <c r="U59" s="41"/>
      <c r="V59" s="41"/>
      <c r="W59" s="41"/>
      <c r="X59" s="41"/>
      <c r="Y59" s="41"/>
      <c r="Z59" s="41"/>
      <c r="AA59" s="41"/>
      <c r="AB59" s="41"/>
      <c r="AC59" s="40">
        <f t="shared" si="31"/>
        <v>0</v>
      </c>
      <c r="AD59" s="41"/>
      <c r="AE59" s="41"/>
      <c r="AF59" s="41"/>
      <c r="AG59" s="41"/>
      <c r="AH59" s="41"/>
      <c r="AI59" s="41"/>
      <c r="AJ59" s="41"/>
      <c r="AK59" s="41"/>
      <c r="AL59" s="41"/>
      <c r="AM59" s="41"/>
      <c r="AN59" s="41"/>
      <c r="AO59" s="41"/>
      <c r="AP59" s="40">
        <f t="shared" si="32"/>
        <v>0</v>
      </c>
      <c r="AQ59" s="41"/>
      <c r="AR59" s="41"/>
      <c r="AS59" s="41"/>
      <c r="AT59" s="41"/>
      <c r="AU59" s="41"/>
      <c r="AV59" s="41"/>
      <c r="AW59" s="41"/>
      <c r="AX59" s="41"/>
      <c r="AY59" s="41"/>
      <c r="AZ59" s="41"/>
      <c r="BA59" s="41"/>
      <c r="BB59" s="41"/>
      <c r="BC59" s="40">
        <f t="shared" si="33"/>
        <v>0</v>
      </c>
    </row>
    <row r="60" ht="12.0" customHeight="1">
      <c r="A60" s="29" t="str">
        <f>IF(kapges=0,"Gründungszusschuss/Einstiegsgeld","nicht belegt")</f>
        <v>nicht belegt</v>
      </c>
      <c r="B60" s="5"/>
      <c r="C60" s="5"/>
      <c r="D60" s="41"/>
      <c r="E60" s="41"/>
      <c r="F60" s="41"/>
      <c r="G60" s="41"/>
      <c r="H60" s="41"/>
      <c r="I60" s="41"/>
      <c r="J60" s="41"/>
      <c r="K60" s="41"/>
      <c r="L60" s="41"/>
      <c r="M60" s="41"/>
      <c r="N60" s="41"/>
      <c r="O60" s="41"/>
      <c r="P60" s="57">
        <f t="shared" si="30"/>
        <v>0</v>
      </c>
      <c r="Q60" s="41"/>
      <c r="R60" s="41"/>
      <c r="S60" s="41"/>
      <c r="T60" s="41"/>
      <c r="U60" s="41"/>
      <c r="V60" s="41"/>
      <c r="W60" s="41"/>
      <c r="X60" s="41"/>
      <c r="Y60" s="41"/>
      <c r="Z60" s="41"/>
      <c r="AA60" s="41"/>
      <c r="AB60" s="41"/>
      <c r="AC60" s="57">
        <f t="shared" si="31"/>
        <v>0</v>
      </c>
      <c r="AD60" s="41"/>
      <c r="AE60" s="41"/>
      <c r="AF60" s="42"/>
      <c r="AG60" s="42"/>
      <c r="AH60" s="42"/>
      <c r="AI60" s="42"/>
      <c r="AJ60" s="42"/>
      <c r="AK60" s="42"/>
      <c r="AL60" s="42"/>
      <c r="AM60" s="42"/>
      <c r="AN60" s="42"/>
      <c r="AO60" s="42"/>
      <c r="AP60" s="57">
        <f t="shared" si="32"/>
        <v>0</v>
      </c>
      <c r="AQ60" s="42"/>
      <c r="AR60" s="42"/>
      <c r="AS60" s="42"/>
      <c r="AT60" s="42"/>
      <c r="AU60" s="42"/>
      <c r="AV60" s="42"/>
      <c r="AW60" s="42"/>
      <c r="AX60" s="42"/>
      <c r="AY60" s="42"/>
      <c r="AZ60" s="42"/>
      <c r="BA60" s="42"/>
      <c r="BB60" s="42"/>
      <c r="BC60" s="57">
        <f t="shared" si="33"/>
        <v>0</v>
      </c>
    </row>
    <row r="61" ht="12.0" customHeight="1">
      <c r="A61" s="5" t="s">
        <v>97</v>
      </c>
      <c r="B61" s="5"/>
      <c r="C61" s="5"/>
      <c r="D61" s="42">
        <f>IF(kapges="x",0,IF(Monat&lt;=1,+'Priv. Finanzbed. Summe'!$C$29,0))</f>
        <v>0</v>
      </c>
      <c r="E61" s="42">
        <f>IF(kapges="x",0,IF(Monat&lt;=2,+'Priv. Finanzbed. Summe'!$C$29,0))</f>
        <v>0</v>
      </c>
      <c r="F61" s="42">
        <f>IF(kapges="x",0,IF(Monat&lt;=3,+'Priv. Finanzbed. Summe'!$C$29,0))</f>
        <v>0</v>
      </c>
      <c r="G61" s="42">
        <f>IF(kapges="x",0,IF(Monat&lt;=4,+'Priv. Finanzbed. Summe'!$C$29,0))</f>
        <v>0</v>
      </c>
      <c r="H61" s="42">
        <f>IF(kapges="x",0,IF(Monat&lt;=5,+'Priv. Finanzbed. Summe'!$C$29,0))</f>
        <v>0</v>
      </c>
      <c r="I61" s="42">
        <f>IF(kapges="x",0,IF(Monat&lt;=6,+'Priv. Finanzbed. Summe'!$C$29,0))</f>
        <v>0</v>
      </c>
      <c r="J61" s="42">
        <f>IF(kapges="x",0,IF(Monat&lt;=7,+'Priv. Finanzbed. Summe'!$C$29,0))</f>
        <v>0</v>
      </c>
      <c r="K61" s="42">
        <f>IF(kapges="x",0,IF(Monat&lt;=8,+'Priv. Finanzbed. Summe'!$C$29,0))</f>
        <v>0</v>
      </c>
      <c r="L61" s="42">
        <f>IF(kapges="x",0,IF(Monat&lt;=9,+'Priv. Finanzbed. Summe'!$C$29,0))</f>
        <v>0</v>
      </c>
      <c r="M61" s="42">
        <f>IF(kapges="x",0,IF(Monat&lt;=10,+'Priv. Finanzbed. Summe'!$C$29,0))</f>
        <v>0</v>
      </c>
      <c r="N61" s="42">
        <f>IF(kapges="x",0,IF(Monat&lt;=11,+'Priv. Finanzbed. Summe'!$C$29,0))</f>
        <v>0</v>
      </c>
      <c r="O61" s="42">
        <f>IF(kapges="x",0,IF(Monat&lt;=12,+'Priv. Finanzbed. Summe'!$C$29,0))</f>
        <v>0</v>
      </c>
      <c r="P61" s="57">
        <f t="shared" si="30"/>
        <v>0</v>
      </c>
      <c r="Q61" s="42">
        <f>IF(kapges="x",0,+'Priv. Finanzbed. Summe'!$D$29)</f>
        <v>0</v>
      </c>
      <c r="R61" s="42">
        <f t="shared" ref="R61:AB61" si="34">+Q61</f>
        <v>0</v>
      </c>
      <c r="S61" s="42">
        <f t="shared" si="34"/>
        <v>0</v>
      </c>
      <c r="T61" s="42">
        <f t="shared" si="34"/>
        <v>0</v>
      </c>
      <c r="U61" s="42">
        <f t="shared" si="34"/>
        <v>0</v>
      </c>
      <c r="V61" s="42">
        <f t="shared" si="34"/>
        <v>0</v>
      </c>
      <c r="W61" s="42">
        <f t="shared" si="34"/>
        <v>0</v>
      </c>
      <c r="X61" s="42">
        <f t="shared" si="34"/>
        <v>0</v>
      </c>
      <c r="Y61" s="42">
        <f t="shared" si="34"/>
        <v>0</v>
      </c>
      <c r="Z61" s="42">
        <f t="shared" si="34"/>
        <v>0</v>
      </c>
      <c r="AA61" s="42">
        <f t="shared" si="34"/>
        <v>0</v>
      </c>
      <c r="AB61" s="42">
        <f t="shared" si="34"/>
        <v>0</v>
      </c>
      <c r="AC61" s="57">
        <f t="shared" si="31"/>
        <v>0</v>
      </c>
      <c r="AD61" s="42">
        <f>IF(kapges="x",0,+'Priv. Finanzbed. Summe'!$E$29)</f>
        <v>0</v>
      </c>
      <c r="AE61" s="42">
        <f t="shared" ref="AE61:AO61" si="35">+AD61</f>
        <v>0</v>
      </c>
      <c r="AF61" s="42">
        <f t="shared" si="35"/>
        <v>0</v>
      </c>
      <c r="AG61" s="42">
        <f t="shared" si="35"/>
        <v>0</v>
      </c>
      <c r="AH61" s="42">
        <f t="shared" si="35"/>
        <v>0</v>
      </c>
      <c r="AI61" s="42">
        <f t="shared" si="35"/>
        <v>0</v>
      </c>
      <c r="AJ61" s="42">
        <f t="shared" si="35"/>
        <v>0</v>
      </c>
      <c r="AK61" s="42">
        <f t="shared" si="35"/>
        <v>0</v>
      </c>
      <c r="AL61" s="42">
        <f t="shared" si="35"/>
        <v>0</v>
      </c>
      <c r="AM61" s="42">
        <f t="shared" si="35"/>
        <v>0</v>
      </c>
      <c r="AN61" s="42">
        <f t="shared" si="35"/>
        <v>0</v>
      </c>
      <c r="AO61" s="42">
        <f t="shared" si="35"/>
        <v>0</v>
      </c>
      <c r="AP61" s="57">
        <f t="shared" si="32"/>
        <v>0</v>
      </c>
      <c r="AQ61" s="42">
        <f>IF(kapges="x",0,+'Priv. Finanzbed. Summe'!$F$29)</f>
        <v>0</v>
      </c>
      <c r="AR61" s="42">
        <f t="shared" ref="AR61:BB61" si="36">+AQ61</f>
        <v>0</v>
      </c>
      <c r="AS61" s="42">
        <f t="shared" si="36"/>
        <v>0</v>
      </c>
      <c r="AT61" s="42">
        <f t="shared" si="36"/>
        <v>0</v>
      </c>
      <c r="AU61" s="42">
        <f t="shared" si="36"/>
        <v>0</v>
      </c>
      <c r="AV61" s="42">
        <f t="shared" si="36"/>
        <v>0</v>
      </c>
      <c r="AW61" s="42">
        <f t="shared" si="36"/>
        <v>0</v>
      </c>
      <c r="AX61" s="42">
        <f t="shared" si="36"/>
        <v>0</v>
      </c>
      <c r="AY61" s="42">
        <f t="shared" si="36"/>
        <v>0</v>
      </c>
      <c r="AZ61" s="42">
        <f t="shared" si="36"/>
        <v>0</v>
      </c>
      <c r="BA61" s="42">
        <f t="shared" si="36"/>
        <v>0</v>
      </c>
      <c r="BB61" s="42">
        <f t="shared" si="36"/>
        <v>0</v>
      </c>
      <c r="BC61" s="57">
        <f t="shared" si="33"/>
        <v>0</v>
      </c>
    </row>
    <row r="62" ht="12.0" customHeight="1">
      <c r="A62" s="27" t="s">
        <v>98</v>
      </c>
      <c r="B62" s="27"/>
      <c r="C62" s="27"/>
      <c r="D62" s="58">
        <f>-D54-D55+D56-D57-D58-D59+D60-D61</f>
        <v>0</v>
      </c>
      <c r="E62" s="58">
        <f t="shared" ref="E62:BC62" si="37">-E53-E54-E55+E56-E57-E58-E59+E60-E61</f>
        <v>28.5</v>
      </c>
      <c r="F62" s="58">
        <f t="shared" si="37"/>
        <v>-3344</v>
      </c>
      <c r="G62" s="58">
        <f t="shared" si="37"/>
        <v>-4246.5</v>
      </c>
      <c r="H62" s="58">
        <f t="shared" si="37"/>
        <v>-4436.5</v>
      </c>
      <c r="I62" s="58">
        <f t="shared" si="37"/>
        <v>-5149</v>
      </c>
      <c r="J62" s="58">
        <f t="shared" si="37"/>
        <v>-5587</v>
      </c>
      <c r="K62" s="58">
        <f t="shared" si="37"/>
        <v>-9025</v>
      </c>
      <c r="L62" s="58">
        <f t="shared" si="37"/>
        <v>-8360</v>
      </c>
      <c r="M62" s="58">
        <f t="shared" si="37"/>
        <v>-9493.214286</v>
      </c>
      <c r="N62" s="58">
        <f t="shared" si="37"/>
        <v>-10642.03571</v>
      </c>
      <c r="O62" s="58">
        <f t="shared" si="37"/>
        <v>-11676.85714</v>
      </c>
      <c r="P62" s="58">
        <f t="shared" si="37"/>
        <v>-71931.60714</v>
      </c>
      <c r="Q62" s="58">
        <f t="shared" si="37"/>
        <v>-12740.17857</v>
      </c>
      <c r="R62" s="58">
        <f t="shared" si="37"/>
        <v>-13680</v>
      </c>
      <c r="S62" s="58">
        <f t="shared" si="37"/>
        <v>-17052.5</v>
      </c>
      <c r="T62" s="58">
        <f t="shared" si="37"/>
        <v>-18878.875</v>
      </c>
      <c r="U62" s="58">
        <f t="shared" si="37"/>
        <v>-20034.43125</v>
      </c>
      <c r="V62" s="58">
        <f t="shared" si="37"/>
        <v>-21837.95281</v>
      </c>
      <c r="W62" s="58">
        <f t="shared" si="37"/>
        <v>-23586.82545</v>
      </c>
      <c r="X62" s="58">
        <f t="shared" si="37"/>
        <v>-28402.28673</v>
      </c>
      <c r="Y62" s="58">
        <f t="shared" si="37"/>
        <v>-29109.90106</v>
      </c>
      <c r="Z62" s="58">
        <f t="shared" si="37"/>
        <v>-31797.07112</v>
      </c>
      <c r="AA62" s="58">
        <f t="shared" si="37"/>
        <v>-34626.38967</v>
      </c>
      <c r="AB62" s="58">
        <f t="shared" si="37"/>
        <v>-37458.52165</v>
      </c>
      <c r="AC62" s="58">
        <f t="shared" si="37"/>
        <v>-289204.9333</v>
      </c>
      <c r="AD62" s="58">
        <f t="shared" si="37"/>
        <v>-40462.18524</v>
      </c>
      <c r="AE62" s="58">
        <f t="shared" si="37"/>
        <v>-43396.107</v>
      </c>
      <c r="AF62" s="58">
        <f t="shared" si="37"/>
        <v>-60638.607</v>
      </c>
      <c r="AG62" s="58">
        <f t="shared" si="37"/>
        <v>-65623.6186</v>
      </c>
      <c r="AH62" s="58">
        <f t="shared" si="37"/>
        <v>-70125.25859</v>
      </c>
      <c r="AI62" s="58">
        <f t="shared" si="37"/>
        <v>-75589.15416</v>
      </c>
      <c r="AJ62" s="58">
        <f t="shared" si="37"/>
        <v>-81234.99314</v>
      </c>
      <c r="AK62" s="58">
        <f t="shared" si="37"/>
        <v>-90385.86614</v>
      </c>
      <c r="AL62" s="58">
        <f t="shared" si="37"/>
        <v>-95632.4795</v>
      </c>
      <c r="AM62" s="58">
        <f t="shared" si="37"/>
        <v>-103292.6795</v>
      </c>
      <c r="AN62" s="58">
        <f t="shared" si="37"/>
        <v>-111463.381</v>
      </c>
      <c r="AO62" s="58">
        <f t="shared" si="37"/>
        <v>-120028.8136</v>
      </c>
      <c r="AP62" s="58">
        <f t="shared" si="37"/>
        <v>-957873.1435</v>
      </c>
      <c r="AQ62" s="58">
        <f t="shared" si="37"/>
        <v>-129202.6261</v>
      </c>
      <c r="AR62" s="58">
        <f t="shared" si="37"/>
        <v>-138846.9252</v>
      </c>
      <c r="AS62" s="58">
        <f t="shared" si="37"/>
        <v>-199761.0322</v>
      </c>
      <c r="AT62" s="58">
        <f t="shared" si="37"/>
        <v>-215018.7335</v>
      </c>
      <c r="AU62" s="58">
        <f t="shared" si="37"/>
        <v>-230498.3872</v>
      </c>
      <c r="AV62" s="58">
        <f t="shared" si="37"/>
        <v>-247831.5139</v>
      </c>
      <c r="AW62" s="58">
        <f t="shared" si="37"/>
        <v>-266179.2335</v>
      </c>
      <c r="AX62" s="58">
        <f t="shared" si="37"/>
        <v>-289132.3736</v>
      </c>
      <c r="AY62" s="58">
        <f t="shared" si="37"/>
        <v>-309075.4213</v>
      </c>
      <c r="AZ62" s="58">
        <f t="shared" si="37"/>
        <v>-332636.6319</v>
      </c>
      <c r="BA62" s="58">
        <f t="shared" si="37"/>
        <v>-357886.3347</v>
      </c>
      <c r="BB62" s="58">
        <f t="shared" si="37"/>
        <v>-384792.8807</v>
      </c>
      <c r="BC62" s="58">
        <f t="shared" si="37"/>
        <v>-3100862.094</v>
      </c>
    </row>
    <row r="63" ht="12.0" customHeight="1">
      <c r="A63" s="27" t="s">
        <v>99</v>
      </c>
      <c r="B63" s="27"/>
      <c r="C63" s="27"/>
      <c r="D63" s="58">
        <f t="shared" ref="D63:BC63" si="38">+D52+D62</f>
        <v>-4928.5</v>
      </c>
      <c r="E63" s="58">
        <f t="shared" si="38"/>
        <v>16322.5</v>
      </c>
      <c r="F63" s="58">
        <f t="shared" si="38"/>
        <v>18602.5</v>
      </c>
      <c r="G63" s="58">
        <f t="shared" si="38"/>
        <v>18890</v>
      </c>
      <c r="H63" s="58">
        <f t="shared" si="38"/>
        <v>23162.5</v>
      </c>
      <c r="I63" s="58">
        <f t="shared" si="38"/>
        <v>24588</v>
      </c>
      <c r="J63" s="58">
        <f t="shared" si="38"/>
        <v>46288</v>
      </c>
      <c r="K63" s="58">
        <f t="shared" si="38"/>
        <v>38685</v>
      </c>
      <c r="L63" s="58">
        <f t="shared" si="38"/>
        <v>46447.5</v>
      </c>
      <c r="M63" s="58">
        <f t="shared" si="38"/>
        <v>52509.53571</v>
      </c>
      <c r="N63" s="58">
        <f t="shared" si="38"/>
        <v>57841.96429</v>
      </c>
      <c r="O63" s="58">
        <f t="shared" si="38"/>
        <v>63466.89286</v>
      </c>
      <c r="P63" s="57">
        <f t="shared" si="38"/>
        <v>401875.8929</v>
      </c>
      <c r="Q63" s="58">
        <f t="shared" si="38"/>
        <v>68189.82143</v>
      </c>
      <c r="R63" s="58">
        <f t="shared" si="38"/>
        <v>88472.5</v>
      </c>
      <c r="S63" s="58">
        <f t="shared" si="38"/>
        <v>96538.875</v>
      </c>
      <c r="T63" s="58">
        <f t="shared" si="38"/>
        <v>101949.9313</v>
      </c>
      <c r="U63" s="58">
        <f t="shared" si="38"/>
        <v>112090.1153</v>
      </c>
      <c r="V63" s="58">
        <f t="shared" si="38"/>
        <v>120634.7961</v>
      </c>
      <c r="W63" s="58">
        <f t="shared" si="38"/>
        <v>149651.1809</v>
      </c>
      <c r="X63" s="58">
        <f t="shared" si="38"/>
        <v>149267.6199</v>
      </c>
      <c r="Y63" s="58">
        <f t="shared" si="38"/>
        <v>165390.1759</v>
      </c>
      <c r="Z63" s="58">
        <f t="shared" si="38"/>
        <v>180423.4747</v>
      </c>
      <c r="AA63" s="58">
        <f t="shared" si="38"/>
        <v>195332.246</v>
      </c>
      <c r="AB63" s="58">
        <f t="shared" si="38"/>
        <v>211312.5333</v>
      </c>
      <c r="AC63" s="57">
        <f t="shared" si="38"/>
        <v>1639253.27</v>
      </c>
      <c r="AD63" s="58">
        <f t="shared" si="38"/>
        <v>226584.4849</v>
      </c>
      <c r="AE63" s="58">
        <f t="shared" si="38"/>
        <v>331743.0632</v>
      </c>
      <c r="AF63" s="58">
        <f t="shared" si="38"/>
        <v>345722.4779</v>
      </c>
      <c r="AG63" s="58">
        <f t="shared" si="38"/>
        <v>368931.9484</v>
      </c>
      <c r="AH63" s="58">
        <f t="shared" si="38"/>
        <v>398651.5491</v>
      </c>
      <c r="AI63" s="58">
        <f t="shared" si="38"/>
        <v>427943.1713</v>
      </c>
      <c r="AJ63" s="58">
        <f t="shared" si="38"/>
        <v>480215.9579</v>
      </c>
      <c r="AK63" s="58">
        <f t="shared" si="38"/>
        <v>503925.4528</v>
      </c>
      <c r="AL63" s="58">
        <f t="shared" si="38"/>
        <v>546655.8817</v>
      </c>
      <c r="AM63" s="58">
        <f t="shared" si="38"/>
        <v>590170.0751</v>
      </c>
      <c r="AN63" s="58">
        <f t="shared" si="38"/>
        <v>635646.0306</v>
      </c>
      <c r="AO63" s="58">
        <f t="shared" si="38"/>
        <v>684537.6338</v>
      </c>
      <c r="AP63" s="57">
        <f t="shared" si="38"/>
        <v>5540727.727</v>
      </c>
      <c r="AQ63" s="58">
        <f t="shared" si="38"/>
        <v>735667.5898</v>
      </c>
      <c r="AR63" s="58">
        <f t="shared" si="38"/>
        <v>1107637.961</v>
      </c>
      <c r="AS63" s="58">
        <f t="shared" si="38"/>
        <v>1142285.246</v>
      </c>
      <c r="AT63" s="58">
        <f t="shared" si="38"/>
        <v>1223979.06</v>
      </c>
      <c r="AU63" s="58">
        <f t="shared" si="38"/>
        <v>1317059.516</v>
      </c>
      <c r="AV63" s="58">
        <f t="shared" si="38"/>
        <v>1414035.791</v>
      </c>
      <c r="AW63" s="58">
        <f t="shared" si="38"/>
        <v>1540052.475</v>
      </c>
      <c r="AX63" s="58">
        <f t="shared" si="38"/>
        <v>1642005.792</v>
      </c>
      <c r="AY63" s="58">
        <f t="shared" si="38"/>
        <v>1769630.326</v>
      </c>
      <c r="AZ63" s="58">
        <f t="shared" si="38"/>
        <v>1904211.99</v>
      </c>
      <c r="BA63" s="58">
        <f t="shared" si="38"/>
        <v>2047482.234</v>
      </c>
      <c r="BB63" s="58">
        <f t="shared" si="38"/>
        <v>2201522.529</v>
      </c>
      <c r="BC63" s="57">
        <f t="shared" si="38"/>
        <v>18045570.51</v>
      </c>
    </row>
    <row r="64" ht="12.0" customHeight="1">
      <c r="A64" s="5" t="s">
        <v>100</v>
      </c>
      <c r="B64" s="5"/>
      <c r="C64" s="5"/>
      <c r="D64" s="42">
        <f>IF(Monat=1,+Finanzierungsplan!$D16,0)</f>
        <v>10000</v>
      </c>
      <c r="E64" s="42">
        <f>IF(Monat=2,+Finanzierungsplan!$D16,0)</f>
        <v>0</v>
      </c>
      <c r="F64" s="42">
        <f>IF(Monat=3,+Finanzierungsplan!$D16,0)</f>
        <v>0</v>
      </c>
      <c r="G64" s="42">
        <f>IF(Monat=4,+Finanzierungsplan!$D16,0)</f>
        <v>0</v>
      </c>
      <c r="H64" s="42">
        <f>IF(Monat=5,+Finanzierungsplan!$D16,0)</f>
        <v>0</v>
      </c>
      <c r="I64" s="42">
        <f>IF(Monat=6,+Finanzierungsplan!$D16,0)</f>
        <v>0</v>
      </c>
      <c r="J64" s="42">
        <f>IF(Monat=7,+Finanzierungsplan!$D16,0)</f>
        <v>0</v>
      </c>
      <c r="K64" s="42">
        <f>IF(Monat=8,+Finanzierungsplan!$D16,0)</f>
        <v>0</v>
      </c>
      <c r="L64" s="42">
        <f>IF(Monat=9,+Finanzierungsplan!$D16,0)</f>
        <v>0</v>
      </c>
      <c r="M64" s="42">
        <f>IF(Monat=10,+Finanzierungsplan!$D16,0)</f>
        <v>0</v>
      </c>
      <c r="N64" s="42">
        <f>IF(Monat=11,+Finanzierungsplan!$D16,0)</f>
        <v>0</v>
      </c>
      <c r="O64" s="42">
        <f>IF(Monat=12,+Finanzierungsplan!$D16,0)</f>
        <v>0</v>
      </c>
      <c r="P64" s="42"/>
      <c r="Q64" s="44"/>
      <c r="R64" s="44"/>
      <c r="S64" s="44"/>
      <c r="T64" s="44"/>
      <c r="U64" s="44"/>
      <c r="V64" s="44"/>
      <c r="W64" s="44"/>
      <c r="X64" s="44"/>
      <c r="Y64" s="44"/>
      <c r="Z64" s="44"/>
      <c r="AA64" s="44"/>
      <c r="AB64" s="44"/>
      <c r="AC64" s="42"/>
      <c r="AD64" s="44"/>
      <c r="AE64" s="44"/>
      <c r="AF64" s="44"/>
      <c r="AG64" s="44"/>
      <c r="AH64" s="44"/>
      <c r="AI64" s="44"/>
      <c r="AJ64" s="44"/>
      <c r="AK64" s="44"/>
      <c r="AL64" s="44"/>
      <c r="AM64" s="44"/>
      <c r="AN64" s="44"/>
      <c r="AO64" s="44"/>
      <c r="AP64" s="42"/>
      <c r="AQ64" s="44"/>
      <c r="AR64" s="44"/>
      <c r="AS64" s="44"/>
      <c r="AT64" s="44"/>
      <c r="AU64" s="44"/>
      <c r="AV64" s="44"/>
      <c r="AW64" s="44"/>
      <c r="AX64" s="44"/>
      <c r="AY64" s="44"/>
      <c r="AZ64" s="44"/>
      <c r="BA64" s="44"/>
      <c r="BB64" s="44"/>
      <c r="BC64" s="42"/>
    </row>
    <row r="65" ht="12.0" customHeight="1">
      <c r="A65" s="42" t="s">
        <v>101</v>
      </c>
      <c r="B65" s="42"/>
      <c r="C65" s="42"/>
      <c r="D65" s="42">
        <f>+D63+D64</f>
        <v>5071.5</v>
      </c>
      <c r="E65" s="42">
        <f t="shared" ref="E65:O65" si="39">+D65+E63+E64</f>
        <v>21394</v>
      </c>
      <c r="F65" s="42">
        <f t="shared" si="39"/>
        <v>39996.5</v>
      </c>
      <c r="G65" s="42">
        <f t="shared" si="39"/>
        <v>58886.5</v>
      </c>
      <c r="H65" s="42">
        <f t="shared" si="39"/>
        <v>82049</v>
      </c>
      <c r="I65" s="42">
        <f t="shared" si="39"/>
        <v>106637</v>
      </c>
      <c r="J65" s="42">
        <f t="shared" si="39"/>
        <v>152925</v>
      </c>
      <c r="K65" s="42">
        <f t="shared" si="39"/>
        <v>191610</v>
      </c>
      <c r="L65" s="42">
        <f t="shared" si="39"/>
        <v>238057.5</v>
      </c>
      <c r="M65" s="42">
        <f t="shared" si="39"/>
        <v>290567.0357</v>
      </c>
      <c r="N65" s="42">
        <f t="shared" si="39"/>
        <v>348409</v>
      </c>
      <c r="O65" s="42">
        <f t="shared" si="39"/>
        <v>411875.8929</v>
      </c>
      <c r="P65" s="42"/>
      <c r="Q65" s="42">
        <f>+O65+Q63</f>
        <v>480065.7143</v>
      </c>
      <c r="R65" s="42">
        <f t="shared" ref="R65:AB65" si="40">+Q65+R63</f>
        <v>568538.2143</v>
      </c>
      <c r="S65" s="42">
        <f t="shared" si="40"/>
        <v>665077.0893</v>
      </c>
      <c r="T65" s="42">
        <f t="shared" si="40"/>
        <v>767027.0205</v>
      </c>
      <c r="U65" s="42">
        <f t="shared" si="40"/>
        <v>879117.1358</v>
      </c>
      <c r="V65" s="42">
        <f t="shared" si="40"/>
        <v>999751.9319</v>
      </c>
      <c r="W65" s="42">
        <f t="shared" si="40"/>
        <v>1149403.113</v>
      </c>
      <c r="X65" s="42">
        <f t="shared" si="40"/>
        <v>1298670.733</v>
      </c>
      <c r="Y65" s="42">
        <f t="shared" si="40"/>
        <v>1464060.909</v>
      </c>
      <c r="Z65" s="42">
        <f t="shared" si="40"/>
        <v>1644484.383</v>
      </c>
      <c r="AA65" s="42">
        <f t="shared" si="40"/>
        <v>1839816.629</v>
      </c>
      <c r="AB65" s="42">
        <f t="shared" si="40"/>
        <v>2051129.163</v>
      </c>
      <c r="AC65" s="42"/>
      <c r="AD65" s="42">
        <f>+AB65+AD63</f>
        <v>2277713.647</v>
      </c>
      <c r="AE65" s="42">
        <f t="shared" ref="AE65:AO65" si="41">+AD65+AE63</f>
        <v>2609456.711</v>
      </c>
      <c r="AF65" s="42">
        <f t="shared" si="41"/>
        <v>2955179.189</v>
      </c>
      <c r="AG65" s="42">
        <f t="shared" si="41"/>
        <v>3324111.137</v>
      </c>
      <c r="AH65" s="42">
        <f t="shared" si="41"/>
        <v>3722762.686</v>
      </c>
      <c r="AI65" s="42">
        <f t="shared" si="41"/>
        <v>4150705.857</v>
      </c>
      <c r="AJ65" s="42">
        <f t="shared" si="41"/>
        <v>4630921.815</v>
      </c>
      <c r="AK65" s="42">
        <f t="shared" si="41"/>
        <v>5134847.268</v>
      </c>
      <c r="AL65" s="42">
        <f t="shared" si="41"/>
        <v>5681503.15</v>
      </c>
      <c r="AM65" s="42">
        <f t="shared" si="41"/>
        <v>6271673.225</v>
      </c>
      <c r="AN65" s="42">
        <f t="shared" si="41"/>
        <v>6907319.255</v>
      </c>
      <c r="AO65" s="42">
        <f t="shared" si="41"/>
        <v>7591856.889</v>
      </c>
      <c r="AP65" s="42"/>
      <c r="AQ65" s="42">
        <f>+AO65+AQ63</f>
        <v>8327524.479</v>
      </c>
      <c r="AR65" s="42">
        <f t="shared" ref="AR65:BB65" si="42">+AQ65+AR63</f>
        <v>9435162.44</v>
      </c>
      <c r="AS65" s="42">
        <f t="shared" si="42"/>
        <v>10577447.69</v>
      </c>
      <c r="AT65" s="42">
        <f t="shared" si="42"/>
        <v>11801426.75</v>
      </c>
      <c r="AU65" s="42">
        <f t="shared" si="42"/>
        <v>13118486.26</v>
      </c>
      <c r="AV65" s="42">
        <f t="shared" si="42"/>
        <v>14532522.05</v>
      </c>
      <c r="AW65" s="42">
        <f t="shared" si="42"/>
        <v>16072574.53</v>
      </c>
      <c r="AX65" s="42">
        <f t="shared" si="42"/>
        <v>17714580.32</v>
      </c>
      <c r="AY65" s="42">
        <f t="shared" si="42"/>
        <v>19484210.64</v>
      </c>
      <c r="AZ65" s="42">
        <f t="shared" si="42"/>
        <v>21388422.63</v>
      </c>
      <c r="BA65" s="42">
        <f t="shared" si="42"/>
        <v>23435904.87</v>
      </c>
      <c r="BB65" s="42">
        <f t="shared" si="42"/>
        <v>25637427.4</v>
      </c>
      <c r="BC65" s="42"/>
    </row>
    <row r="66" ht="12.0" customHeight="1">
      <c r="A66" s="5"/>
      <c r="B66" s="5"/>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row>
    <row r="67" ht="12.0" customHeight="1">
      <c r="A67" s="5"/>
      <c r="B67" s="5"/>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row>
    <row r="68" ht="12.0" customHeight="1">
      <c r="A68" s="5"/>
      <c r="B68" s="5"/>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row>
    <row r="69" ht="12.0" customHeight="1">
      <c r="A69" s="5"/>
      <c r="B69" s="5"/>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row>
    <row r="70" ht="12.0" customHeight="1">
      <c r="A70" s="5"/>
      <c r="B70" s="5"/>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row>
    <row r="71" ht="12.0" customHeight="1">
      <c r="A71" s="5"/>
      <c r="B71" s="5"/>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row>
    <row r="72" ht="12.0" customHeight="1">
      <c r="A72" s="5"/>
      <c r="B72" s="5"/>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row>
    <row r="73" ht="12.0" customHeight="1">
      <c r="A73" s="5"/>
      <c r="B73" s="5"/>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row>
    <row r="74" ht="12.0" customHeight="1">
      <c r="A74" s="5"/>
      <c r="B74" s="5"/>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row>
    <row r="75" ht="12.0" customHeight="1">
      <c r="A75" s="5"/>
      <c r="B75" s="5"/>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row>
    <row r="76" ht="12.0" customHeight="1">
      <c r="A76" s="5"/>
      <c r="B76" s="5"/>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row>
    <row r="77" ht="12.0" customHeight="1">
      <c r="A77" s="5"/>
      <c r="B77" s="5"/>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row>
    <row r="78" ht="12.0" customHeight="1">
      <c r="A78" s="5"/>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row>
    <row r="79" ht="12.0" customHeight="1">
      <c r="A79" s="5"/>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row>
    <row r="80" ht="12.0"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row>
    <row r="81" ht="12.0" customHeight="1">
      <c r="A81" s="5"/>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row>
    <row r="82" ht="12.0" customHeight="1">
      <c r="A82" s="5"/>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row>
    <row r="83" ht="12.0" customHeight="1">
      <c r="A83" s="5"/>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row>
    <row r="84" ht="12.0" customHeight="1">
      <c r="A84" s="5"/>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row>
    <row r="85" ht="12.0" customHeight="1">
      <c r="A85" s="5"/>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row>
    <row r="86" ht="12.0" customHeight="1">
      <c r="A86" s="5"/>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row>
    <row r="87" ht="12.0" customHeight="1">
      <c r="A87" s="5"/>
      <c r="B87" s="5"/>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row>
    <row r="88" ht="12.0" customHeight="1">
      <c r="A88" s="5"/>
      <c r="B88" s="5"/>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row>
    <row r="89" ht="12.0" customHeight="1">
      <c r="A89" s="5"/>
      <c r="B89" s="5"/>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row>
    <row r="90" ht="12.0" customHeight="1">
      <c r="A90" s="5"/>
      <c r="B90" s="5"/>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row>
    <row r="91" ht="12.0" customHeight="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row>
    <row r="92" ht="12.0" customHeight="1">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row>
    <row r="93" ht="12.0" customHeight="1">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row>
    <row r="94" ht="12.0" customHeight="1">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row>
    <row r="95" ht="12.0" customHeight="1">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row>
    <row r="96" ht="12.0" customHeight="1">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row>
    <row r="97" ht="12.0" customHeight="1">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row>
    <row r="98" ht="12.0" customHeight="1">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row>
    <row r="99" ht="12.0" customHeight="1">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row>
    <row r="100" ht="12.0"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row>
    <row r="101" ht="12.0"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row>
    <row r="102" ht="12.0"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row>
    <row r="103" ht="12.0"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row>
    <row r="104" ht="12.0"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row>
    <row r="105" ht="12.0"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row>
    <row r="106" ht="12.0"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row>
    <row r="107" ht="12.0"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row>
    <row r="108" ht="12.0"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row>
    <row r="109" ht="12.0"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row>
    <row r="110" ht="12.0"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row>
    <row r="111" ht="12.0"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row>
    <row r="112" ht="12.0"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row>
    <row r="113" ht="12.0"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row>
    <row r="114" ht="12.0"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row>
    <row r="115" ht="12.0"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row>
    <row r="116" ht="12.0"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row>
    <row r="117" ht="12.0"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row>
    <row r="118" ht="12.0"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row>
    <row r="119" ht="12.0"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row>
    <row r="120" ht="12.0"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row>
    <row r="121" ht="12.0"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row>
    <row r="122" ht="12.0"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row>
    <row r="123" ht="12.0"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row>
    <row r="124" ht="12.0"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row>
    <row r="125" ht="12.0"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row>
    <row r="126" ht="12.0"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row>
    <row r="127" ht="12.0"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row>
    <row r="128" ht="12.0"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row>
    <row r="129" ht="12.0"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row>
    <row r="130" ht="12.0"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row>
    <row r="131" ht="12.0"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row>
    <row r="132" ht="12.0"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row>
    <row r="133" ht="12.0"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row>
    <row r="134" ht="12.0"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row>
    <row r="135" ht="12.0"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row>
    <row r="136" ht="12.0"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row>
    <row r="137" ht="12.0"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row>
    <row r="138" ht="12.0"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row>
    <row r="139" ht="12.0"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row>
    <row r="140" ht="12.0"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row>
    <row r="141" ht="12.0"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row>
    <row r="142" ht="12.0"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row>
    <row r="143" ht="12.0"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row>
    <row r="144" ht="12.0"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row>
    <row r="145" ht="12.0"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row>
    <row r="146" ht="12.0"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row>
    <row r="147" ht="12.0"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row>
    <row r="148" ht="12.0"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row>
    <row r="149" ht="12.0"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row>
    <row r="150" ht="12.0"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row>
    <row r="151" ht="12.0"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row>
    <row r="152" ht="12.0"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row>
    <row r="153" ht="12.0"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row>
    <row r="154" ht="12.0"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row>
    <row r="155" ht="12.0"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row>
    <row r="156" ht="12.0"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row>
    <row r="157" ht="12.0"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row>
    <row r="158" ht="12.0"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row>
    <row r="159" ht="12.0"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row>
    <row r="160" ht="12.0"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row>
    <row r="161" ht="12.0"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row>
    <row r="162" ht="12.0"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row>
    <row r="163" ht="12.0"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row>
    <row r="164" ht="12.0"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row>
    <row r="165" ht="12.0"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row>
    <row r="166" ht="12.0"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row>
    <row r="167" ht="12.0"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row>
    <row r="168" ht="12.0"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row>
    <row r="169" ht="12.0"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row>
    <row r="170" ht="12.0"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row>
    <row r="171" ht="12.0"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row>
    <row r="172" ht="12.0"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row>
    <row r="173" ht="12.0"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row>
    <row r="174" ht="12.0"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row>
    <row r="175" ht="12.0"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row>
    <row r="176" ht="12.0"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row>
    <row r="177" ht="12.0"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row>
    <row r="178" ht="12.0"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row>
    <row r="179" ht="12.0"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row>
    <row r="180" ht="12.0"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row>
    <row r="181" ht="12.0"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row>
    <row r="182" ht="12.0"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row>
    <row r="183" ht="12.0"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row>
    <row r="184" ht="12.0"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row>
    <row r="185" ht="12.0"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row>
    <row r="186" ht="12.0"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row>
    <row r="187" ht="12.0"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row>
    <row r="188" ht="12.0"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row>
    <row r="189" ht="12.0"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row>
    <row r="190" ht="12.0"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row>
    <row r="191" ht="12.0"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row>
    <row r="192" ht="12.0"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row>
    <row r="193" ht="12.0"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row>
    <row r="194" ht="12.0"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row>
    <row r="195" ht="12.0"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row>
    <row r="196" ht="12.0"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row>
    <row r="197" ht="12.0"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row>
    <row r="198" ht="12.0"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row>
    <row r="199" ht="12.0"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row>
    <row r="200" ht="12.0"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row>
    <row r="201" ht="12.0"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row>
    <row r="202" ht="12.0"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row>
    <row r="203" ht="12.0"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row>
    <row r="204" ht="12.0"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row>
    <row r="205" ht="12.0"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row>
    <row r="206" ht="12.0"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row>
    <row r="207" ht="12.0"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row>
    <row r="208" ht="12.0"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row>
    <row r="209" ht="12.0"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row>
    <row r="210" ht="12.0"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row>
    <row r="211" ht="12.0"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row>
    <row r="212" ht="12.0"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row>
    <row r="213" ht="12.0"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row>
    <row r="214" ht="12.0"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row>
    <row r="215" ht="12.0"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row>
    <row r="216" ht="12.0"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row>
    <row r="217" ht="12.0"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row>
    <row r="218" ht="12.0"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row>
    <row r="219" ht="12.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row>
    <row r="220" ht="12.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row>
    <row r="221" ht="12.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row>
    <row r="222" ht="12.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row>
    <row r="223" ht="12.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row>
    <row r="224" ht="12.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row>
    <row r="225" ht="12.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row>
    <row r="226" ht="12.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row>
    <row r="227" ht="12.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row>
    <row r="228" ht="12.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row>
    <row r="229" ht="12.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row>
    <row r="230" ht="12.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row>
    <row r="231" ht="12.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row>
    <row r="232" ht="12.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row>
    <row r="233" ht="12.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row>
    <row r="234" ht="12.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row>
    <row r="235" ht="12.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row>
    <row r="236" ht="12.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row>
    <row r="237" ht="12.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row>
    <row r="238" ht="12.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row>
    <row r="239" ht="12.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row>
    <row r="240" ht="12.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row>
    <row r="241" ht="12.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row>
    <row r="242" ht="12.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row>
    <row r="243" ht="12.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row>
    <row r="244" ht="12.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row>
    <row r="245" ht="12.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row>
    <row r="246" ht="12.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row>
    <row r="247" ht="12.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row>
    <row r="248" ht="12.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row>
    <row r="249" ht="12.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row>
    <row r="250" ht="12.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row>
    <row r="251" ht="12.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row>
    <row r="252" ht="12.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row>
    <row r="253" ht="12.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row>
    <row r="254" ht="12.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row>
    <row r="255" ht="12.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row>
    <row r="256" ht="12.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row>
    <row r="257" ht="12.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row>
    <row r="258" ht="12.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row>
    <row r="259" ht="12.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row>
    <row r="260" ht="12.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row>
    <row r="261" ht="12.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row>
    <row r="262" ht="12.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row>
    <row r="263" ht="12.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row>
    <row r="264" ht="12.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row>
    <row r="265" ht="12.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row>
    <row r="266" ht="12.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row>
    <row r="267" ht="12.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row>
    <row r="268" ht="12.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row>
    <row r="269" ht="12.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row>
    <row r="270" ht="12.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row>
    <row r="271" ht="12.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row>
    <row r="272" ht="12.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row>
    <row r="273" ht="12.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row>
    <row r="274" ht="12.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row>
    <row r="275" ht="12.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row>
    <row r="276" ht="12.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row>
    <row r="277" ht="12.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row>
    <row r="278" ht="12.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row>
    <row r="279" ht="12.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row>
    <row r="280" ht="12.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row>
    <row r="281" ht="12.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row>
    <row r="282" ht="12.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row>
    <row r="283" ht="12.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row>
    <row r="284" ht="12.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row>
    <row r="285" ht="12.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row>
    <row r="286" ht="12.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row>
    <row r="287" ht="12.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row>
    <row r="288" ht="12.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row>
    <row r="289" ht="12.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row>
    <row r="290" ht="12.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row>
    <row r="291" ht="12.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row>
    <row r="292" ht="12.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row>
    <row r="293" ht="12.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row>
    <row r="294" ht="12.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row>
    <row r="295" ht="12.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row>
    <row r="296" ht="12.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row>
    <row r="297" ht="12.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row>
    <row r="298" ht="12.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row>
    <row r="299" ht="12.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row>
    <row r="300" ht="12.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row>
    <row r="301" ht="12.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row>
    <row r="302" ht="12.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row>
    <row r="303" ht="12.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row>
    <row r="304" ht="12.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row>
    <row r="305" ht="12.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row>
    <row r="306" ht="12.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row>
    <row r="307" ht="12.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row>
    <row r="308" ht="12.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row>
    <row r="309" ht="12.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row>
    <row r="310" ht="12.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row>
    <row r="311" ht="12.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row>
    <row r="312" ht="12.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row>
    <row r="313" ht="12.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row>
    <row r="314" ht="12.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row>
    <row r="315" ht="12.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row>
    <row r="316" ht="12.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row>
    <row r="317" ht="12.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row>
    <row r="318" ht="12.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row>
    <row r="319" ht="12.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row>
    <row r="320" ht="12.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row>
    <row r="321" ht="12.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row>
    <row r="322" ht="12.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row>
    <row r="323" ht="12.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row>
    <row r="324" ht="12.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row>
    <row r="325" ht="12.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row>
    <row r="326" ht="12.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row>
    <row r="327" ht="12.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row>
    <row r="328" ht="12.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row>
    <row r="329" ht="12.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row>
    <row r="330" ht="12.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row>
    <row r="331" ht="12.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row>
    <row r="332" ht="12.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row>
    <row r="333" ht="12.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row>
    <row r="334" ht="12.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row>
    <row r="335" ht="12.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row>
    <row r="336" ht="12.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row>
    <row r="337" ht="12.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row>
    <row r="338" ht="12.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row>
    <row r="339" ht="12.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row>
    <row r="340" ht="12.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row>
    <row r="341" ht="12.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row>
    <row r="342" ht="12.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row>
    <row r="343" ht="12.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row>
    <row r="344" ht="12.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row>
    <row r="345" ht="12.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row>
    <row r="346" ht="12.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row>
    <row r="347" ht="12.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row>
    <row r="348" ht="12.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row>
    <row r="349" ht="12.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row>
    <row r="350" ht="12.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row>
    <row r="351" ht="12.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row>
    <row r="352" ht="12.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row>
    <row r="353" ht="12.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row>
    <row r="354" ht="12.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row>
    <row r="355" ht="12.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row>
    <row r="356" ht="12.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row>
    <row r="357" ht="12.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row>
    <row r="358" ht="12.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row>
    <row r="359" ht="12.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row>
    <row r="360" ht="12.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row>
    <row r="361" ht="12.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row>
    <row r="362" ht="12.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row>
    <row r="363" ht="12.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row>
    <row r="364" ht="12.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row>
    <row r="365" ht="12.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row>
    <row r="366" ht="12.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row>
    <row r="367" ht="12.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row>
    <row r="368" ht="12.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row>
    <row r="369" ht="12.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row>
    <row r="370" ht="12.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row>
    <row r="371" ht="12.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row>
    <row r="372" ht="12.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row>
    <row r="373" ht="12.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row>
    <row r="374" ht="12.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row>
    <row r="375" ht="12.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row>
    <row r="376" ht="12.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row>
    <row r="377" ht="12.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row>
    <row r="378" ht="12.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row>
    <row r="379" ht="12.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row>
    <row r="380" ht="12.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row>
    <row r="381" ht="12.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row>
    <row r="382" ht="12.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row>
    <row r="383" ht="12.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row>
    <row r="384" ht="12.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row>
    <row r="385" ht="12.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row>
    <row r="386" ht="12.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row>
    <row r="387" ht="12.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row>
    <row r="388" ht="12.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row>
    <row r="389" ht="12.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row>
    <row r="390" ht="12.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row>
    <row r="391" ht="12.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row>
    <row r="392" ht="12.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row>
    <row r="393" ht="12.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row>
    <row r="394" ht="12.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row>
    <row r="395" ht="12.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row>
    <row r="396" ht="12.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row>
    <row r="397" ht="12.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row>
    <row r="398" ht="12.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row>
    <row r="399" ht="12.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row>
    <row r="400" ht="12.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row>
    <row r="401" ht="12.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row>
    <row r="402" ht="12.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row>
    <row r="403" ht="12.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row>
    <row r="404" ht="12.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row>
    <row r="405" ht="12.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row>
    <row r="406" ht="12.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row>
    <row r="407" ht="12.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row>
    <row r="408" ht="12.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row>
    <row r="409" ht="12.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row>
    <row r="410" ht="12.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row>
    <row r="411" ht="12.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row>
    <row r="412" ht="12.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row>
    <row r="413" ht="12.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row>
    <row r="414" ht="12.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row>
    <row r="415" ht="12.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row>
    <row r="416" ht="12.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row>
    <row r="417" ht="12.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row>
    <row r="418" ht="12.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row>
    <row r="419" ht="12.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row>
    <row r="420" ht="12.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row>
    <row r="421" ht="12.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row>
    <row r="422" ht="12.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row>
    <row r="423" ht="12.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row>
    <row r="424" ht="12.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row>
    <row r="425" ht="12.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row>
    <row r="426" ht="12.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row>
    <row r="427" ht="12.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row>
    <row r="428" ht="12.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row>
    <row r="429" ht="12.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row>
    <row r="430" ht="12.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row>
    <row r="431" ht="12.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row>
    <row r="432" ht="12.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row>
    <row r="433" ht="12.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row>
    <row r="434" ht="12.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row>
    <row r="435" ht="12.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row>
    <row r="436" ht="12.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row>
    <row r="437" ht="12.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row>
    <row r="438" ht="12.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row>
    <row r="439" ht="12.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row>
    <row r="440" ht="12.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row>
    <row r="441" ht="12.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row>
    <row r="442" ht="12.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row>
    <row r="443" ht="12.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row>
    <row r="444" ht="12.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row>
    <row r="445" ht="12.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row>
    <row r="446" ht="12.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row>
    <row r="447" ht="12.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row>
    <row r="448" ht="12.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row>
    <row r="449" ht="12.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row>
    <row r="450" ht="12.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row>
    <row r="451" ht="12.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row>
    <row r="452" ht="12.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row>
    <row r="453" ht="12.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row>
    <row r="454" ht="12.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row>
    <row r="455" ht="12.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row>
    <row r="456" ht="12.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row>
    <row r="457" ht="12.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row>
    <row r="458" ht="12.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row>
    <row r="459" ht="12.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row>
    <row r="460" ht="12.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row>
    <row r="461" ht="12.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row>
    <row r="462" ht="12.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row>
    <row r="463" ht="12.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row>
    <row r="464" ht="12.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row>
    <row r="465" ht="12.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row>
    <row r="466" ht="12.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row>
    <row r="467" ht="12.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row>
    <row r="468" ht="12.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row>
    <row r="469" ht="12.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row>
    <row r="470" ht="12.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row>
    <row r="471" ht="12.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row>
    <row r="472" ht="12.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row>
    <row r="473" ht="12.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row>
    <row r="474" ht="12.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row>
    <row r="475" ht="12.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row>
    <row r="476" ht="12.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row>
    <row r="477" ht="12.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row>
    <row r="478" ht="12.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row>
    <row r="479" ht="12.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row>
    <row r="480" ht="12.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row>
    <row r="481" ht="12.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row>
    <row r="482" ht="12.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row>
    <row r="483" ht="12.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row>
    <row r="484" ht="12.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row>
    <row r="485" ht="12.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row>
    <row r="486" ht="12.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row>
    <row r="487" ht="12.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row>
    <row r="488" ht="12.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row>
    <row r="489" ht="12.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row>
    <row r="490" ht="12.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row>
    <row r="491" ht="12.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row>
    <row r="492" ht="12.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row>
    <row r="493" ht="12.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row>
    <row r="494" ht="12.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row>
    <row r="495" ht="12.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row>
    <row r="496" ht="12.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row>
    <row r="497" ht="12.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row>
    <row r="498" ht="12.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row>
    <row r="499" ht="12.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row>
    <row r="500" ht="12.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row>
    <row r="501" ht="12.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row>
    <row r="502" ht="12.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row>
    <row r="503" ht="12.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row>
    <row r="504" ht="12.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row>
    <row r="505" ht="12.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row>
    <row r="506" ht="12.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row>
    <row r="507" ht="12.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row>
    <row r="508" ht="12.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row>
    <row r="509" ht="12.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row>
    <row r="510" ht="12.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row>
    <row r="511" ht="12.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row>
    <row r="512" ht="12.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row>
    <row r="513" ht="12.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row>
    <row r="514" ht="12.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row>
    <row r="515" ht="12.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row>
    <row r="516" ht="12.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row>
    <row r="517" ht="12.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row>
    <row r="518" ht="12.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row>
    <row r="519" ht="12.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row>
    <row r="520" ht="12.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row>
    <row r="521" ht="12.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row>
    <row r="522" ht="12.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row>
    <row r="523" ht="12.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row>
    <row r="524" ht="12.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row>
    <row r="525" ht="12.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row>
    <row r="526" ht="12.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row>
    <row r="527" ht="12.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row>
    <row r="528" ht="12.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row>
    <row r="529" ht="12.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row>
    <row r="530" ht="12.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row>
    <row r="531" ht="12.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row>
    <row r="532" ht="12.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row>
    <row r="533" ht="12.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row>
    <row r="534" ht="12.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row>
    <row r="535" ht="12.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row>
    <row r="536" ht="12.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row>
    <row r="537" ht="12.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row>
    <row r="538" ht="12.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row>
    <row r="539" ht="12.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row>
    <row r="540" ht="12.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row>
    <row r="541" ht="12.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row>
    <row r="542" ht="12.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row>
    <row r="543" ht="12.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row>
    <row r="544" ht="12.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row>
    <row r="545" ht="12.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row>
    <row r="546" ht="12.0"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row>
    <row r="547" ht="12.0"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row>
    <row r="548" ht="12.0"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row>
    <row r="549" ht="12.0"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row>
    <row r="550" ht="12.0"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row>
    <row r="551" ht="12.0"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row>
    <row r="552" ht="12.0"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row>
    <row r="553" ht="12.0"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row>
    <row r="554" ht="12.0"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row>
    <row r="555" ht="12.0"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row>
    <row r="556" ht="12.0"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row>
    <row r="557" ht="12.0"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row>
    <row r="558" ht="12.0"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row>
    <row r="559" ht="12.0"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row>
    <row r="560" ht="12.0"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row>
    <row r="561" ht="12.0"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row>
    <row r="562" ht="12.0"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row>
    <row r="563" ht="12.0"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row>
    <row r="564" ht="12.0"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row>
    <row r="565" ht="12.0"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row>
    <row r="566" ht="12.0"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row>
    <row r="567" ht="12.0"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row>
    <row r="568" ht="12.0"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row>
    <row r="569" ht="12.0"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row>
    <row r="570" ht="12.0"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row>
    <row r="571" ht="12.0"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row>
    <row r="572" ht="12.0"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row>
    <row r="573" ht="12.0"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row>
    <row r="574" ht="12.0"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row>
    <row r="575" ht="12.0"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row>
    <row r="576" ht="12.0"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row>
    <row r="577" ht="12.0"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row>
    <row r="578" ht="12.0"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row>
    <row r="579" ht="12.0"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row>
    <row r="580" ht="12.0"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row>
    <row r="581" ht="12.0"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row>
    <row r="582" ht="12.0"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row>
    <row r="583" ht="12.0"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row>
    <row r="584" ht="12.0"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row>
    <row r="585" ht="12.0"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row>
    <row r="586" ht="12.0"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row>
    <row r="587" ht="12.0"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row>
    <row r="588" ht="12.0"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row>
    <row r="589" ht="12.0"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row>
    <row r="590" ht="12.0"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row>
    <row r="591" ht="12.0"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row>
    <row r="592" ht="12.0"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row>
    <row r="593" ht="12.0"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row>
    <row r="594" ht="12.0"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row>
    <row r="595" ht="12.0"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row>
    <row r="596" ht="12.0"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row>
    <row r="597" ht="12.0"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row>
    <row r="598" ht="12.0"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row>
    <row r="599" ht="12.0"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row>
    <row r="600" ht="12.0"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row>
    <row r="601" ht="12.0"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row>
    <row r="602" ht="12.0"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row>
    <row r="603" ht="12.0"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row>
    <row r="604" ht="12.0"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row>
    <row r="605" ht="12.0"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row>
    <row r="606" ht="12.0"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row>
    <row r="607" ht="12.0"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row>
    <row r="608" ht="12.0"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row>
    <row r="609" ht="12.0"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row>
    <row r="610" ht="12.0"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row>
    <row r="611" ht="12.0"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row>
    <row r="612" ht="12.0"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row>
    <row r="613" ht="12.0"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row>
    <row r="614" ht="12.0"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row>
    <row r="615" ht="12.0"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row>
    <row r="616" ht="12.0"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row>
    <row r="617" ht="12.0"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row>
    <row r="618" ht="12.0"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row>
    <row r="619" ht="12.0"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row>
    <row r="620" ht="12.0"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row>
    <row r="621" ht="12.0"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row>
    <row r="622" ht="12.0"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row>
    <row r="623" ht="12.0"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row>
    <row r="624" ht="12.0"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row>
    <row r="625" ht="12.0"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row>
    <row r="626" ht="12.0"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row>
    <row r="627" ht="12.0"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row>
    <row r="628" ht="12.0"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row>
    <row r="629" ht="12.0"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row>
    <row r="630" ht="12.0"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row>
    <row r="631" ht="12.0"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row>
    <row r="632" ht="12.0"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row>
    <row r="633" ht="12.0"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row>
    <row r="634" ht="12.0"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row>
    <row r="635" ht="12.0"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row>
    <row r="636" ht="12.0"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row>
    <row r="637" ht="12.0"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row>
    <row r="638" ht="12.0"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row>
    <row r="639" ht="12.0"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row>
    <row r="640" ht="12.0"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row>
    <row r="641" ht="12.0"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row>
    <row r="642" ht="12.0"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row>
    <row r="643" ht="12.0"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row>
    <row r="644" ht="12.0"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row>
    <row r="645" ht="12.0"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row>
    <row r="646" ht="12.0"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row>
    <row r="647" ht="12.0"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row>
    <row r="648" ht="12.0"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row>
    <row r="649" ht="12.0"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row>
    <row r="650" ht="12.0"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row>
    <row r="651" ht="12.0"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row>
    <row r="652" ht="12.0"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row>
    <row r="653" ht="12.0"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row>
    <row r="654" ht="12.0"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row>
    <row r="655" ht="12.0"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row>
    <row r="656" ht="12.0"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row>
    <row r="657" ht="12.0"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row>
    <row r="658" ht="12.0"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row>
    <row r="659" ht="12.0"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row>
    <row r="660" ht="12.0"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row>
    <row r="661" ht="12.0"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row>
    <row r="662" ht="12.0"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row>
    <row r="663" ht="12.0"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row>
    <row r="664" ht="12.0"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row>
    <row r="665" ht="12.0"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row>
    <row r="666" ht="12.0"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row>
    <row r="667" ht="12.0"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row>
    <row r="668" ht="12.0"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row>
    <row r="669" ht="12.0"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row>
    <row r="670" ht="12.0"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row>
    <row r="671" ht="12.0"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row>
    <row r="672" ht="12.0"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row>
    <row r="673" ht="12.0"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row>
    <row r="674" ht="12.0"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row>
    <row r="675" ht="12.0"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row>
    <row r="676" ht="12.0"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row>
    <row r="677" ht="12.0"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row>
    <row r="678" ht="12.0"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row>
    <row r="679" ht="12.0"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row>
    <row r="680" ht="12.0"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row>
    <row r="681" ht="12.0"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row>
    <row r="682" ht="12.0"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row>
    <row r="683" ht="12.0"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row>
    <row r="684" ht="12.0"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row>
    <row r="685" ht="12.0"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row>
    <row r="686" ht="12.0"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row>
    <row r="687" ht="12.0"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row>
    <row r="688" ht="12.0"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row>
    <row r="689" ht="12.0"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row>
    <row r="690" ht="12.0"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row>
    <row r="691" ht="12.0"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row>
    <row r="692" ht="12.0"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row>
    <row r="693" ht="12.0"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row>
    <row r="694" ht="12.0"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row>
    <row r="695" ht="12.0"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row>
    <row r="696" ht="12.0"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row>
    <row r="697" ht="12.0"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row>
    <row r="698" ht="12.0"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row>
    <row r="699" ht="12.0"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row>
    <row r="700" ht="12.0"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row>
    <row r="701" ht="12.0"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row>
    <row r="702" ht="12.0"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row>
    <row r="703" ht="12.0"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row>
    <row r="704" ht="12.0"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row>
    <row r="705" ht="12.0"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row>
    <row r="706" ht="12.0"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row>
    <row r="707" ht="12.0"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row>
    <row r="708" ht="12.0"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row>
    <row r="709" ht="12.0"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row>
    <row r="710" ht="12.0"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row>
    <row r="711" ht="12.0"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row>
    <row r="712" ht="12.0"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row>
    <row r="713" ht="12.0"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row>
    <row r="714" ht="12.0"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row>
    <row r="715" ht="12.0"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row>
    <row r="716" ht="12.0"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row>
    <row r="717" ht="12.0"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row>
    <row r="718" ht="12.0"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row>
    <row r="719" ht="12.0"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row>
    <row r="720" ht="12.0"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row>
    <row r="721" ht="12.0"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row>
    <row r="722" ht="12.0"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row>
    <row r="723" ht="12.0"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row>
    <row r="724" ht="12.0"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row>
    <row r="725" ht="12.0"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row>
    <row r="726" ht="12.0"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row>
    <row r="727" ht="12.0"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row>
    <row r="728" ht="12.0"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row>
    <row r="729" ht="12.0"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row>
    <row r="730" ht="12.0"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row>
    <row r="731" ht="12.0"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row>
    <row r="732" ht="12.0"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row>
    <row r="733" ht="12.0"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row>
    <row r="734" ht="12.0"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row>
    <row r="735" ht="12.0"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row>
    <row r="736" ht="12.0"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row>
    <row r="737" ht="12.0"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row>
    <row r="738" ht="12.0"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row>
    <row r="739" ht="12.0"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row>
    <row r="740" ht="12.0"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row>
    <row r="741" ht="12.0"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row>
    <row r="742" ht="12.0"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row>
    <row r="743" ht="12.0"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row>
    <row r="744" ht="12.0"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row>
    <row r="745" ht="12.0"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row>
    <row r="746" ht="12.0"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row>
    <row r="747" ht="12.0"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row>
    <row r="748" ht="12.0"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row>
    <row r="749" ht="12.0"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row>
    <row r="750" ht="12.0"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row>
    <row r="751" ht="12.0"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row>
    <row r="752" ht="12.0"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row>
    <row r="753" ht="12.0"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row>
    <row r="754" ht="12.0"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row>
    <row r="755" ht="12.0"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row>
    <row r="756" ht="12.0"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row>
    <row r="757" ht="12.0"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row>
    <row r="758" ht="12.0"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row>
    <row r="759" ht="12.0"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row>
    <row r="760" ht="12.0"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row>
    <row r="761" ht="12.0"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row>
    <row r="762" ht="12.0"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row>
    <row r="763" ht="12.0"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row>
    <row r="764" ht="12.0"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row>
    <row r="765" ht="12.0"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row>
    <row r="766" ht="12.0"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row>
    <row r="767" ht="12.0"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row>
    <row r="768" ht="12.0"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row>
    <row r="769" ht="12.0"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row>
    <row r="770" ht="12.0"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row>
    <row r="771" ht="12.0"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row>
    <row r="772" ht="12.0"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row>
    <row r="773" ht="12.0"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row>
    <row r="774" ht="12.0"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row>
    <row r="775" ht="12.0"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row>
    <row r="776" ht="12.0"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row>
    <row r="777" ht="12.0"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row>
    <row r="778" ht="12.0"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row>
    <row r="779" ht="12.0"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row>
    <row r="780" ht="12.0"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row>
    <row r="781" ht="12.0"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row>
    <row r="782" ht="12.0"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row>
    <row r="783" ht="12.0"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row>
    <row r="784" ht="12.0"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row>
    <row r="785" ht="12.0"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row>
    <row r="786" ht="12.0"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row>
    <row r="787" ht="12.0"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row>
    <row r="788" ht="12.0"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row>
    <row r="789" ht="12.0"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row>
    <row r="790" ht="12.0"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row>
    <row r="791" ht="12.0"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row>
    <row r="792" ht="12.0"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row>
    <row r="793" ht="12.0"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row>
    <row r="794" ht="12.0"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row>
    <row r="795" ht="12.0"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row>
    <row r="796" ht="12.0"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row>
    <row r="797" ht="12.0"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row>
    <row r="798" ht="12.0"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row>
    <row r="799" ht="12.0"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row>
    <row r="800" ht="12.0"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row>
    <row r="801" ht="12.0"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row>
    <row r="802" ht="12.0"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row>
    <row r="803" ht="12.0"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row>
    <row r="804" ht="12.0"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row>
    <row r="805" ht="12.0"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row>
    <row r="806" ht="12.0"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row>
    <row r="807" ht="12.0"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row>
    <row r="808" ht="12.0"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row>
    <row r="809" ht="12.0"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row>
    <row r="810" ht="12.0"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row>
    <row r="811" ht="12.0"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row>
    <row r="812" ht="12.0"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row>
    <row r="813" ht="12.0"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row>
    <row r="814" ht="12.0"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row>
    <row r="815" ht="12.0"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row>
    <row r="816" ht="12.0"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row>
    <row r="817" ht="12.0"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row>
    <row r="818" ht="12.0"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row>
    <row r="819" ht="12.0"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row>
    <row r="820" ht="12.0"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row>
    <row r="821" ht="12.0"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row>
    <row r="822" ht="12.0"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row>
    <row r="823" ht="12.0"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row>
    <row r="824" ht="12.0"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row>
    <row r="825" ht="12.0"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row>
    <row r="826" ht="12.0"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row>
    <row r="827" ht="12.0"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row>
    <row r="828" ht="12.0"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row>
    <row r="829" ht="12.0"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row>
    <row r="830" ht="12.0"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row>
    <row r="831" ht="12.0"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row>
    <row r="832" ht="12.0"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row>
    <row r="833" ht="12.0"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row>
    <row r="834" ht="12.0"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row>
    <row r="835" ht="12.0"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row>
    <row r="836" ht="12.0"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row>
    <row r="837" ht="12.0"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row>
    <row r="838" ht="12.0"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row>
    <row r="839" ht="12.0"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row>
    <row r="840" ht="12.0"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row>
    <row r="841" ht="12.0"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row>
    <row r="842" ht="12.0"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row>
    <row r="843" ht="12.0"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row>
    <row r="844" ht="12.0"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row>
    <row r="845" ht="12.0"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row>
    <row r="846" ht="12.0"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row>
    <row r="847" ht="12.0"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row>
    <row r="848" ht="12.0"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row>
    <row r="849" ht="12.0"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row>
    <row r="850" ht="12.0"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row>
    <row r="851" ht="12.0"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row>
    <row r="852" ht="12.0"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row>
    <row r="853" ht="12.0"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row>
    <row r="854" ht="12.0"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row>
    <row r="855" ht="12.0"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row>
    <row r="856" ht="12.0"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row>
    <row r="857" ht="12.0"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row>
    <row r="858" ht="12.0"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row>
    <row r="859" ht="12.0"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row>
    <row r="860" ht="12.0"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row>
    <row r="861" ht="12.0"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row>
    <row r="862" ht="12.0"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row>
    <row r="863" ht="12.0"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row>
    <row r="864" ht="12.0"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row>
    <row r="865" ht="12.0"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row>
    <row r="866" ht="12.0"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row>
    <row r="867" ht="12.0"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row>
    <row r="868" ht="12.0"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row>
    <row r="869" ht="12.0"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row>
    <row r="870" ht="12.0"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row>
    <row r="871" ht="12.0"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row>
    <row r="872" ht="12.0"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row>
    <row r="873" ht="12.0"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row>
    <row r="874" ht="12.0"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row>
    <row r="875" ht="12.0"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row>
    <row r="876" ht="12.0"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row>
    <row r="877" ht="12.0"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row>
    <row r="878" ht="12.0"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row>
    <row r="879" ht="12.0"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row>
    <row r="880" ht="12.0"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row>
    <row r="881" ht="12.0"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row>
    <row r="882" ht="12.0"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row>
    <row r="883" ht="12.0"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row>
    <row r="884" ht="12.0"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row>
    <row r="885" ht="12.0"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row>
    <row r="886" ht="12.0"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row>
    <row r="887" ht="12.0"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row>
    <row r="888" ht="12.0"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row>
    <row r="889" ht="12.0"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row>
    <row r="890" ht="12.0"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row>
    <row r="891" ht="12.0"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row>
    <row r="892" ht="12.0"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row>
    <row r="893" ht="12.0"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row>
    <row r="894" ht="12.0"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row>
    <row r="895" ht="12.0"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row>
    <row r="896" ht="12.0"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row>
    <row r="897" ht="12.0"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row>
    <row r="898" ht="12.0"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row>
    <row r="899" ht="12.0"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row>
    <row r="900" ht="12.0"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row>
    <row r="901" ht="12.0"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row>
    <row r="902" ht="12.0"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row>
    <row r="903" ht="12.0"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row>
    <row r="904" ht="12.0"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row>
    <row r="905" ht="12.0"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row>
    <row r="906" ht="12.0"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row>
    <row r="907" ht="12.0"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row>
    <row r="908" ht="12.0"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row>
    <row r="909" ht="12.0"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row>
    <row r="910" ht="12.0"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row>
    <row r="911" ht="12.0"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row>
    <row r="912" ht="12.0"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row>
    <row r="913" ht="12.0"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row>
    <row r="914" ht="12.0"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row>
    <row r="915" ht="12.0"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row>
    <row r="916" ht="12.0"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row>
    <row r="917" ht="12.0"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row>
    <row r="918" ht="12.0"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row>
    <row r="919" ht="12.0"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row>
    <row r="920" ht="12.0"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row>
    <row r="921" ht="12.0"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row>
    <row r="922" ht="12.0"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row>
    <row r="923" ht="12.0"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row>
    <row r="924" ht="12.0"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row>
    <row r="925" ht="12.0"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row>
    <row r="926" ht="12.0"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row>
    <row r="927" ht="12.0"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row>
    <row r="928" ht="12.0"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row>
    <row r="929" ht="12.0"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row>
    <row r="930" ht="12.0"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row>
    <row r="931" ht="12.0"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row>
    <row r="932" ht="12.0"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row>
    <row r="933" ht="12.0"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row>
    <row r="934" ht="12.0"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row>
    <row r="935" ht="12.0"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row>
    <row r="936" ht="12.0"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row>
    <row r="937" ht="12.0"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row>
    <row r="938" ht="12.0"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row>
    <row r="939" ht="12.0"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row>
    <row r="940" ht="12.0"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row>
    <row r="941" ht="12.0"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row>
    <row r="942" ht="12.0"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row>
    <row r="943" ht="12.0"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row>
    <row r="944" ht="12.0"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row>
    <row r="945" ht="12.0"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row>
    <row r="946" ht="12.0"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row>
    <row r="947" ht="12.0"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row>
    <row r="948" ht="12.0"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row>
    <row r="949" ht="12.0"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row>
    <row r="950" ht="12.0"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row>
    <row r="951" ht="12.0"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row>
    <row r="952" ht="12.0"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row>
    <row r="953" ht="12.0"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row>
    <row r="954" ht="12.0"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row>
    <row r="955" ht="12.0"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row>
    <row r="956" ht="12.0"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row>
    <row r="957" ht="12.0"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row>
    <row r="958" ht="12.0"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row>
    <row r="959" ht="12.0"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row>
    <row r="960" ht="12.0"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row>
    <row r="961" ht="12.0"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row>
    <row r="962" ht="12.0"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row>
    <row r="963" ht="12.0"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row>
    <row r="964" ht="12.0"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row>
    <row r="965" ht="12.0"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row>
    <row r="966" ht="12.0"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row>
    <row r="967" ht="12.0"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row>
    <row r="968" ht="12.0"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row>
    <row r="969" ht="12.0"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row>
    <row r="970" ht="12.0"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row>
    <row r="971" ht="12.0"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row>
    <row r="972" ht="12.0"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row>
    <row r="973" ht="12.0"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row>
    <row r="974" ht="12.0"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row>
    <row r="975" ht="12.0"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row>
    <row r="976" ht="12.0"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row>
    <row r="977" ht="12.0"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row>
    <row r="978" ht="12.0"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row>
    <row r="979" ht="12.0"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row>
    <row r="980" ht="12.0"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row>
    <row r="981" ht="12.0"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row>
    <row r="982" ht="12.0"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row>
    <row r="983" ht="12.0"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row>
    <row r="984" ht="12.0"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row>
    <row r="985" ht="12.0"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row>
    <row r="986" ht="12.0"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row>
    <row r="987" ht="12.0"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row>
    <row r="988" ht="12.0"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row>
    <row r="989" ht="12.0"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row>
    <row r="990" ht="12.0"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row>
    <row r="991" ht="12.0"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row>
    <row r="992" ht="12.0"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row>
    <row r="993" ht="12.0"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row>
    <row r="994" ht="12.0"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row>
    <row r="995" ht="12.0"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row>
    <row r="996" ht="12.0"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row>
    <row r="997" ht="12.0"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row>
    <row r="998" ht="12.0"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row>
    <row r="999" ht="12.0"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row>
    <row r="1000" ht="12.0"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row>
  </sheetData>
  <printOptions/>
  <pageMargins bottom="0.7874015748031497" footer="0.0" header="0.0" left="0.7086614173228347" right="0.7086614173228347" top="1.1811023622047245"/>
  <pageSetup paperSize="9" orientation="landscape"/>
  <headerFooter>
    <oddHeader>&amp;RIHK Köln - das Gründungstool &amp;A</oddHeader>
    <oddFooter>&amp;L&amp;F\&amp;A\&amp;D\&amp;T&amp;RRelease 3.9</oddFooter>
  </headerFooter>
  <colBreaks count="3" manualBreakCount="3">
    <brk id="16" man="1"/>
    <brk id="42" man="1"/>
    <brk id="29" man="1"/>
  </colBreaks>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2.0" topLeftCell="A3" activePane="bottomLeft" state="frozen"/>
      <selection activeCell="B4" sqref="B4" pane="bottomLeft"/>
    </sheetView>
  </sheetViews>
  <sheetFormatPr customHeight="1" defaultColWidth="14.43" defaultRowHeight="15.0"/>
  <cols>
    <col customWidth="1" min="1" max="1" width="26.86"/>
    <col customWidth="1" min="2" max="2" width="14.86"/>
    <col customWidth="1" min="3" max="3" width="14.71"/>
    <col customWidth="1" min="4" max="4" width="15.71"/>
    <col customWidth="1" min="5" max="5" width="14.71"/>
    <col customWidth="1" min="6" max="6" width="15.71"/>
    <col customWidth="1" min="7" max="7" width="14.71"/>
    <col customWidth="1" min="8" max="8" width="15.71"/>
    <col customWidth="1" min="9" max="9" width="14.71"/>
    <col customWidth="1" min="10" max="10" width="15.71"/>
    <col customWidth="1" min="11" max="11" width="11.43"/>
    <col customWidth="1" min="12" max="26" width="10.71"/>
  </cols>
  <sheetData>
    <row r="1" ht="15.75" customHeight="1">
      <c r="A1" s="61" t="s">
        <v>102</v>
      </c>
      <c r="B1" s="62" t="s">
        <v>103</v>
      </c>
      <c r="C1" s="63">
        <f>+gj</f>
        <v>2024</v>
      </c>
      <c r="D1" s="18"/>
      <c r="E1" s="63">
        <f>+gj+1</f>
        <v>2025</v>
      </c>
      <c r="F1" s="18"/>
      <c r="G1" s="63">
        <f>+gj+2</f>
        <v>2026</v>
      </c>
      <c r="H1" s="18"/>
      <c r="I1" s="63">
        <f>+gj+3</f>
        <v>2027</v>
      </c>
      <c r="J1" s="18"/>
      <c r="K1" s="5"/>
      <c r="L1" s="5"/>
      <c r="M1" s="5"/>
      <c r="N1" s="5"/>
      <c r="O1" s="5"/>
      <c r="P1" s="5"/>
      <c r="Q1" s="5"/>
      <c r="R1" s="5"/>
      <c r="S1" s="5"/>
      <c r="T1" s="5"/>
      <c r="U1" s="5"/>
      <c r="V1" s="5"/>
      <c r="W1" s="5"/>
      <c r="X1" s="5"/>
      <c r="Y1" s="5"/>
      <c r="Z1" s="5"/>
    </row>
    <row r="2" ht="12.0" customHeight="1">
      <c r="A2" s="64"/>
      <c r="C2" s="21" t="str">
        <f>IF('Infos vor dem Start'!A17="x","Anschaffungs-kosten (netto)","Anschaffungs-kosten (brutto)")</f>
        <v>Anschaffungs-kosten (netto)</v>
      </c>
      <c r="D2" s="21" t="s">
        <v>104</v>
      </c>
      <c r="E2" s="21" t="str">
        <f>+C2</f>
        <v>Anschaffungs-kosten (netto)</v>
      </c>
      <c r="F2" s="21" t="s">
        <v>104</v>
      </c>
      <c r="G2" s="21" t="str">
        <f>+C2</f>
        <v>Anschaffungs-kosten (netto)</v>
      </c>
      <c r="H2" s="21" t="s">
        <v>104</v>
      </c>
      <c r="I2" s="21" t="str">
        <f>+C2</f>
        <v>Anschaffungs-kosten (netto)</v>
      </c>
      <c r="J2" s="21" t="s">
        <v>104</v>
      </c>
      <c r="K2" s="5"/>
      <c r="L2" s="5"/>
      <c r="M2" s="5"/>
      <c r="N2" s="5"/>
      <c r="O2" s="5"/>
      <c r="P2" s="5"/>
      <c r="Q2" s="5"/>
      <c r="R2" s="5"/>
      <c r="S2" s="5"/>
      <c r="T2" s="5"/>
      <c r="U2" s="5"/>
      <c r="V2" s="5"/>
      <c r="W2" s="5"/>
      <c r="X2" s="5"/>
      <c r="Y2" s="5"/>
      <c r="Z2" s="5"/>
    </row>
    <row r="3" ht="27.0" customHeight="1">
      <c r="A3" s="65" t="s">
        <v>105</v>
      </c>
      <c r="B3" s="66"/>
      <c r="C3" s="66"/>
      <c r="D3" s="67"/>
      <c r="E3" s="67"/>
      <c r="F3" s="67"/>
      <c r="G3" s="5"/>
      <c r="H3" s="67"/>
      <c r="I3" s="5"/>
      <c r="J3" s="67"/>
      <c r="K3" s="5"/>
      <c r="L3" s="5"/>
      <c r="M3" s="5"/>
      <c r="N3" s="5"/>
      <c r="O3" s="5"/>
      <c r="P3" s="5"/>
      <c r="Q3" s="5"/>
      <c r="R3" s="5"/>
      <c r="S3" s="5"/>
      <c r="T3" s="5"/>
      <c r="U3" s="5"/>
      <c r="V3" s="5"/>
      <c r="W3" s="5"/>
      <c r="X3" s="5"/>
      <c r="Y3" s="5"/>
      <c r="Z3" s="5"/>
    </row>
    <row r="4" ht="12.0" customHeight="1">
      <c r="A4" s="24"/>
      <c r="B4" s="68"/>
      <c r="C4" s="28"/>
      <c r="D4" s="29">
        <f>ROUND(IF($B4=0,0,C4/$B4/12*(13-Monat)),0)</f>
        <v>0</v>
      </c>
      <c r="E4" s="28"/>
      <c r="F4" s="29">
        <f t="shared" ref="F4:F12" si="1">ROUND(IF($B4=0,0,E4/$B4),0)</f>
        <v>0</v>
      </c>
      <c r="G4" s="28"/>
      <c r="H4" s="29">
        <f t="shared" ref="H4:H12" si="2">ROUND(IF($B4=0,0,G4/$B4),0)</f>
        <v>0</v>
      </c>
      <c r="I4" s="28"/>
      <c r="J4" s="29">
        <f t="shared" ref="J4:J12" si="3">ROUND(IF($B4=0,0,I4/$B4),0)</f>
        <v>0</v>
      </c>
      <c r="K4" s="5"/>
      <c r="L4" s="5"/>
      <c r="M4" s="5"/>
      <c r="N4" s="5"/>
      <c r="O4" s="5"/>
      <c r="P4" s="5"/>
      <c r="Q4" s="5"/>
      <c r="R4" s="5"/>
      <c r="S4" s="5"/>
      <c r="T4" s="5"/>
      <c r="U4" s="5"/>
      <c r="V4" s="5"/>
      <c r="W4" s="5"/>
      <c r="X4" s="5"/>
      <c r="Y4" s="5"/>
      <c r="Z4" s="5"/>
    </row>
    <row r="5" ht="12.0" customHeight="1">
      <c r="A5" s="24"/>
      <c r="B5" s="68"/>
      <c r="C5" s="28"/>
      <c r="D5" s="29">
        <f>ROUND(IF($B5=0,0,C5/$B5/12*(13-Monat)),0)</f>
        <v>0</v>
      </c>
      <c r="E5" s="28"/>
      <c r="F5" s="29">
        <f t="shared" si="1"/>
        <v>0</v>
      </c>
      <c r="G5" s="28"/>
      <c r="H5" s="29">
        <f t="shared" si="2"/>
        <v>0</v>
      </c>
      <c r="I5" s="28"/>
      <c r="J5" s="29">
        <f t="shared" si="3"/>
        <v>0</v>
      </c>
      <c r="K5" s="5"/>
      <c r="L5" s="5"/>
      <c r="M5" s="5"/>
      <c r="N5" s="5"/>
      <c r="O5" s="5"/>
      <c r="P5" s="5"/>
      <c r="Q5" s="5"/>
      <c r="R5" s="5"/>
      <c r="S5" s="5"/>
      <c r="T5" s="5"/>
      <c r="U5" s="5"/>
      <c r="V5" s="5"/>
      <c r="W5" s="5"/>
      <c r="X5" s="5"/>
      <c r="Y5" s="5"/>
      <c r="Z5" s="5"/>
    </row>
    <row r="6" ht="12.0" customHeight="1">
      <c r="A6" s="24"/>
      <c r="B6" s="68"/>
      <c r="C6" s="28"/>
      <c r="D6" s="29">
        <f>ROUND(IF($B6=0,0,C6/$B6/12*(13-Monat)),0)</f>
        <v>0</v>
      </c>
      <c r="E6" s="28"/>
      <c r="F6" s="29">
        <f t="shared" si="1"/>
        <v>0</v>
      </c>
      <c r="G6" s="28"/>
      <c r="H6" s="29">
        <f t="shared" si="2"/>
        <v>0</v>
      </c>
      <c r="I6" s="28"/>
      <c r="J6" s="29">
        <f t="shared" si="3"/>
        <v>0</v>
      </c>
      <c r="K6" s="5"/>
      <c r="L6" s="5"/>
      <c r="M6" s="5"/>
      <c r="N6" s="5"/>
      <c r="O6" s="5"/>
      <c r="P6" s="5"/>
      <c r="Q6" s="5"/>
      <c r="R6" s="5"/>
      <c r="S6" s="5"/>
      <c r="T6" s="5"/>
      <c r="U6" s="5"/>
      <c r="V6" s="5"/>
      <c r="W6" s="5"/>
      <c r="X6" s="5"/>
      <c r="Y6" s="5"/>
      <c r="Z6" s="5"/>
    </row>
    <row r="7" ht="12.0" customHeight="1">
      <c r="A7" s="24"/>
      <c r="B7" s="68"/>
      <c r="C7" s="28"/>
      <c r="D7" s="29">
        <f>ROUND(IF($B7=0,0,C7/$B7/12*(13-Monat)),0)</f>
        <v>0</v>
      </c>
      <c r="E7" s="28"/>
      <c r="F7" s="29">
        <f t="shared" si="1"/>
        <v>0</v>
      </c>
      <c r="G7" s="28"/>
      <c r="H7" s="29">
        <f t="shared" si="2"/>
        <v>0</v>
      </c>
      <c r="I7" s="28"/>
      <c r="J7" s="29">
        <f t="shared" si="3"/>
        <v>0</v>
      </c>
      <c r="K7" s="5"/>
      <c r="L7" s="5"/>
      <c r="M7" s="5"/>
      <c r="N7" s="5"/>
      <c r="O7" s="5"/>
      <c r="P7" s="5"/>
      <c r="Q7" s="5"/>
      <c r="R7" s="5"/>
      <c r="S7" s="5"/>
      <c r="T7" s="5"/>
      <c r="U7" s="5"/>
      <c r="V7" s="5"/>
      <c r="W7" s="5"/>
      <c r="X7" s="5"/>
      <c r="Y7" s="5"/>
      <c r="Z7" s="5"/>
    </row>
    <row r="8" ht="12.0" customHeight="1">
      <c r="A8" s="24"/>
      <c r="B8" s="68"/>
      <c r="C8" s="28"/>
      <c r="D8" s="29">
        <f>ROUND(IF($B8=0,0,C8/$B8/12*(13-Monat)),0)</f>
        <v>0</v>
      </c>
      <c r="E8" s="28"/>
      <c r="F8" s="29">
        <f t="shared" si="1"/>
        <v>0</v>
      </c>
      <c r="G8" s="28"/>
      <c r="H8" s="29">
        <f t="shared" si="2"/>
        <v>0</v>
      </c>
      <c r="I8" s="28"/>
      <c r="J8" s="29">
        <f t="shared" si="3"/>
        <v>0</v>
      </c>
      <c r="K8" s="5"/>
      <c r="L8" s="5"/>
      <c r="M8" s="5"/>
      <c r="N8" s="5"/>
      <c r="O8" s="5"/>
      <c r="P8" s="5"/>
      <c r="Q8" s="5"/>
      <c r="R8" s="5"/>
      <c r="S8" s="5"/>
      <c r="T8" s="5"/>
      <c r="U8" s="5"/>
      <c r="V8" s="5"/>
      <c r="W8" s="5"/>
      <c r="X8" s="5"/>
      <c r="Y8" s="5"/>
      <c r="Z8" s="5"/>
    </row>
    <row r="9" ht="12.0" customHeight="1">
      <c r="A9" s="24"/>
      <c r="B9" s="68"/>
      <c r="C9" s="28"/>
      <c r="D9" s="29">
        <f>ROUND(IF($B9=0,0,C9/$B9/12*(13-Monat)),0)</f>
        <v>0</v>
      </c>
      <c r="E9" s="28"/>
      <c r="F9" s="29">
        <f t="shared" si="1"/>
        <v>0</v>
      </c>
      <c r="G9" s="28"/>
      <c r="H9" s="29">
        <f t="shared" si="2"/>
        <v>0</v>
      </c>
      <c r="I9" s="28"/>
      <c r="J9" s="29">
        <f t="shared" si="3"/>
        <v>0</v>
      </c>
      <c r="K9" s="5"/>
      <c r="L9" s="5"/>
      <c r="M9" s="5"/>
      <c r="N9" s="5"/>
      <c r="O9" s="5"/>
      <c r="P9" s="5"/>
      <c r="Q9" s="5"/>
      <c r="R9" s="5"/>
      <c r="S9" s="5"/>
      <c r="T9" s="5"/>
      <c r="U9" s="5"/>
      <c r="V9" s="5"/>
      <c r="W9" s="5"/>
      <c r="X9" s="5"/>
      <c r="Y9" s="5"/>
      <c r="Z9" s="5"/>
    </row>
    <row r="10" ht="12.0" customHeight="1">
      <c r="A10" s="24"/>
      <c r="B10" s="68"/>
      <c r="C10" s="28"/>
      <c r="D10" s="29">
        <f>ROUND(IF($B10=0,0,C10/$B10/12*(13-Monat)),0)</f>
        <v>0</v>
      </c>
      <c r="E10" s="28"/>
      <c r="F10" s="29">
        <f t="shared" si="1"/>
        <v>0</v>
      </c>
      <c r="G10" s="28"/>
      <c r="H10" s="29">
        <f t="shared" si="2"/>
        <v>0</v>
      </c>
      <c r="I10" s="28"/>
      <c r="J10" s="29">
        <f t="shared" si="3"/>
        <v>0</v>
      </c>
      <c r="K10" s="5"/>
      <c r="L10" s="5"/>
      <c r="M10" s="5"/>
      <c r="N10" s="5"/>
      <c r="O10" s="5"/>
      <c r="P10" s="5"/>
      <c r="Q10" s="5"/>
      <c r="R10" s="5"/>
      <c r="S10" s="5"/>
      <c r="T10" s="5"/>
      <c r="U10" s="5"/>
      <c r="V10" s="5"/>
      <c r="W10" s="5"/>
      <c r="X10" s="5"/>
      <c r="Y10" s="5"/>
      <c r="Z10" s="5"/>
    </row>
    <row r="11" ht="12.0" customHeight="1">
      <c r="A11" s="24"/>
      <c r="B11" s="68"/>
      <c r="C11" s="28"/>
      <c r="D11" s="29">
        <f>ROUND(IF($B11=0,0,C11/$B11/12*(13-Monat)),0)</f>
        <v>0</v>
      </c>
      <c r="E11" s="28"/>
      <c r="F11" s="29">
        <f t="shared" si="1"/>
        <v>0</v>
      </c>
      <c r="G11" s="28"/>
      <c r="H11" s="29">
        <f t="shared" si="2"/>
        <v>0</v>
      </c>
      <c r="I11" s="28"/>
      <c r="J11" s="29">
        <f t="shared" si="3"/>
        <v>0</v>
      </c>
      <c r="K11" s="5"/>
      <c r="L11" s="5"/>
      <c r="M11" s="5"/>
      <c r="N11" s="5"/>
      <c r="O11" s="5"/>
      <c r="P11" s="5"/>
      <c r="Q11" s="5"/>
      <c r="R11" s="5"/>
      <c r="S11" s="5"/>
      <c r="T11" s="5"/>
      <c r="U11" s="5"/>
      <c r="V11" s="5"/>
      <c r="W11" s="5"/>
      <c r="X11" s="5"/>
      <c r="Y11" s="5"/>
      <c r="Z11" s="5"/>
    </row>
    <row r="12" ht="12.0" customHeight="1">
      <c r="A12" s="24"/>
      <c r="B12" s="68"/>
      <c r="C12" s="28"/>
      <c r="D12" s="29">
        <f>ROUND(IF($B12=0,0,C12/$B12/12*(13-Monat)),0)</f>
        <v>0</v>
      </c>
      <c r="E12" s="28"/>
      <c r="F12" s="29">
        <f t="shared" si="1"/>
        <v>0</v>
      </c>
      <c r="G12" s="28"/>
      <c r="H12" s="29">
        <f t="shared" si="2"/>
        <v>0</v>
      </c>
      <c r="I12" s="28"/>
      <c r="J12" s="29">
        <f t="shared" si="3"/>
        <v>0</v>
      </c>
      <c r="K12" s="5"/>
      <c r="L12" s="5"/>
      <c r="M12" s="5"/>
      <c r="N12" s="5"/>
      <c r="O12" s="5"/>
      <c r="P12" s="5"/>
      <c r="Q12" s="5"/>
      <c r="R12" s="5"/>
      <c r="S12" s="5"/>
      <c r="T12" s="5"/>
      <c r="U12" s="5"/>
      <c r="V12" s="5"/>
      <c r="W12" s="5"/>
      <c r="X12" s="5"/>
      <c r="Y12" s="5"/>
      <c r="Z12" s="5"/>
    </row>
    <row r="13" ht="12.0" customHeight="1">
      <c r="A13" s="69"/>
      <c r="B13" s="70"/>
      <c r="C13" s="71">
        <f t="shared" ref="C13:J13" si="4">SUM(C4:C12)</f>
        <v>0</v>
      </c>
      <c r="D13" s="71">
        <f t="shared" si="4"/>
        <v>0</v>
      </c>
      <c r="E13" s="71">
        <f t="shared" si="4"/>
        <v>0</v>
      </c>
      <c r="F13" s="71">
        <f t="shared" si="4"/>
        <v>0</v>
      </c>
      <c r="G13" s="71">
        <f t="shared" si="4"/>
        <v>0</v>
      </c>
      <c r="H13" s="71">
        <f t="shared" si="4"/>
        <v>0</v>
      </c>
      <c r="I13" s="71">
        <f t="shared" si="4"/>
        <v>0</v>
      </c>
      <c r="J13" s="71">
        <f t="shared" si="4"/>
        <v>0</v>
      </c>
      <c r="K13" s="5"/>
      <c r="L13" s="5"/>
      <c r="M13" s="5"/>
      <c r="N13" s="5"/>
      <c r="O13" s="5"/>
      <c r="P13" s="5"/>
      <c r="Q13" s="5"/>
      <c r="R13" s="5"/>
      <c r="S13" s="5"/>
      <c r="T13" s="5"/>
      <c r="U13" s="5"/>
      <c r="V13" s="5"/>
      <c r="W13" s="5"/>
      <c r="X13" s="5"/>
      <c r="Y13" s="5"/>
      <c r="Z13" s="5"/>
    </row>
    <row r="14" ht="27.0" customHeight="1">
      <c r="A14" s="72" t="s">
        <v>106</v>
      </c>
      <c r="B14" s="70"/>
      <c r="C14" s="73"/>
      <c r="D14" s="29"/>
      <c r="E14" s="73"/>
      <c r="F14" s="29"/>
      <c r="G14" s="73"/>
      <c r="H14" s="29"/>
      <c r="I14" s="73"/>
      <c r="J14" s="29"/>
      <c r="K14" s="5"/>
      <c r="L14" s="5"/>
      <c r="M14" s="5"/>
      <c r="N14" s="5"/>
      <c r="O14" s="5"/>
      <c r="P14" s="5"/>
      <c r="Q14" s="5"/>
      <c r="R14" s="5"/>
      <c r="S14" s="5"/>
      <c r="T14" s="5"/>
      <c r="U14" s="5"/>
      <c r="V14" s="5"/>
      <c r="W14" s="5"/>
      <c r="X14" s="5"/>
      <c r="Y14" s="5"/>
      <c r="Z14" s="5"/>
    </row>
    <row r="15" ht="12.0" customHeight="1">
      <c r="A15" s="24"/>
      <c r="B15" s="68"/>
      <c r="C15" s="28"/>
      <c r="D15" s="29">
        <f t="shared" ref="D15:D21" si="5">ROUND(IF($B15=0,0,C15/$B15),0)</f>
        <v>0</v>
      </c>
      <c r="E15" s="28"/>
      <c r="F15" s="29">
        <f t="shared" ref="F15:F21" si="6">ROUND(IF($B15=0,0,E15/$B15),0)</f>
        <v>0</v>
      </c>
      <c r="G15" s="28"/>
      <c r="H15" s="29">
        <f t="shared" ref="H15:H21" si="7">ROUND(IF($B15=0,0,G15/$B15),0)</f>
        <v>0</v>
      </c>
      <c r="I15" s="28"/>
      <c r="J15" s="29">
        <f t="shared" ref="J15:J21" si="8">ROUND(IF($B15=0,0,I15/$B15),0)</f>
        <v>0</v>
      </c>
      <c r="K15" s="5"/>
      <c r="L15" s="5"/>
      <c r="M15" s="5"/>
      <c r="N15" s="5"/>
      <c r="O15" s="5"/>
      <c r="P15" s="5"/>
      <c r="Q15" s="5"/>
      <c r="R15" s="5"/>
      <c r="S15" s="5"/>
      <c r="T15" s="5"/>
      <c r="U15" s="5"/>
      <c r="V15" s="5"/>
      <c r="W15" s="5"/>
      <c r="X15" s="5"/>
      <c r="Y15" s="5"/>
      <c r="Z15" s="5"/>
    </row>
    <row r="16" ht="12.0" customHeight="1">
      <c r="A16" s="24"/>
      <c r="B16" s="68"/>
      <c r="C16" s="28"/>
      <c r="D16" s="29">
        <f t="shared" si="5"/>
        <v>0</v>
      </c>
      <c r="E16" s="28"/>
      <c r="F16" s="29">
        <f t="shared" si="6"/>
        <v>0</v>
      </c>
      <c r="G16" s="28"/>
      <c r="H16" s="29">
        <f t="shared" si="7"/>
        <v>0</v>
      </c>
      <c r="I16" s="28"/>
      <c r="J16" s="29">
        <f t="shared" si="8"/>
        <v>0</v>
      </c>
      <c r="K16" s="5"/>
      <c r="L16" s="5"/>
      <c r="M16" s="5"/>
      <c r="N16" s="5"/>
      <c r="O16" s="5"/>
      <c r="P16" s="5"/>
      <c r="Q16" s="5"/>
      <c r="R16" s="5"/>
      <c r="S16" s="5"/>
      <c r="T16" s="5"/>
      <c r="U16" s="5"/>
      <c r="V16" s="5"/>
      <c r="W16" s="5"/>
      <c r="X16" s="5"/>
      <c r="Y16" s="5"/>
      <c r="Z16" s="5"/>
    </row>
    <row r="17" ht="12.0" customHeight="1">
      <c r="A17" s="24"/>
      <c r="B17" s="68"/>
      <c r="C17" s="28"/>
      <c r="D17" s="29">
        <f t="shared" si="5"/>
        <v>0</v>
      </c>
      <c r="E17" s="28"/>
      <c r="F17" s="29">
        <f t="shared" si="6"/>
        <v>0</v>
      </c>
      <c r="G17" s="28"/>
      <c r="H17" s="29">
        <f t="shared" si="7"/>
        <v>0</v>
      </c>
      <c r="I17" s="28"/>
      <c r="J17" s="29">
        <f t="shared" si="8"/>
        <v>0</v>
      </c>
      <c r="K17" s="5"/>
      <c r="L17" s="5"/>
      <c r="M17" s="5"/>
      <c r="N17" s="5"/>
      <c r="O17" s="5"/>
      <c r="P17" s="5"/>
      <c r="Q17" s="5"/>
      <c r="R17" s="5"/>
      <c r="S17" s="5"/>
      <c r="T17" s="5"/>
      <c r="U17" s="5"/>
      <c r="V17" s="5"/>
      <c r="W17" s="5"/>
      <c r="X17" s="5"/>
      <c r="Y17" s="5"/>
      <c r="Z17" s="5"/>
    </row>
    <row r="18" ht="12.0" customHeight="1">
      <c r="A18" s="24"/>
      <c r="B18" s="68"/>
      <c r="C18" s="28"/>
      <c r="D18" s="29">
        <f t="shared" si="5"/>
        <v>0</v>
      </c>
      <c r="E18" s="28"/>
      <c r="F18" s="29">
        <f t="shared" si="6"/>
        <v>0</v>
      </c>
      <c r="G18" s="28"/>
      <c r="H18" s="29">
        <f t="shared" si="7"/>
        <v>0</v>
      </c>
      <c r="I18" s="28"/>
      <c r="J18" s="29">
        <f t="shared" si="8"/>
        <v>0</v>
      </c>
      <c r="K18" s="5"/>
      <c r="L18" s="5"/>
      <c r="M18" s="5"/>
      <c r="N18" s="5"/>
      <c r="O18" s="5"/>
      <c r="P18" s="5"/>
      <c r="Q18" s="5"/>
      <c r="R18" s="5"/>
      <c r="S18" s="5"/>
      <c r="T18" s="5"/>
      <c r="U18" s="5"/>
      <c r="V18" s="5"/>
      <c r="W18" s="5"/>
      <c r="X18" s="5"/>
      <c r="Y18" s="5"/>
      <c r="Z18" s="5"/>
    </row>
    <row r="19" ht="12.0" customHeight="1">
      <c r="A19" s="24"/>
      <c r="B19" s="68"/>
      <c r="C19" s="28"/>
      <c r="D19" s="29">
        <f t="shared" si="5"/>
        <v>0</v>
      </c>
      <c r="E19" s="28"/>
      <c r="F19" s="29">
        <f t="shared" si="6"/>
        <v>0</v>
      </c>
      <c r="G19" s="28"/>
      <c r="H19" s="29">
        <f t="shared" si="7"/>
        <v>0</v>
      </c>
      <c r="I19" s="28"/>
      <c r="J19" s="29">
        <f t="shared" si="8"/>
        <v>0</v>
      </c>
      <c r="K19" s="5"/>
      <c r="L19" s="5"/>
      <c r="M19" s="5"/>
      <c r="N19" s="5"/>
      <c r="O19" s="5"/>
      <c r="P19" s="5"/>
      <c r="Q19" s="5"/>
      <c r="R19" s="5"/>
      <c r="S19" s="5"/>
      <c r="T19" s="5"/>
      <c r="U19" s="5"/>
      <c r="V19" s="5"/>
      <c r="W19" s="5"/>
      <c r="X19" s="5"/>
      <c r="Y19" s="5"/>
      <c r="Z19" s="5"/>
    </row>
    <row r="20" ht="12.0" customHeight="1">
      <c r="A20" s="24"/>
      <c r="B20" s="68"/>
      <c r="C20" s="28"/>
      <c r="D20" s="29">
        <f t="shared" si="5"/>
        <v>0</v>
      </c>
      <c r="E20" s="28"/>
      <c r="F20" s="29">
        <f t="shared" si="6"/>
        <v>0</v>
      </c>
      <c r="G20" s="28"/>
      <c r="H20" s="29">
        <f t="shared" si="7"/>
        <v>0</v>
      </c>
      <c r="I20" s="28"/>
      <c r="J20" s="29">
        <f t="shared" si="8"/>
        <v>0</v>
      </c>
      <c r="K20" s="5"/>
      <c r="L20" s="5"/>
      <c r="M20" s="5"/>
      <c r="N20" s="5"/>
      <c r="O20" s="5"/>
      <c r="P20" s="5"/>
      <c r="Q20" s="5"/>
      <c r="R20" s="5"/>
      <c r="S20" s="5"/>
      <c r="T20" s="5"/>
      <c r="U20" s="5"/>
      <c r="V20" s="5"/>
      <c r="W20" s="5"/>
      <c r="X20" s="5"/>
      <c r="Y20" s="5"/>
      <c r="Z20" s="5"/>
    </row>
    <row r="21" ht="12.0" customHeight="1">
      <c r="A21" s="24"/>
      <c r="B21" s="68"/>
      <c r="C21" s="28"/>
      <c r="D21" s="29">
        <f t="shared" si="5"/>
        <v>0</v>
      </c>
      <c r="E21" s="28"/>
      <c r="F21" s="29">
        <f t="shared" si="6"/>
        <v>0</v>
      </c>
      <c r="G21" s="28"/>
      <c r="H21" s="29">
        <f t="shared" si="7"/>
        <v>0</v>
      </c>
      <c r="I21" s="28"/>
      <c r="J21" s="29">
        <f t="shared" si="8"/>
        <v>0</v>
      </c>
      <c r="K21" s="5"/>
      <c r="L21" s="5"/>
      <c r="M21" s="5"/>
      <c r="N21" s="5"/>
      <c r="O21" s="5"/>
      <c r="P21" s="5"/>
      <c r="Q21" s="5"/>
      <c r="R21" s="5"/>
      <c r="S21" s="5"/>
      <c r="T21" s="5"/>
      <c r="U21" s="5"/>
      <c r="V21" s="5"/>
      <c r="W21" s="5"/>
      <c r="X21" s="5"/>
      <c r="Y21" s="5"/>
      <c r="Z21" s="5"/>
    </row>
    <row r="22" ht="12.0" customHeight="1">
      <c r="A22" s="69"/>
      <c r="B22" s="70"/>
      <c r="C22" s="71">
        <f t="shared" ref="C22:J22" si="9">SUM(C15:C21)</f>
        <v>0</v>
      </c>
      <c r="D22" s="71">
        <f t="shared" si="9"/>
        <v>0</v>
      </c>
      <c r="E22" s="71">
        <f t="shared" si="9"/>
        <v>0</v>
      </c>
      <c r="F22" s="71">
        <f t="shared" si="9"/>
        <v>0</v>
      </c>
      <c r="G22" s="71">
        <f t="shared" si="9"/>
        <v>0</v>
      </c>
      <c r="H22" s="71">
        <f t="shared" si="9"/>
        <v>0</v>
      </c>
      <c r="I22" s="71">
        <f t="shared" si="9"/>
        <v>0</v>
      </c>
      <c r="J22" s="71">
        <f t="shared" si="9"/>
        <v>0</v>
      </c>
      <c r="K22" s="5"/>
      <c r="L22" s="5"/>
      <c r="M22" s="5"/>
      <c r="N22" s="5"/>
      <c r="O22" s="5"/>
      <c r="P22" s="5"/>
      <c r="Q22" s="5"/>
      <c r="R22" s="5"/>
      <c r="S22" s="5"/>
      <c r="T22" s="5"/>
      <c r="U22" s="5"/>
      <c r="V22" s="5"/>
      <c r="W22" s="5"/>
      <c r="X22" s="5"/>
      <c r="Y22" s="5"/>
      <c r="Z22" s="5"/>
    </row>
    <row r="23" ht="27.0" customHeight="1">
      <c r="A23" s="72" t="s">
        <v>107</v>
      </c>
      <c r="B23" s="70"/>
      <c r="C23" s="73"/>
      <c r="D23" s="29"/>
      <c r="E23" s="73"/>
      <c r="F23" s="29"/>
      <c r="G23" s="73"/>
      <c r="H23" s="29"/>
      <c r="I23" s="73"/>
      <c r="J23" s="29"/>
      <c r="K23" s="5"/>
      <c r="L23" s="5"/>
      <c r="M23" s="5"/>
      <c r="N23" s="5"/>
      <c r="O23" s="5"/>
      <c r="P23" s="5"/>
      <c r="Q23" s="5"/>
      <c r="R23" s="5"/>
      <c r="S23" s="5"/>
      <c r="T23" s="5"/>
      <c r="U23" s="5"/>
      <c r="V23" s="5"/>
      <c r="W23" s="5"/>
      <c r="X23" s="5"/>
      <c r="Y23" s="5"/>
      <c r="Z23" s="5"/>
    </row>
    <row r="24" ht="12.0" customHeight="1">
      <c r="A24" s="24"/>
      <c r="B24" s="74"/>
      <c r="C24" s="28"/>
      <c r="D24" s="29">
        <f>IF(C24=0,0,IF(+C24&gt;gwg,"Anschaffungskosten zu hoch für ein Geringwertiges Wirtschaftsgut - Ansatz unter Investitionen",C24))</f>
        <v>0</v>
      </c>
      <c r="E24" s="28"/>
      <c r="F24" s="29">
        <f>IF(E24=0,0,IF(+E24&gt;gwg,"Anschaffungskosten zu hoch für ein Geringwertiges Wirtschaftsgut - Ansatz unter Investitionen",E24))</f>
        <v>0</v>
      </c>
      <c r="G24" s="28"/>
      <c r="H24" s="29">
        <f>IF(G24=0,0,IF(+G24&gt;gwg,"Anschaffungskosten zu hoch für ein Geringwertiges Wirtschaftsgut - Ansatz unter Investitionen",G24))</f>
        <v>0</v>
      </c>
      <c r="I24" s="28"/>
      <c r="J24" s="29">
        <f>IF(I24=0,0,IF(+I24&gt;gwg,"Anschaffungskosten zu hoch für ein Geringwertiges Wirtschaftsgut - Ansatz unter Investitionen",I24))</f>
        <v>0</v>
      </c>
      <c r="K24" s="5"/>
      <c r="L24" s="5"/>
      <c r="M24" s="5"/>
      <c r="N24" s="5"/>
      <c r="O24" s="5"/>
      <c r="P24" s="5"/>
      <c r="Q24" s="5"/>
      <c r="R24" s="5"/>
      <c r="S24" s="5"/>
      <c r="T24" s="5"/>
      <c r="U24" s="5"/>
      <c r="V24" s="5"/>
      <c r="W24" s="5"/>
      <c r="X24" s="5"/>
      <c r="Y24" s="5"/>
      <c r="Z24" s="5"/>
    </row>
    <row r="25" ht="12.0" customHeight="1">
      <c r="A25" s="24"/>
      <c r="B25" s="74"/>
      <c r="C25" s="28"/>
      <c r="D25" s="29">
        <f>IF(C25=0,0,IF(+C25&gt;gwg,"Anschaffungskosten zu hoch für ein Geringwertiges Wirtschaftsgut - Ansatz unter Investitionen",C25))</f>
        <v>0</v>
      </c>
      <c r="E25" s="28"/>
      <c r="F25" s="29">
        <f>IF(E25=0,0,IF(+E25&gt;gwg,"Anschaffungskosten zu hoch für ein Geringwertiges Wirtschaftsgut - Ansatz unter Investitionen",E25))</f>
        <v>0</v>
      </c>
      <c r="G25" s="28"/>
      <c r="H25" s="29">
        <f>IF(G25=0,0,IF(+G25&gt;gwg,"Anschaffungskosten zu hoch für ein Geringwertiges Wirtschaftsgut - Ansatz unter Investitionen",G25))</f>
        <v>0</v>
      </c>
      <c r="I25" s="28"/>
      <c r="J25" s="29">
        <f>IF(I25=0,0,IF(+I25&gt;gwg,"Anschaffungskosten zu hoch für ein Geringwertiges Wirtschaftsgut - Ansatz unter Investitionen",I25))</f>
        <v>0</v>
      </c>
      <c r="K25" s="5"/>
      <c r="L25" s="5"/>
      <c r="M25" s="5"/>
      <c r="N25" s="5"/>
      <c r="O25" s="5"/>
      <c r="P25" s="5"/>
      <c r="Q25" s="5"/>
      <c r="R25" s="5"/>
      <c r="S25" s="5"/>
      <c r="T25" s="5"/>
      <c r="U25" s="5"/>
      <c r="V25" s="5"/>
      <c r="W25" s="5"/>
      <c r="X25" s="5"/>
      <c r="Y25" s="5"/>
      <c r="Z25" s="5"/>
    </row>
    <row r="26" ht="12.0" customHeight="1">
      <c r="A26" s="24"/>
      <c r="B26" s="74"/>
      <c r="C26" s="28"/>
      <c r="D26" s="29">
        <f>IF(C26=0,0,IF(+C26&gt;gwg,"Anschaffungskosten zu hoch für ein Geringwertiges Wirtschaftsgut - Ansatz unter Investitionen",C26))</f>
        <v>0</v>
      </c>
      <c r="E26" s="28"/>
      <c r="F26" s="29">
        <f>IF(E26=0,0,IF(+E26&gt;gwg,"Anschaffungskosten zu hoch für ein Geringwertiges Wirtschaftsgut - Ansatz unter Investitionen",E26))</f>
        <v>0</v>
      </c>
      <c r="G26" s="28"/>
      <c r="H26" s="29">
        <f>IF(G26=0,0,IF(+G26&gt;gwg,"Anschaffungskosten zu hoch für ein Geringwertiges Wirtschaftsgut - Ansatz unter Investitionen",G26))</f>
        <v>0</v>
      </c>
      <c r="I26" s="28"/>
      <c r="J26" s="29">
        <f>IF(I26=0,0,IF(+I26&gt;gwg,"Anschaffungskosten zu hoch für ein Geringwertiges Wirtschaftsgut - Ansatz unter Investitionen",I26))</f>
        <v>0</v>
      </c>
      <c r="K26" s="5"/>
      <c r="L26" s="5"/>
      <c r="M26" s="5"/>
      <c r="N26" s="5"/>
      <c r="O26" s="5"/>
      <c r="P26" s="5"/>
      <c r="Q26" s="5"/>
      <c r="R26" s="5"/>
      <c r="S26" s="5"/>
      <c r="T26" s="5"/>
      <c r="U26" s="5"/>
      <c r="V26" s="5"/>
      <c r="W26" s="5"/>
      <c r="X26" s="5"/>
      <c r="Y26" s="5"/>
      <c r="Z26" s="5"/>
    </row>
    <row r="27" ht="12.0" customHeight="1">
      <c r="A27" s="24"/>
      <c r="B27" s="74"/>
      <c r="C27" s="28"/>
      <c r="D27" s="29">
        <f>IF(C27=0,0,IF(+C27&gt;gwg,"Anschaffungskosten zu hoch für ein Geringwertiges Wirtschaftsgut - Ansatz unter Investitionen",C27))</f>
        <v>0</v>
      </c>
      <c r="E27" s="28"/>
      <c r="F27" s="29">
        <f>IF(E27=0,0,IF(+E27&gt;gwg,"Anschaffungskosten zu hoch für ein Geringwertiges Wirtschaftsgut - Ansatz unter Investitionen",E27))</f>
        <v>0</v>
      </c>
      <c r="G27" s="28"/>
      <c r="H27" s="29">
        <f>IF(G27=0,0,IF(+G27&gt;gwg,"Anschaffungskosten zu hoch für ein Geringwertiges Wirtschaftsgut - Ansatz unter Investitionen",G27))</f>
        <v>0</v>
      </c>
      <c r="I27" s="28"/>
      <c r="J27" s="29">
        <f>IF(I27=0,0,IF(+I27&gt;gwg,"Anschaffungskosten zu hoch für ein Geringwertiges Wirtschaftsgut - Ansatz unter Investitionen",I27))</f>
        <v>0</v>
      </c>
      <c r="K27" s="5"/>
      <c r="L27" s="5"/>
      <c r="M27" s="5"/>
      <c r="N27" s="5"/>
      <c r="O27" s="5"/>
      <c r="P27" s="5"/>
      <c r="Q27" s="5"/>
      <c r="R27" s="5"/>
      <c r="S27" s="5"/>
      <c r="T27" s="5"/>
      <c r="U27" s="5"/>
      <c r="V27" s="5"/>
      <c r="W27" s="5"/>
      <c r="X27" s="5"/>
      <c r="Y27" s="5"/>
      <c r="Z27" s="5"/>
    </row>
    <row r="28" ht="12.0" customHeight="1">
      <c r="A28" s="24"/>
      <c r="B28" s="74"/>
      <c r="C28" s="28"/>
      <c r="D28" s="29">
        <f>IF(C28=0,0,IF(+C28&gt;gwg,"Anschaffungskosten zu hoch für ein Geringwertiges Wirtschaftsgut - Ansatz unter Investitionen",C28))</f>
        <v>0</v>
      </c>
      <c r="E28" s="28"/>
      <c r="F28" s="29">
        <f>IF(E28=0,0,IF(+E28&gt;gwg,"Anschaffungskosten zu hoch für ein Geringwertiges Wirtschaftsgut - Ansatz unter Investitionen",E28))</f>
        <v>0</v>
      </c>
      <c r="G28" s="28"/>
      <c r="H28" s="29">
        <f>IF(G28=0,0,IF(+G28&gt;gwg,"Anschaffungskosten zu hoch für ein Geringwertiges Wirtschaftsgut - Ansatz unter Investitionen",G28))</f>
        <v>0</v>
      </c>
      <c r="I28" s="28"/>
      <c r="J28" s="29">
        <f>IF(I28=0,0,IF(+I28&gt;gwg,"Anschaffungskosten zu hoch für ein Geringwertiges Wirtschaftsgut - Ansatz unter Investitionen",I28))</f>
        <v>0</v>
      </c>
      <c r="K28" s="5"/>
      <c r="L28" s="5"/>
      <c r="M28" s="5"/>
      <c r="N28" s="5"/>
      <c r="O28" s="5"/>
      <c r="P28" s="5"/>
      <c r="Q28" s="5"/>
      <c r="R28" s="5"/>
      <c r="S28" s="5"/>
      <c r="T28" s="5"/>
      <c r="U28" s="5"/>
      <c r="V28" s="5"/>
      <c r="W28" s="5"/>
      <c r="X28" s="5"/>
      <c r="Y28" s="5"/>
      <c r="Z28" s="5"/>
    </row>
    <row r="29" ht="12.0" customHeight="1">
      <c r="A29" s="24"/>
      <c r="B29" s="74"/>
      <c r="C29" s="28"/>
      <c r="D29" s="29">
        <f>IF(C29=0,0,IF(+C29&gt;gwg,"Anschaffungskosten zu hoch für ein Geringwertiges Wirtschaftsgut - Ansatz unter Investitionen",C29))</f>
        <v>0</v>
      </c>
      <c r="E29" s="28"/>
      <c r="F29" s="29">
        <f>IF(E29=0,0,IF(+E29&gt;gwg,"Anschaffungskosten zu hoch für ein Geringwertiges Wirtschaftsgut - Ansatz unter Investitionen",E29))</f>
        <v>0</v>
      </c>
      <c r="G29" s="28"/>
      <c r="H29" s="29">
        <f>IF(G29=0,0,IF(+G29&gt;gwg,"Anschaffungskosten zu hoch für ein Geringwertiges Wirtschaftsgut - Ansatz unter Investitionen",G29))</f>
        <v>0</v>
      </c>
      <c r="I29" s="28"/>
      <c r="J29" s="29">
        <f>IF(I29=0,0,IF(+I29&gt;gwg,"Anschaffungskosten zu hoch für ein Geringwertiges Wirtschaftsgut - Ansatz unter Investitionen",I29))</f>
        <v>0</v>
      </c>
      <c r="K29" s="5"/>
      <c r="L29" s="5"/>
      <c r="M29" s="5"/>
      <c r="N29" s="5"/>
      <c r="O29" s="5"/>
      <c r="P29" s="5"/>
      <c r="Q29" s="5"/>
      <c r="R29" s="5"/>
      <c r="S29" s="5"/>
      <c r="T29" s="5"/>
      <c r="U29" s="5"/>
      <c r="V29" s="5"/>
      <c r="W29" s="5"/>
      <c r="X29" s="5"/>
      <c r="Y29" s="5"/>
      <c r="Z29" s="5"/>
    </row>
    <row r="30" ht="12.0" customHeight="1">
      <c r="A30" s="24"/>
      <c r="B30" s="74"/>
      <c r="C30" s="28"/>
      <c r="D30" s="29">
        <f>IF(C30=0,0,IF(+C30&gt;gwg,"Anschaffungskosten zu hoch für ein Geringwertiges Wirtschaftsgut - Ansatz unter Investitionen",C30))</f>
        <v>0</v>
      </c>
      <c r="E30" s="28"/>
      <c r="F30" s="29">
        <f>IF(E30=0,0,IF(+E30&gt;gwg,"Anschaffungskosten zu hoch für ein Geringwertiges Wirtschaftsgut - Ansatz unter Investitionen",E30))</f>
        <v>0</v>
      </c>
      <c r="G30" s="28"/>
      <c r="H30" s="29">
        <f>IF(G30=0,0,IF(+G30&gt;gwg,"Anschaffungskosten zu hoch für ein Geringwertiges Wirtschaftsgut - Ansatz unter Investitionen",G30))</f>
        <v>0</v>
      </c>
      <c r="I30" s="28"/>
      <c r="J30" s="29">
        <f>IF(I30=0,0,IF(+I30&gt;gwg,"Anschaffungskosten zu hoch für ein Geringwertiges Wirtschaftsgut - Ansatz unter Investitionen",I30))</f>
        <v>0</v>
      </c>
      <c r="K30" s="5"/>
      <c r="L30" s="5"/>
      <c r="M30" s="5"/>
      <c r="N30" s="5"/>
      <c r="O30" s="5"/>
      <c r="P30" s="5"/>
      <c r="Q30" s="5"/>
      <c r="R30" s="5"/>
      <c r="S30" s="5"/>
      <c r="T30" s="5"/>
      <c r="U30" s="5"/>
      <c r="V30" s="5"/>
      <c r="W30" s="5"/>
      <c r="X30" s="5"/>
      <c r="Y30" s="5"/>
      <c r="Z30" s="5"/>
    </row>
    <row r="31" ht="12.0" customHeight="1">
      <c r="A31" s="24"/>
      <c r="B31" s="74"/>
      <c r="C31" s="28"/>
      <c r="D31" s="29">
        <f>IF(C31=0,0,IF(+C31&gt;gwg,"Anschaffungskosten zu hoch für ein Geringwertiges Wirtschaftsgut - Ansatz unter Investitionen",C31))</f>
        <v>0</v>
      </c>
      <c r="E31" s="28"/>
      <c r="F31" s="29">
        <f>IF(E31=0,0,IF(+E31&gt;gwg,"Anschaffungskosten zu hoch für ein Geringwertiges Wirtschaftsgut - Ansatz unter Investitionen",E31))</f>
        <v>0</v>
      </c>
      <c r="G31" s="28"/>
      <c r="H31" s="29">
        <f>IF(G31=0,0,IF(+G31&gt;gwg,"Anschaffungskosten zu hoch für ein Geringwertiges Wirtschaftsgut - Ansatz unter Investitionen",G31))</f>
        <v>0</v>
      </c>
      <c r="I31" s="28"/>
      <c r="J31" s="29">
        <f>IF(I31=0,0,IF(+I31&gt;gwg,"Anschaffungskosten zu hoch für ein Geringwertiges Wirtschaftsgut - Ansatz unter Investitionen",I31))</f>
        <v>0</v>
      </c>
      <c r="K31" s="5"/>
      <c r="L31" s="5"/>
      <c r="M31" s="5"/>
      <c r="N31" s="5"/>
      <c r="O31" s="5"/>
      <c r="P31" s="5"/>
      <c r="Q31" s="5"/>
      <c r="R31" s="5"/>
      <c r="S31" s="5"/>
      <c r="T31" s="5"/>
      <c r="U31" s="5"/>
      <c r="V31" s="5"/>
      <c r="W31" s="5"/>
      <c r="X31" s="5"/>
      <c r="Y31" s="5"/>
      <c r="Z31" s="5"/>
    </row>
    <row r="32" ht="12.0" customHeight="1">
      <c r="A32" s="24"/>
      <c r="B32" s="74"/>
      <c r="C32" s="28"/>
      <c r="D32" s="29">
        <f>IF(C32=0,0,IF(+C32&gt;gwg,"Anschaffungskosten zu hoch für ein Geringwertiges Wirtschaftsgut - Ansatz unter Investitionen",C32))</f>
        <v>0</v>
      </c>
      <c r="E32" s="28"/>
      <c r="F32" s="29">
        <f>IF(E32=0,0,IF(+E32&gt;gwg,"Anschaffungskosten zu hoch für ein Geringwertiges Wirtschaftsgut - Ansatz unter Investitionen",E32))</f>
        <v>0</v>
      </c>
      <c r="G32" s="28"/>
      <c r="H32" s="29">
        <f>IF(G32=0,0,IF(+G32&gt;gwg,"Anschaffungskosten zu hoch für ein Geringwertiges Wirtschaftsgut - Ansatz unter Investitionen",G32))</f>
        <v>0</v>
      </c>
      <c r="I32" s="28"/>
      <c r="J32" s="29">
        <f>IF(I32=0,0,IF(+I32&gt;gwg,"Anschaffungskosten zu hoch für ein Geringwertiges Wirtschaftsgut - Ansatz unter Investitionen",I32))</f>
        <v>0</v>
      </c>
      <c r="K32" s="5"/>
      <c r="L32" s="5"/>
      <c r="M32" s="5"/>
      <c r="N32" s="5"/>
      <c r="O32" s="5"/>
      <c r="P32" s="5"/>
      <c r="Q32" s="5"/>
      <c r="R32" s="5"/>
      <c r="S32" s="5"/>
      <c r="T32" s="5"/>
      <c r="U32" s="5"/>
      <c r="V32" s="5"/>
      <c r="W32" s="5"/>
      <c r="X32" s="5"/>
      <c r="Y32" s="5"/>
      <c r="Z32" s="5"/>
    </row>
    <row r="33" ht="12.0" customHeight="1">
      <c r="A33" s="24"/>
      <c r="B33" s="74"/>
      <c r="C33" s="28"/>
      <c r="D33" s="29">
        <f>IF(C33=0,0,IF(+C33&gt;gwg,"Anschaffungskosten zu hoch für ein Geringwertiges Wirtschaftsgut - Ansatz unter Investitionen",C33))</f>
        <v>0</v>
      </c>
      <c r="E33" s="28"/>
      <c r="F33" s="29">
        <f>IF(E33=0,0,IF(+E33&gt;gwg,"Anschaffungskosten zu hoch für ein Geringwertiges Wirtschaftsgut - Ansatz unter Investitionen",E33))</f>
        <v>0</v>
      </c>
      <c r="G33" s="28"/>
      <c r="H33" s="29">
        <f>IF(G33=0,0,IF(+G33&gt;gwg,"Anschaffungskosten zu hoch für ein Geringwertiges Wirtschaftsgut - Ansatz unter Investitionen",G33))</f>
        <v>0</v>
      </c>
      <c r="I33" s="28"/>
      <c r="J33" s="29">
        <f>IF(I33=0,0,IF(+I33&gt;gwg,"Anschaffungskosten zu hoch für ein Geringwertiges Wirtschaftsgut - Ansatz unter Investitionen",I33))</f>
        <v>0</v>
      </c>
      <c r="K33" s="5"/>
      <c r="L33" s="5"/>
      <c r="M33" s="5"/>
      <c r="N33" s="5"/>
      <c r="O33" s="5"/>
      <c r="P33" s="5"/>
      <c r="Q33" s="5"/>
      <c r="R33" s="5"/>
      <c r="S33" s="5"/>
      <c r="T33" s="5"/>
      <c r="U33" s="5"/>
      <c r="V33" s="5"/>
      <c r="W33" s="5"/>
      <c r="X33" s="5"/>
      <c r="Y33" s="5"/>
      <c r="Z33" s="5"/>
    </row>
    <row r="34" ht="12.0" customHeight="1">
      <c r="A34" s="24"/>
      <c r="B34" s="74"/>
      <c r="C34" s="28"/>
      <c r="D34" s="29">
        <f>IF(C34=0,0,IF(+C34&gt;gwg,"Anschaffungskosten zu hoch für ein Geringwertiges Wirtschaftsgut - Ansatz unter Investitionen",C34))</f>
        <v>0</v>
      </c>
      <c r="E34" s="28"/>
      <c r="F34" s="29">
        <f>IF(E34=0,0,IF(+E34&gt;gwg,"Anschaffungskosten zu hoch für ein Geringwertiges Wirtschaftsgut - Ansatz unter Investitionen",E34))</f>
        <v>0</v>
      </c>
      <c r="G34" s="28"/>
      <c r="H34" s="29">
        <f>IF(G34=0,0,IF(+G34&gt;gwg,"Anschaffungskosten zu hoch für ein Geringwertiges Wirtschaftsgut - Ansatz unter Investitionen",G34))</f>
        <v>0</v>
      </c>
      <c r="I34" s="28"/>
      <c r="J34" s="29">
        <f>IF(I34=0,0,IF(+I34&gt;gwg,"Anschaffungskosten zu hoch für ein Geringwertiges Wirtschaftsgut - Ansatz unter Investitionen",I34))</f>
        <v>0</v>
      </c>
      <c r="K34" s="5"/>
      <c r="L34" s="5"/>
      <c r="M34" s="5"/>
      <c r="N34" s="5"/>
      <c r="O34" s="5"/>
      <c r="P34" s="5"/>
      <c r="Q34" s="5"/>
      <c r="R34" s="5"/>
      <c r="S34" s="5"/>
      <c r="T34" s="5"/>
      <c r="U34" s="5"/>
      <c r="V34" s="5"/>
      <c r="W34" s="5"/>
      <c r="X34" s="5"/>
      <c r="Y34" s="5"/>
      <c r="Z34" s="5"/>
    </row>
    <row r="35" ht="12.0" customHeight="1">
      <c r="A35" s="69"/>
      <c r="B35" s="70"/>
      <c r="C35" s="71">
        <f t="shared" ref="C35:J35" si="10">SUM(C24:C34)</f>
        <v>0</v>
      </c>
      <c r="D35" s="71">
        <f t="shared" si="10"/>
        <v>0</v>
      </c>
      <c r="E35" s="71">
        <f t="shared" si="10"/>
        <v>0</v>
      </c>
      <c r="F35" s="71">
        <f t="shared" si="10"/>
        <v>0</v>
      </c>
      <c r="G35" s="71">
        <f t="shared" si="10"/>
        <v>0</v>
      </c>
      <c r="H35" s="71">
        <f t="shared" si="10"/>
        <v>0</v>
      </c>
      <c r="I35" s="71">
        <f t="shared" si="10"/>
        <v>0</v>
      </c>
      <c r="J35" s="71">
        <f t="shared" si="10"/>
        <v>0</v>
      </c>
      <c r="K35" s="5"/>
      <c r="L35" s="5"/>
      <c r="M35" s="5"/>
      <c r="N35" s="5"/>
      <c r="O35" s="5"/>
      <c r="P35" s="5"/>
      <c r="Q35" s="5"/>
      <c r="R35" s="5"/>
      <c r="S35" s="5"/>
      <c r="T35" s="5"/>
      <c r="U35" s="5"/>
      <c r="V35" s="5"/>
      <c r="W35" s="5"/>
      <c r="X35" s="5"/>
      <c r="Y35" s="5"/>
      <c r="Z35" s="5"/>
    </row>
    <row r="36" ht="3.75" customHeight="1">
      <c r="A36" s="69"/>
      <c r="B36" s="70"/>
      <c r="C36" s="29"/>
      <c r="D36" s="29"/>
      <c r="E36" s="29"/>
      <c r="F36" s="29"/>
      <c r="G36" s="29"/>
      <c r="H36" s="29"/>
      <c r="I36" s="29"/>
      <c r="J36" s="29"/>
      <c r="K36" s="5"/>
      <c r="L36" s="5"/>
      <c r="M36" s="5"/>
      <c r="N36" s="5"/>
      <c r="O36" s="5"/>
      <c r="P36" s="5"/>
      <c r="Q36" s="5"/>
      <c r="R36" s="5"/>
      <c r="S36" s="5"/>
      <c r="T36" s="5"/>
      <c r="U36" s="5"/>
      <c r="V36" s="5"/>
      <c r="W36" s="5"/>
      <c r="X36" s="5"/>
      <c r="Y36" s="5"/>
      <c r="Z36" s="5"/>
    </row>
    <row r="37" ht="12.0" customHeight="1">
      <c r="A37" s="5" t="s">
        <v>108</v>
      </c>
      <c r="B37" s="70"/>
      <c r="C37" s="30">
        <f t="shared" ref="C37:J37" si="11">+C13+C22+C35</f>
        <v>0</v>
      </c>
      <c r="D37" s="30">
        <f t="shared" si="11"/>
        <v>0</v>
      </c>
      <c r="E37" s="30">
        <f t="shared" si="11"/>
        <v>0</v>
      </c>
      <c r="F37" s="30">
        <f t="shared" si="11"/>
        <v>0</v>
      </c>
      <c r="G37" s="30">
        <f t="shared" si="11"/>
        <v>0</v>
      </c>
      <c r="H37" s="30">
        <f t="shared" si="11"/>
        <v>0</v>
      </c>
      <c r="I37" s="30">
        <f t="shared" si="11"/>
        <v>0</v>
      </c>
      <c r="J37" s="30">
        <f t="shared" si="11"/>
        <v>0</v>
      </c>
      <c r="K37" s="5"/>
      <c r="L37" s="5"/>
      <c r="M37" s="5"/>
      <c r="N37" s="5"/>
      <c r="O37" s="5"/>
      <c r="P37" s="5"/>
      <c r="Q37" s="5"/>
      <c r="R37" s="5"/>
      <c r="S37" s="5"/>
      <c r="T37" s="5"/>
      <c r="U37" s="5"/>
      <c r="V37" s="5"/>
      <c r="W37" s="5"/>
      <c r="X37" s="5"/>
      <c r="Y37" s="5"/>
      <c r="Z37" s="5"/>
    </row>
    <row r="38" ht="12.0" customHeight="1">
      <c r="A38" s="5" t="s">
        <v>109</v>
      </c>
      <c r="B38" s="5"/>
      <c r="C38" s="75"/>
      <c r="D38" s="29">
        <f>ROUND((+D13+D22+gwgeins)/(13-Monat),0)</f>
        <v>0</v>
      </c>
      <c r="E38" s="75"/>
      <c r="F38" s="29">
        <f>ROUND(D39+(F13+F22+F35)/12,0)</f>
        <v>0</v>
      </c>
      <c r="G38" s="75"/>
      <c r="H38" s="29">
        <f>ROUND(F39+(H13+H22+H35)/12,0)</f>
        <v>0</v>
      </c>
      <c r="I38" s="75"/>
      <c r="J38" s="29">
        <f>ROUND(H39+(J13+J22+J35)/12,0)</f>
        <v>0</v>
      </c>
      <c r="K38" s="5"/>
      <c r="L38" s="5"/>
      <c r="M38" s="5"/>
      <c r="N38" s="5"/>
      <c r="O38" s="5"/>
      <c r="P38" s="5"/>
      <c r="Q38" s="5"/>
      <c r="R38" s="5"/>
      <c r="S38" s="5"/>
      <c r="T38" s="5"/>
      <c r="U38" s="5"/>
      <c r="V38" s="5"/>
      <c r="W38" s="5"/>
      <c r="X38" s="5"/>
      <c r="Y38" s="5"/>
      <c r="Z38" s="5"/>
    </row>
    <row r="39" ht="12.0" customHeight="1">
      <c r="A39" s="5" t="s">
        <v>110</v>
      </c>
      <c r="B39" s="5"/>
      <c r="C39" s="75"/>
      <c r="D39" s="29">
        <f>ROUND((D13+D22)/12,0)</f>
        <v>0</v>
      </c>
      <c r="E39" s="75"/>
      <c r="F39" s="29">
        <f>+D39+(F13+F22)/12</f>
        <v>0</v>
      </c>
      <c r="G39" s="75"/>
      <c r="H39" s="29">
        <f>+F39+(H13+H22)/12</f>
        <v>0</v>
      </c>
      <c r="I39" s="5"/>
      <c r="J39" s="29">
        <f>+H39+(J13+J22)/12</f>
        <v>0</v>
      </c>
      <c r="K39" s="5"/>
      <c r="L39" s="5"/>
      <c r="M39" s="5"/>
      <c r="N39" s="5"/>
      <c r="O39" s="5"/>
      <c r="P39" s="5"/>
      <c r="Q39" s="5"/>
      <c r="R39" s="5"/>
      <c r="S39" s="5"/>
      <c r="T39" s="5"/>
      <c r="U39" s="5"/>
      <c r="V39" s="5"/>
      <c r="W39" s="5"/>
      <c r="X39" s="5"/>
      <c r="Y39" s="5"/>
      <c r="Z39" s="5"/>
    </row>
    <row r="40" ht="12.0" customHeight="1">
      <c r="A40" s="5"/>
      <c r="B40" s="5"/>
      <c r="C40" s="75"/>
      <c r="D40" s="75"/>
      <c r="E40" s="75"/>
      <c r="F40" s="75"/>
      <c r="G40" s="75"/>
      <c r="H40" s="75"/>
      <c r="I40" s="75"/>
      <c r="J40" s="75"/>
      <c r="K40" s="5"/>
      <c r="L40" s="5"/>
      <c r="M40" s="5"/>
      <c r="N40" s="5"/>
      <c r="O40" s="5"/>
      <c r="P40" s="5"/>
      <c r="Q40" s="5"/>
      <c r="R40" s="5"/>
      <c r="S40" s="5"/>
      <c r="T40" s="5"/>
      <c r="U40" s="5"/>
      <c r="V40" s="5"/>
      <c r="W40" s="5"/>
      <c r="X40" s="5"/>
      <c r="Y40" s="5"/>
      <c r="Z40" s="5"/>
    </row>
    <row r="41" ht="36.0" customHeight="1">
      <c r="A41" s="76" t="s">
        <v>111</v>
      </c>
      <c r="B41" s="17"/>
      <c r="C41" s="18"/>
      <c r="D41" s="75"/>
      <c r="E41" s="70"/>
      <c r="F41" s="75"/>
      <c r="G41" s="29"/>
      <c r="H41" s="75"/>
      <c r="I41" s="5"/>
      <c r="J41" s="75"/>
      <c r="K41" s="5"/>
      <c r="L41" s="5"/>
      <c r="M41" s="5"/>
      <c r="N41" s="5"/>
      <c r="O41" s="5"/>
      <c r="P41" s="5"/>
      <c r="Q41" s="5"/>
      <c r="R41" s="5"/>
      <c r="S41" s="5"/>
      <c r="T41" s="5"/>
      <c r="U41" s="5"/>
      <c r="V41" s="5"/>
      <c r="W41" s="5"/>
      <c r="X41" s="5"/>
      <c r="Y41" s="5"/>
      <c r="Z41" s="5"/>
    </row>
    <row r="42" ht="12.0" customHeight="1">
      <c r="A42" s="24"/>
      <c r="B42" s="70"/>
      <c r="C42" s="28"/>
      <c r="D42" s="29"/>
      <c r="E42" s="28"/>
      <c r="F42" s="29"/>
      <c r="G42" s="28"/>
      <c r="H42" s="29"/>
      <c r="I42" s="28"/>
      <c r="J42" s="75"/>
      <c r="K42" s="5"/>
      <c r="L42" s="5"/>
      <c r="M42" s="5"/>
      <c r="N42" s="5"/>
      <c r="O42" s="5"/>
      <c r="P42" s="5"/>
      <c r="Q42" s="5"/>
      <c r="R42" s="5"/>
      <c r="S42" s="5"/>
      <c r="T42" s="5"/>
      <c r="U42" s="5"/>
      <c r="V42" s="5"/>
      <c r="W42" s="5"/>
      <c r="X42" s="5"/>
      <c r="Y42" s="5"/>
      <c r="Z42" s="5"/>
    </row>
    <row r="43" ht="12.0" customHeight="1">
      <c r="A43" s="24"/>
      <c r="B43" s="70"/>
      <c r="C43" s="28"/>
      <c r="D43" s="29"/>
      <c r="E43" s="28"/>
      <c r="F43" s="29"/>
      <c r="G43" s="28"/>
      <c r="H43" s="29"/>
      <c r="I43" s="28"/>
      <c r="J43" s="75"/>
      <c r="K43" s="5"/>
      <c r="L43" s="5"/>
      <c r="M43" s="5"/>
      <c r="N43" s="5"/>
      <c r="O43" s="5"/>
      <c r="P43" s="5"/>
      <c r="Q43" s="5"/>
      <c r="R43" s="5"/>
      <c r="S43" s="5"/>
      <c r="T43" s="5"/>
      <c r="U43" s="5"/>
      <c r="V43" s="5"/>
      <c r="W43" s="5"/>
      <c r="X43" s="5"/>
      <c r="Y43" s="5"/>
      <c r="Z43" s="5"/>
    </row>
    <row r="44" ht="12.0" customHeight="1">
      <c r="A44" s="24"/>
      <c r="B44" s="70"/>
      <c r="C44" s="28"/>
      <c r="D44" s="29"/>
      <c r="E44" s="28"/>
      <c r="F44" s="29"/>
      <c r="G44" s="28"/>
      <c r="H44" s="29"/>
      <c r="I44" s="28"/>
      <c r="J44" s="75"/>
      <c r="K44" s="5"/>
      <c r="L44" s="5"/>
      <c r="M44" s="5"/>
      <c r="N44" s="5"/>
      <c r="O44" s="5"/>
      <c r="P44" s="5"/>
      <c r="Q44" s="5"/>
      <c r="R44" s="5"/>
      <c r="S44" s="5"/>
      <c r="T44" s="5"/>
      <c r="U44" s="5"/>
      <c r="V44" s="5"/>
      <c r="W44" s="5"/>
      <c r="X44" s="5"/>
      <c r="Y44" s="5"/>
      <c r="Z44" s="5"/>
    </row>
    <row r="45" ht="12.0" customHeight="1">
      <c r="A45" s="24"/>
      <c r="B45" s="70"/>
      <c r="C45" s="28"/>
      <c r="D45" s="29"/>
      <c r="E45" s="28"/>
      <c r="F45" s="29"/>
      <c r="G45" s="28"/>
      <c r="H45" s="29"/>
      <c r="I45" s="28"/>
      <c r="J45" s="75"/>
      <c r="K45" s="5"/>
      <c r="L45" s="5"/>
      <c r="M45" s="5"/>
      <c r="N45" s="5"/>
      <c r="O45" s="5"/>
      <c r="P45" s="5"/>
      <c r="Q45" s="5"/>
      <c r="R45" s="5"/>
      <c r="S45" s="5"/>
      <c r="T45" s="5"/>
      <c r="U45" s="5"/>
      <c r="V45" s="5"/>
      <c r="W45" s="5"/>
      <c r="X45" s="5"/>
      <c r="Y45" s="5"/>
      <c r="Z45" s="5"/>
    </row>
    <row r="46" ht="12.0" customHeight="1">
      <c r="A46" s="24"/>
      <c r="B46" s="70"/>
      <c r="C46" s="28"/>
      <c r="D46" s="29"/>
      <c r="E46" s="28"/>
      <c r="F46" s="29"/>
      <c r="G46" s="28"/>
      <c r="H46" s="29"/>
      <c r="I46" s="28"/>
      <c r="J46" s="75"/>
      <c r="K46" s="5"/>
      <c r="L46" s="5"/>
      <c r="M46" s="5"/>
      <c r="N46" s="5"/>
      <c r="O46" s="5"/>
      <c r="P46" s="5"/>
      <c r="Q46" s="5"/>
      <c r="R46" s="5"/>
      <c r="S46" s="5"/>
      <c r="T46" s="5"/>
      <c r="U46" s="5"/>
      <c r="V46" s="5"/>
      <c r="W46" s="5"/>
      <c r="X46" s="5"/>
      <c r="Y46" s="5"/>
      <c r="Z46" s="5"/>
    </row>
    <row r="47" ht="12.0" customHeight="1">
      <c r="A47" s="69"/>
      <c r="B47" s="70"/>
      <c r="C47" s="30">
        <f>SUM(C42:C46)</f>
        <v>0</v>
      </c>
      <c r="D47" s="75"/>
      <c r="E47" s="30">
        <f>SUM(E42:E46)</f>
        <v>0</v>
      </c>
      <c r="F47" s="75"/>
      <c r="G47" s="30">
        <f>SUM(G42:G46)</f>
        <v>0</v>
      </c>
      <c r="H47" s="75"/>
      <c r="I47" s="30">
        <f>SUM(I42:I46)</f>
        <v>0</v>
      </c>
      <c r="J47" s="75"/>
      <c r="K47" s="5"/>
      <c r="L47" s="5"/>
      <c r="M47" s="5"/>
      <c r="N47" s="5"/>
      <c r="O47" s="5"/>
      <c r="P47" s="5"/>
      <c r="Q47" s="5"/>
      <c r="R47" s="5"/>
      <c r="S47" s="5"/>
      <c r="T47" s="5"/>
      <c r="U47" s="5"/>
      <c r="V47" s="5"/>
      <c r="W47" s="5"/>
      <c r="X47" s="5"/>
      <c r="Y47" s="5"/>
      <c r="Z47" s="5"/>
    </row>
    <row r="48" ht="12.0" customHeight="1">
      <c r="A48" s="69"/>
      <c r="B48" s="70"/>
      <c r="C48" s="29"/>
      <c r="D48" s="75"/>
      <c r="E48" s="29"/>
      <c r="F48" s="75"/>
      <c r="G48" s="29"/>
      <c r="H48" s="75"/>
      <c r="I48" s="29"/>
      <c r="J48" s="75"/>
      <c r="K48" s="5"/>
      <c r="L48" s="5"/>
      <c r="M48" s="5"/>
      <c r="N48" s="5"/>
      <c r="O48" s="5"/>
      <c r="P48" s="5"/>
      <c r="Q48" s="5"/>
      <c r="R48" s="5"/>
      <c r="S48" s="5"/>
      <c r="T48" s="5"/>
      <c r="U48" s="5"/>
      <c r="V48" s="5"/>
      <c r="W48" s="5"/>
      <c r="X48" s="5"/>
      <c r="Y48" s="5"/>
      <c r="Z48" s="5"/>
    </row>
    <row r="49" ht="12.0" customHeight="1">
      <c r="A49" s="69"/>
      <c r="B49" s="70"/>
      <c r="C49" s="73"/>
      <c r="D49" s="75"/>
      <c r="E49" s="73"/>
      <c r="F49" s="75"/>
      <c r="G49" s="73"/>
      <c r="H49" s="75"/>
      <c r="I49" s="73"/>
      <c r="J49" s="77"/>
      <c r="K49" s="5"/>
      <c r="L49" s="5"/>
      <c r="M49" s="5"/>
      <c r="N49" s="5"/>
      <c r="O49" s="5"/>
      <c r="P49" s="5"/>
      <c r="Q49" s="5"/>
      <c r="R49" s="5"/>
      <c r="S49" s="5"/>
      <c r="T49" s="5"/>
      <c r="U49" s="5"/>
      <c r="V49" s="5"/>
      <c r="W49" s="5"/>
      <c r="X49" s="5"/>
      <c r="Y49" s="5"/>
      <c r="Z49" s="5"/>
    </row>
    <row r="50" ht="12.0" customHeight="1">
      <c r="A50" s="5"/>
      <c r="B50" s="74"/>
      <c r="C50" s="75"/>
      <c r="D50" s="75"/>
      <c r="E50" s="75"/>
      <c r="F50" s="75"/>
      <c r="G50" s="75"/>
      <c r="H50" s="75"/>
      <c r="I50" s="75"/>
      <c r="J50" s="75"/>
      <c r="K50" s="73"/>
      <c r="L50" s="5"/>
      <c r="M50" s="5"/>
      <c r="N50" s="5"/>
      <c r="O50" s="5"/>
      <c r="P50" s="5"/>
      <c r="Q50" s="5"/>
      <c r="R50" s="5"/>
      <c r="S50" s="5"/>
      <c r="T50" s="5"/>
      <c r="U50" s="5"/>
      <c r="V50" s="5"/>
      <c r="W50" s="5"/>
      <c r="X50" s="5"/>
      <c r="Y50" s="5"/>
      <c r="Z50" s="5"/>
    </row>
    <row r="51" ht="12.0" customHeight="1">
      <c r="A51" s="5"/>
      <c r="B51" s="74"/>
      <c r="C51" s="75"/>
      <c r="D51" s="75"/>
      <c r="E51" s="75"/>
      <c r="F51" s="75"/>
      <c r="G51" s="75"/>
      <c r="H51" s="75"/>
      <c r="I51" s="75"/>
      <c r="J51" s="75"/>
      <c r="K51" s="73"/>
      <c r="L51" s="5"/>
      <c r="M51" s="5"/>
      <c r="N51" s="5"/>
      <c r="O51" s="5"/>
      <c r="P51" s="5"/>
      <c r="Q51" s="5"/>
      <c r="R51" s="5"/>
      <c r="S51" s="5"/>
      <c r="T51" s="5"/>
      <c r="U51" s="5"/>
      <c r="V51" s="5"/>
      <c r="W51" s="5"/>
      <c r="X51" s="5"/>
      <c r="Y51" s="5"/>
      <c r="Z51" s="5"/>
    </row>
    <row r="52" ht="12.0" customHeight="1">
      <c r="A52" s="5"/>
      <c r="B52" s="74"/>
      <c r="C52" s="75"/>
      <c r="D52" s="75"/>
      <c r="E52" s="75"/>
      <c r="F52" s="75"/>
      <c r="G52" s="75"/>
      <c r="H52" s="75"/>
      <c r="I52" s="75"/>
      <c r="J52" s="75"/>
      <c r="K52" s="73"/>
      <c r="L52" s="5"/>
      <c r="M52" s="5"/>
      <c r="N52" s="5"/>
      <c r="O52" s="5"/>
      <c r="P52" s="5"/>
      <c r="Q52" s="5"/>
      <c r="R52" s="5"/>
      <c r="S52" s="5"/>
      <c r="T52" s="5"/>
      <c r="U52" s="5"/>
      <c r="V52" s="5"/>
      <c r="W52" s="5"/>
      <c r="X52" s="5"/>
      <c r="Y52" s="5"/>
      <c r="Z52" s="5"/>
    </row>
    <row r="53" ht="12.0" customHeight="1">
      <c r="A53" s="5"/>
      <c r="B53" s="74"/>
      <c r="C53" s="75"/>
      <c r="D53" s="75"/>
      <c r="E53" s="75"/>
      <c r="F53" s="75"/>
      <c r="G53" s="75"/>
      <c r="H53" s="75"/>
      <c r="I53" s="75"/>
      <c r="J53" s="75"/>
      <c r="K53" s="5"/>
      <c r="L53" s="5"/>
      <c r="M53" s="5"/>
      <c r="N53" s="5"/>
      <c r="O53" s="5"/>
      <c r="P53" s="5"/>
      <c r="Q53" s="5"/>
      <c r="R53" s="5"/>
      <c r="S53" s="5"/>
      <c r="T53" s="5"/>
      <c r="U53" s="5"/>
      <c r="V53" s="5"/>
      <c r="W53" s="5"/>
      <c r="X53" s="5"/>
      <c r="Y53" s="5"/>
      <c r="Z53" s="5"/>
    </row>
    <row r="54" ht="12.0" customHeight="1">
      <c r="A54" s="5"/>
      <c r="B54" s="74"/>
      <c r="C54" s="75"/>
      <c r="D54" s="75"/>
      <c r="E54" s="75"/>
      <c r="F54" s="75"/>
      <c r="G54" s="75"/>
      <c r="H54" s="75"/>
      <c r="I54" s="75"/>
      <c r="J54" s="75"/>
      <c r="K54" s="5"/>
      <c r="L54" s="5"/>
      <c r="M54" s="5"/>
      <c r="N54" s="5"/>
      <c r="O54" s="5"/>
      <c r="P54" s="5"/>
      <c r="Q54" s="5"/>
      <c r="R54" s="5"/>
      <c r="S54" s="5"/>
      <c r="T54" s="5"/>
      <c r="U54" s="5"/>
      <c r="V54" s="5"/>
      <c r="W54" s="5"/>
      <c r="X54" s="5"/>
      <c r="Y54" s="5"/>
      <c r="Z54" s="5"/>
    </row>
    <row r="55" ht="12.0" customHeight="1">
      <c r="A55" s="5"/>
      <c r="B55" s="74"/>
      <c r="C55" s="75"/>
      <c r="D55" s="75"/>
      <c r="E55" s="75"/>
      <c r="F55" s="75"/>
      <c r="G55" s="75"/>
      <c r="H55" s="75"/>
      <c r="I55" s="75"/>
      <c r="J55" s="75"/>
      <c r="K55" s="5"/>
      <c r="L55" s="5"/>
      <c r="M55" s="5"/>
      <c r="N55" s="5"/>
      <c r="O55" s="5"/>
      <c r="P55" s="5"/>
      <c r="Q55" s="5"/>
      <c r="R55" s="5"/>
      <c r="S55" s="5"/>
      <c r="T55" s="5"/>
      <c r="U55" s="5"/>
      <c r="V55" s="5"/>
      <c r="W55" s="5"/>
      <c r="X55" s="5"/>
      <c r="Y55" s="5"/>
      <c r="Z55" s="5"/>
    </row>
    <row r="56" ht="12.0" customHeight="1">
      <c r="A56" s="5"/>
      <c r="B56" s="74"/>
      <c r="C56" s="5"/>
      <c r="D56" s="75"/>
      <c r="E56" s="5"/>
      <c r="F56" s="75"/>
      <c r="G56" s="5"/>
      <c r="H56" s="75"/>
      <c r="I56" s="5"/>
      <c r="J56" s="75"/>
      <c r="K56" s="5"/>
      <c r="L56" s="5"/>
      <c r="M56" s="5"/>
      <c r="N56" s="5"/>
      <c r="O56" s="5"/>
      <c r="P56" s="5"/>
      <c r="Q56" s="5"/>
      <c r="R56" s="5"/>
      <c r="S56" s="5"/>
      <c r="T56" s="5"/>
      <c r="U56" s="5"/>
      <c r="V56" s="5"/>
      <c r="W56" s="5"/>
      <c r="X56" s="5"/>
      <c r="Y56" s="5"/>
      <c r="Z56" s="5"/>
    </row>
    <row r="57" ht="12.0" customHeight="1">
      <c r="A57" s="5"/>
      <c r="B57" s="74"/>
      <c r="C57" s="75"/>
      <c r="D57" s="75"/>
      <c r="E57" s="75"/>
      <c r="F57" s="75"/>
      <c r="G57" s="75"/>
      <c r="H57" s="75"/>
      <c r="I57" s="75"/>
      <c r="J57" s="75"/>
      <c r="K57" s="5"/>
      <c r="L57" s="5"/>
      <c r="M57" s="5"/>
      <c r="N57" s="5"/>
      <c r="O57" s="5"/>
      <c r="P57" s="5"/>
      <c r="Q57" s="5"/>
      <c r="R57" s="5"/>
      <c r="S57" s="5"/>
      <c r="T57" s="5"/>
      <c r="U57" s="5"/>
      <c r="V57" s="5"/>
      <c r="W57" s="5"/>
      <c r="X57" s="5"/>
      <c r="Y57" s="5"/>
      <c r="Z57" s="5"/>
    </row>
    <row r="58" ht="12.0"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2.0"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2.0" customHeight="1">
      <c r="A60" s="5"/>
      <c r="B60" s="5"/>
      <c r="C60" s="75"/>
      <c r="D60" s="75"/>
      <c r="E60" s="75"/>
      <c r="F60" s="75"/>
      <c r="G60" s="75"/>
      <c r="H60" s="75"/>
      <c r="I60" s="75"/>
      <c r="J60" s="75"/>
      <c r="K60" s="5"/>
      <c r="L60" s="5"/>
      <c r="M60" s="5"/>
      <c r="N60" s="5"/>
      <c r="O60" s="5"/>
      <c r="P60" s="5"/>
      <c r="Q60" s="5"/>
      <c r="R60" s="5"/>
      <c r="S60" s="5"/>
      <c r="T60" s="5"/>
      <c r="U60" s="5"/>
      <c r="V60" s="5"/>
      <c r="W60" s="5"/>
      <c r="X60" s="5"/>
      <c r="Y60" s="5"/>
      <c r="Z60" s="5"/>
    </row>
    <row r="61" ht="12.0" customHeight="1">
      <c r="A61" s="5"/>
      <c r="B61" s="5"/>
      <c r="C61" s="75"/>
      <c r="D61" s="75"/>
      <c r="E61" s="75"/>
      <c r="F61" s="75"/>
      <c r="G61" s="75"/>
      <c r="H61" s="75"/>
      <c r="I61" s="75"/>
      <c r="J61" s="75"/>
      <c r="K61" s="5"/>
      <c r="L61" s="5"/>
      <c r="M61" s="5"/>
      <c r="N61" s="5"/>
      <c r="O61" s="5"/>
      <c r="P61" s="5"/>
      <c r="Q61" s="5"/>
      <c r="R61" s="5"/>
      <c r="S61" s="5"/>
      <c r="T61" s="5"/>
      <c r="U61" s="5"/>
      <c r="V61" s="5"/>
      <c r="W61" s="5"/>
      <c r="X61" s="5"/>
      <c r="Y61" s="5"/>
      <c r="Z61" s="5"/>
    </row>
    <row r="62" ht="12.0" customHeight="1">
      <c r="A62" s="5"/>
      <c r="B62" s="5"/>
      <c r="C62" s="75"/>
      <c r="D62" s="75"/>
      <c r="E62" s="75"/>
      <c r="F62" s="75"/>
      <c r="G62" s="75"/>
      <c r="H62" s="75"/>
      <c r="I62" s="75"/>
      <c r="J62" s="75"/>
      <c r="K62" s="5"/>
      <c r="L62" s="5"/>
      <c r="M62" s="5"/>
      <c r="N62" s="5"/>
      <c r="O62" s="5"/>
      <c r="P62" s="5"/>
      <c r="Q62" s="5"/>
      <c r="R62" s="5"/>
      <c r="S62" s="5"/>
      <c r="T62" s="5"/>
      <c r="U62" s="5"/>
      <c r="V62" s="5"/>
      <c r="W62" s="5"/>
      <c r="X62" s="5"/>
      <c r="Y62" s="5"/>
      <c r="Z62" s="5"/>
    </row>
    <row r="63" ht="12.0" customHeight="1">
      <c r="A63" s="5"/>
      <c r="B63" s="5"/>
      <c r="C63" s="75"/>
      <c r="D63" s="75"/>
      <c r="E63" s="75"/>
      <c r="F63" s="75"/>
      <c r="G63" s="75"/>
      <c r="H63" s="75"/>
      <c r="I63" s="75"/>
      <c r="J63" s="75"/>
      <c r="K63" s="5"/>
      <c r="L63" s="5"/>
      <c r="M63" s="5"/>
      <c r="N63" s="5"/>
      <c r="O63" s="5"/>
      <c r="P63" s="5"/>
      <c r="Q63" s="5"/>
      <c r="R63" s="5"/>
      <c r="S63" s="5"/>
      <c r="T63" s="5"/>
      <c r="U63" s="5"/>
      <c r="V63" s="5"/>
      <c r="W63" s="5"/>
      <c r="X63" s="5"/>
      <c r="Y63" s="5"/>
      <c r="Z63" s="5"/>
    </row>
    <row r="64" ht="12.0" customHeight="1">
      <c r="A64" s="5"/>
      <c r="B64" s="5"/>
      <c r="C64" s="75"/>
      <c r="D64" s="75"/>
      <c r="E64" s="75"/>
      <c r="F64" s="75"/>
      <c r="G64" s="75"/>
      <c r="H64" s="75"/>
      <c r="I64" s="75"/>
      <c r="J64" s="75"/>
      <c r="K64" s="5"/>
      <c r="L64" s="5"/>
      <c r="M64" s="5"/>
      <c r="N64" s="5"/>
      <c r="O64" s="5"/>
      <c r="P64" s="5"/>
      <c r="Q64" s="5"/>
      <c r="R64" s="5"/>
      <c r="S64" s="5"/>
      <c r="T64" s="5"/>
      <c r="U64" s="5"/>
      <c r="V64" s="5"/>
      <c r="W64" s="5"/>
      <c r="X64" s="5"/>
      <c r="Y64" s="5"/>
      <c r="Z64" s="5"/>
    </row>
    <row r="65" ht="12.0" customHeight="1">
      <c r="A65" s="5"/>
      <c r="B65" s="5"/>
      <c r="C65" s="75"/>
      <c r="D65" s="75"/>
      <c r="E65" s="75"/>
      <c r="F65" s="75"/>
      <c r="G65" s="75"/>
      <c r="H65" s="75"/>
      <c r="I65" s="75"/>
      <c r="J65" s="75"/>
      <c r="K65" s="5"/>
      <c r="L65" s="5"/>
      <c r="M65" s="5"/>
      <c r="N65" s="5"/>
      <c r="O65" s="5"/>
      <c r="P65" s="5"/>
      <c r="Q65" s="5"/>
      <c r="R65" s="5"/>
      <c r="S65" s="5"/>
      <c r="T65" s="5"/>
      <c r="U65" s="5"/>
      <c r="V65" s="5"/>
      <c r="W65" s="5"/>
      <c r="X65" s="5"/>
      <c r="Y65" s="5"/>
      <c r="Z65" s="5"/>
    </row>
    <row r="66" ht="12.0" customHeight="1">
      <c r="A66" s="5"/>
      <c r="B66" s="5"/>
      <c r="C66" s="75"/>
      <c r="D66" s="75"/>
      <c r="E66" s="75"/>
      <c r="F66" s="75"/>
      <c r="G66" s="75"/>
      <c r="H66" s="75"/>
      <c r="I66" s="75"/>
      <c r="J66" s="75"/>
      <c r="K66" s="5"/>
      <c r="L66" s="5"/>
      <c r="M66" s="5"/>
      <c r="N66" s="5"/>
      <c r="O66" s="5"/>
      <c r="P66" s="5"/>
      <c r="Q66" s="5"/>
      <c r="R66" s="5"/>
      <c r="S66" s="5"/>
      <c r="T66" s="5"/>
      <c r="U66" s="5"/>
      <c r="V66" s="5"/>
      <c r="W66" s="5"/>
      <c r="X66" s="5"/>
      <c r="Y66" s="5"/>
      <c r="Z66" s="5"/>
    </row>
    <row r="67" ht="12.0" customHeight="1">
      <c r="A67" s="5"/>
      <c r="B67" s="5"/>
      <c r="C67" s="75"/>
      <c r="D67" s="75"/>
      <c r="E67" s="75"/>
      <c r="F67" s="75"/>
      <c r="G67" s="75"/>
      <c r="H67" s="75"/>
      <c r="I67" s="75"/>
      <c r="J67" s="75"/>
      <c r="K67" s="5"/>
      <c r="L67" s="5"/>
      <c r="M67" s="5"/>
      <c r="N67" s="5"/>
      <c r="O67" s="5"/>
      <c r="P67" s="5"/>
      <c r="Q67" s="5"/>
      <c r="R67" s="5"/>
      <c r="S67" s="5"/>
      <c r="T67" s="5"/>
      <c r="U67" s="5"/>
      <c r="V67" s="5"/>
      <c r="W67" s="5"/>
      <c r="X67" s="5"/>
      <c r="Y67" s="5"/>
      <c r="Z67" s="5"/>
    </row>
    <row r="68" ht="12.0" customHeight="1">
      <c r="A68" s="5"/>
      <c r="B68" s="5"/>
      <c r="C68" s="75"/>
      <c r="D68" s="75"/>
      <c r="E68" s="75"/>
      <c r="F68" s="75"/>
      <c r="G68" s="75"/>
      <c r="H68" s="75"/>
      <c r="I68" s="75"/>
      <c r="J68" s="75"/>
      <c r="K68" s="5"/>
      <c r="L68" s="5"/>
      <c r="M68" s="5"/>
      <c r="N68" s="5"/>
      <c r="O68" s="5"/>
      <c r="P68" s="5"/>
      <c r="Q68" s="5"/>
      <c r="R68" s="5"/>
      <c r="S68" s="5"/>
      <c r="T68" s="5"/>
      <c r="U68" s="5"/>
      <c r="V68" s="5"/>
      <c r="W68" s="5"/>
      <c r="X68" s="5"/>
      <c r="Y68" s="5"/>
      <c r="Z68" s="5"/>
    </row>
    <row r="69" ht="12.0" customHeight="1">
      <c r="A69" s="5"/>
      <c r="B69" s="5"/>
      <c r="C69" s="75"/>
      <c r="D69" s="75"/>
      <c r="E69" s="75"/>
      <c r="F69" s="75"/>
      <c r="G69" s="75"/>
      <c r="H69" s="75"/>
      <c r="I69" s="75"/>
      <c r="J69" s="75"/>
      <c r="K69" s="5"/>
      <c r="L69" s="5"/>
      <c r="M69" s="5"/>
      <c r="N69" s="5"/>
      <c r="O69" s="5"/>
      <c r="P69" s="5"/>
      <c r="Q69" s="5"/>
      <c r="R69" s="5"/>
      <c r="S69" s="5"/>
      <c r="T69" s="5"/>
      <c r="U69" s="5"/>
      <c r="V69" s="5"/>
      <c r="W69" s="5"/>
      <c r="X69" s="5"/>
      <c r="Y69" s="5"/>
      <c r="Z69" s="5"/>
    </row>
    <row r="70" ht="12.0" customHeight="1">
      <c r="A70" s="5"/>
      <c r="B70" s="5"/>
      <c r="C70" s="75"/>
      <c r="D70" s="75"/>
      <c r="E70" s="75"/>
      <c r="F70" s="75"/>
      <c r="G70" s="75"/>
      <c r="H70" s="75"/>
      <c r="I70" s="75"/>
      <c r="J70" s="75"/>
      <c r="K70" s="5"/>
      <c r="L70" s="5"/>
      <c r="M70" s="5"/>
      <c r="N70" s="5"/>
      <c r="O70" s="5"/>
      <c r="P70" s="5"/>
      <c r="Q70" s="5"/>
      <c r="R70" s="5"/>
      <c r="S70" s="5"/>
      <c r="T70" s="5"/>
      <c r="U70" s="5"/>
      <c r="V70" s="5"/>
      <c r="W70" s="5"/>
      <c r="X70" s="5"/>
      <c r="Y70" s="5"/>
      <c r="Z70" s="5"/>
    </row>
    <row r="71" ht="12.0" customHeight="1">
      <c r="A71" s="5"/>
      <c r="B71" s="5"/>
      <c r="C71" s="75"/>
      <c r="D71" s="75"/>
      <c r="E71" s="75"/>
      <c r="F71" s="75"/>
      <c r="G71" s="75"/>
      <c r="H71" s="75"/>
      <c r="I71" s="75"/>
      <c r="J71" s="75"/>
      <c r="K71" s="5"/>
      <c r="L71" s="5"/>
      <c r="M71" s="5"/>
      <c r="N71" s="5"/>
      <c r="O71" s="5"/>
      <c r="P71" s="5"/>
      <c r="Q71" s="5"/>
      <c r="R71" s="5"/>
      <c r="S71" s="5"/>
      <c r="T71" s="5"/>
      <c r="U71" s="5"/>
      <c r="V71" s="5"/>
      <c r="W71" s="5"/>
      <c r="X71" s="5"/>
      <c r="Y71" s="5"/>
      <c r="Z71" s="5"/>
    </row>
    <row r="72" ht="12.0" customHeight="1">
      <c r="A72" s="5"/>
      <c r="B72" s="5"/>
      <c r="C72" s="75"/>
      <c r="D72" s="75"/>
      <c r="E72" s="75"/>
      <c r="F72" s="75"/>
      <c r="G72" s="75"/>
      <c r="H72" s="75"/>
      <c r="I72" s="75"/>
      <c r="J72" s="75"/>
      <c r="K72" s="5"/>
      <c r="L72" s="5"/>
      <c r="M72" s="5"/>
      <c r="N72" s="5"/>
      <c r="O72" s="5"/>
      <c r="P72" s="5"/>
      <c r="Q72" s="5"/>
      <c r="R72" s="5"/>
      <c r="S72" s="5"/>
      <c r="T72" s="5"/>
      <c r="U72" s="5"/>
      <c r="V72" s="5"/>
      <c r="W72" s="5"/>
      <c r="X72" s="5"/>
      <c r="Y72" s="5"/>
      <c r="Z72" s="5"/>
    </row>
    <row r="73" ht="12.0" customHeight="1">
      <c r="A73" s="5"/>
      <c r="B73" s="5"/>
      <c r="C73" s="75"/>
      <c r="D73" s="75"/>
      <c r="E73" s="75"/>
      <c r="F73" s="75"/>
      <c r="G73" s="75"/>
      <c r="H73" s="75"/>
      <c r="I73" s="75"/>
      <c r="J73" s="75"/>
      <c r="K73" s="5"/>
      <c r="L73" s="5"/>
      <c r="M73" s="5"/>
      <c r="N73" s="5"/>
      <c r="O73" s="5"/>
      <c r="P73" s="5"/>
      <c r="Q73" s="5"/>
      <c r="R73" s="5"/>
      <c r="S73" s="5"/>
      <c r="T73" s="5"/>
      <c r="U73" s="5"/>
      <c r="V73" s="5"/>
      <c r="W73" s="5"/>
      <c r="X73" s="5"/>
      <c r="Y73" s="5"/>
      <c r="Z73" s="5"/>
    </row>
    <row r="74" ht="12.0" customHeight="1">
      <c r="A74" s="5"/>
      <c r="B74" s="5"/>
      <c r="C74" s="75"/>
      <c r="D74" s="75"/>
      <c r="E74" s="75"/>
      <c r="F74" s="75"/>
      <c r="G74" s="75"/>
      <c r="H74" s="75"/>
      <c r="I74" s="75"/>
      <c r="J74" s="75"/>
      <c r="K74" s="5"/>
      <c r="L74" s="5"/>
      <c r="M74" s="5"/>
      <c r="N74" s="5"/>
      <c r="O74" s="5"/>
      <c r="P74" s="5"/>
      <c r="Q74" s="5"/>
      <c r="R74" s="5"/>
      <c r="S74" s="5"/>
      <c r="T74" s="5"/>
      <c r="U74" s="5"/>
      <c r="V74" s="5"/>
      <c r="W74" s="5"/>
      <c r="X74" s="5"/>
      <c r="Y74" s="5"/>
      <c r="Z74" s="5"/>
    </row>
    <row r="75" ht="12.0" customHeight="1">
      <c r="A75" s="5"/>
      <c r="B75" s="5"/>
      <c r="C75" s="75"/>
      <c r="D75" s="75"/>
      <c r="E75" s="75"/>
      <c r="F75" s="75"/>
      <c r="G75" s="75"/>
      <c r="H75" s="75"/>
      <c r="I75" s="75"/>
      <c r="J75" s="75"/>
      <c r="K75" s="5"/>
      <c r="L75" s="5"/>
      <c r="M75" s="5"/>
      <c r="N75" s="5"/>
      <c r="O75" s="5"/>
      <c r="P75" s="5"/>
      <c r="Q75" s="5"/>
      <c r="R75" s="5"/>
      <c r="S75" s="5"/>
      <c r="T75" s="5"/>
      <c r="U75" s="5"/>
      <c r="V75" s="5"/>
      <c r="W75" s="5"/>
      <c r="X75" s="5"/>
      <c r="Y75" s="5"/>
      <c r="Z75" s="5"/>
    </row>
    <row r="76" ht="12.0"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2.0"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2.0"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2.0"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2.0"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2.0"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2.0"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2.0"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2.0"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2.0"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2.0"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2.0"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2.0"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2.0"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2.0"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2.0"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2.0"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2.0"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2.0"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2.0"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2.0"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2.0"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2.0"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2.0"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2.0"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0"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0"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0"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0"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0"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0"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0"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0"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0"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0"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0"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0"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0"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0"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0"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0"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0"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0"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0"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0"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0"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0"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0"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0"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0"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0"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0"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0"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0"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0"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0"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0"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0"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0"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0"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0"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0"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0"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0"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0"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0"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0"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0"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0"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0"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0"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0"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0"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0"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0"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0"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0"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0"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0"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0"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0"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0"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0"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0"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0"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0"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0"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0"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0"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0"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0"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0"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0"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0"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0"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0"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0"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0"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0"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0"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0"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0"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0"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0"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0"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0"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0"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0"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0"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0"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0"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0"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0"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0"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0"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0"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0"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0"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0"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0"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0"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0"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0"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0"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0"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0"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0"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0"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0"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0"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0"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0"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0"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0"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0"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0"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0"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0"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0"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0"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0"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0"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0"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0"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0"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0"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0"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0"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0"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0"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0"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0"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0"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0"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0"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0"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0"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0"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0"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0"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0"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0"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0"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0"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0"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0"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0"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0"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0"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0"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0"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0"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0"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0"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0"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0"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0"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0"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0"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0"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0"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0"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0"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0"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0"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0"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0"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0"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0"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0"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0"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0"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0"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0"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0"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0"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0"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0"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0"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0"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0"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0"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0"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0"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0"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0"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0"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0"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0"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0"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0"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0"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0"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0"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0"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0"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0"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0"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0"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0"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0"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0"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0"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0"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0"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0"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0"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0"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0"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0"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0"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0"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0"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0"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0"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0"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0"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0"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0"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0"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0"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0"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0"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0"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0"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0"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0"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0"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0"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0"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0"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0"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0"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0"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0"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0"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0"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0"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0"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0"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0"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0"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0"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0"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0"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0"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0"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0"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0"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0"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0"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0"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0"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0"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0"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0"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0"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0"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0"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0"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0"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0"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0"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0"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0"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0"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0"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0"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0"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0"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0"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0"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0"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0"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0"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0"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0"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0"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0"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0"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0"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0"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0"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0"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0"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0"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0"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0"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0"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0"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0"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0"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0"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0"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0"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0"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0"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0"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0"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0"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0"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0"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0"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0"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0"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0"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0"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0"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0"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0"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0"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0"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0"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0"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0"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0"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0"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0"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0"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0"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0"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0"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0"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0"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0"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0"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0"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0"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0"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0"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0"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0"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0"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0"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0"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0"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0"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0"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0"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0"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0"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0"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0"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0"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0"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0"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0"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0"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0"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0"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0"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0"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0"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0"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0"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0"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0"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0"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0"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0"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0"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0"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0"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0"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0"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0"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0"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0"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0"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0"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0"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0"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0"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0"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0"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0"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0"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0"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0"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0"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0"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0"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0"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0"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0"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0"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0"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0"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0"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0"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0"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0"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0"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0"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0"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0"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0"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0"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0"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0"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0"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0"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0"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0"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0"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0"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0"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0"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0"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0"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0"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0"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0"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0"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0"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0"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0"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0"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0"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0"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0"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0"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0"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0"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0"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0"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0"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0"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0"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0"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0"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0"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0"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0"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0"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0"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0"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0"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0"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0"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0"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0"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0"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0"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0"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0"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0"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0"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0"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0"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0"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0"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0"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0"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0"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0"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0"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0"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0"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0"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0"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0"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0"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0"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0"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0"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0"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0"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0"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0"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0"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0"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0"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0"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0"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0"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0"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0"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0"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0"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0"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0"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0"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0"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0"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0"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0"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0"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0"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0"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0"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0"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0"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0"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0"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0"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0"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0"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0"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0"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0"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0"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0"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0"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0"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0"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0"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0"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0"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0"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0"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0"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0"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0"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0"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0"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0"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0"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0"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0"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0"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0"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0"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0"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0"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0"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0"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0"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0"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0"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0"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0"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0"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0"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0"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0"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0"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0"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0"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0"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0"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0"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0"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0"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0"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0"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0"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0"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0"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0"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0"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0"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0"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0"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0"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0"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0"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0"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0"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0"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0"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0"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0"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2.0"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2.0"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2.0"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2.0"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2.0"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2.0"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2.0"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2.0"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2.0"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2.0"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2.0"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2.0"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2.0"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2.0"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2.0"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8">
    <mergeCell ref="A1:A2"/>
    <mergeCell ref="B1:B2"/>
    <mergeCell ref="C1:D1"/>
    <mergeCell ref="E1:F1"/>
    <mergeCell ref="G1:H1"/>
    <mergeCell ref="I1:J1"/>
    <mergeCell ref="A3:C3"/>
    <mergeCell ref="A41:C41"/>
  </mergeCells>
  <conditionalFormatting sqref="D24:D34">
    <cfRule type="expression" dxfId="0" priority="1">
      <formula>C24&gt;800</formula>
    </cfRule>
  </conditionalFormatting>
  <conditionalFormatting sqref="F24:F34">
    <cfRule type="expression" dxfId="0" priority="2">
      <formula>E24&gt;800</formula>
    </cfRule>
  </conditionalFormatting>
  <conditionalFormatting sqref="H24:H34">
    <cfRule type="expression" dxfId="0" priority="3">
      <formula>G24&gt;800</formula>
    </cfRule>
  </conditionalFormatting>
  <conditionalFormatting sqref="J24:J34">
    <cfRule type="expression" dxfId="0" priority="4">
      <formula>I24&gt;800</formula>
    </cfRule>
  </conditionalFormatting>
  <printOptions/>
  <pageMargins bottom="0.7874015748031497" footer="0.0" header="0.0" left="0.7086614173228347" right="0.7086614173228347" top="1.3779527559055118"/>
  <pageSetup paperSize="9" orientation="landscape"/>
  <headerFooter>
    <oddHeader>&amp;RIHK Köln - das Gründungstool &amp;A</oddHeader>
    <oddFooter>&amp;L&amp;F\&amp;A\&amp;D\&amp;T&amp;RRelease 3.9</oddFooter>
  </headerFooter>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 width="3.29"/>
    <col customWidth="1" min="3" max="3" width="44.14"/>
    <col customWidth="1" min="4" max="26" width="11.43"/>
  </cols>
  <sheetData>
    <row r="1" ht="12.0" customHeight="1">
      <c r="A1" s="78" t="s">
        <v>112</v>
      </c>
      <c r="B1" s="79"/>
      <c r="C1" s="79"/>
      <c r="D1" s="80"/>
      <c r="E1" s="80"/>
      <c r="F1" s="5"/>
      <c r="G1" s="5"/>
      <c r="H1" s="5"/>
      <c r="I1" s="5"/>
      <c r="J1" s="5"/>
      <c r="K1" s="5"/>
      <c r="L1" s="5"/>
      <c r="M1" s="5"/>
      <c r="N1" s="5"/>
      <c r="O1" s="5"/>
      <c r="P1" s="5"/>
      <c r="Q1" s="5"/>
      <c r="R1" s="5"/>
      <c r="S1" s="5"/>
      <c r="T1" s="5"/>
      <c r="U1" s="5"/>
      <c r="V1" s="5"/>
      <c r="W1" s="5"/>
      <c r="X1" s="5"/>
      <c r="Y1" s="5"/>
      <c r="Z1" s="5"/>
    </row>
    <row r="2" ht="12.0" customHeight="1">
      <c r="A2" s="5"/>
      <c r="B2" s="5"/>
      <c r="C2" s="5"/>
      <c r="D2" s="75"/>
      <c r="E2" s="77" t="s">
        <v>113</v>
      </c>
      <c r="F2" s="5"/>
      <c r="G2" s="5"/>
      <c r="H2" s="5"/>
      <c r="I2" s="5"/>
      <c r="J2" s="5"/>
      <c r="K2" s="5"/>
      <c r="L2" s="5"/>
      <c r="M2" s="5"/>
      <c r="N2" s="5"/>
      <c r="O2" s="5"/>
      <c r="P2" s="5"/>
      <c r="Q2" s="5"/>
      <c r="R2" s="5"/>
      <c r="S2" s="5"/>
      <c r="T2" s="5"/>
      <c r="U2" s="5"/>
      <c r="V2" s="5"/>
      <c r="W2" s="5"/>
      <c r="X2" s="5"/>
      <c r="Y2" s="5"/>
      <c r="Z2" s="5"/>
    </row>
    <row r="3" ht="12.0" customHeight="1">
      <c r="A3" s="69" t="s">
        <v>114</v>
      </c>
      <c r="B3" s="5"/>
      <c r="C3" s="5"/>
      <c r="D3" s="75"/>
      <c r="E3" s="75"/>
      <c r="F3" s="5"/>
      <c r="G3" s="5"/>
      <c r="H3" s="5"/>
      <c r="I3" s="5"/>
      <c r="J3" s="5"/>
      <c r="K3" s="5"/>
      <c r="L3" s="5"/>
      <c r="M3" s="5"/>
      <c r="N3" s="5"/>
      <c r="O3" s="5"/>
      <c r="P3" s="5"/>
      <c r="Q3" s="5"/>
      <c r="R3" s="5"/>
      <c r="S3" s="5"/>
      <c r="T3" s="5"/>
      <c r="U3" s="5"/>
      <c r="V3" s="5"/>
      <c r="W3" s="5"/>
      <c r="X3" s="5"/>
      <c r="Y3" s="5"/>
      <c r="Z3" s="5"/>
    </row>
    <row r="4" ht="12.0" customHeight="1">
      <c r="A4" s="5"/>
      <c r="B4" s="5" t="s">
        <v>115</v>
      </c>
      <c r="C4" s="5"/>
      <c r="D4" s="75"/>
      <c r="E4" s="75"/>
      <c r="F4" s="5"/>
      <c r="G4" s="5"/>
      <c r="H4" s="5"/>
      <c r="I4" s="5"/>
      <c r="J4" s="5"/>
      <c r="K4" s="5"/>
      <c r="L4" s="5"/>
      <c r="M4" s="5"/>
      <c r="N4" s="5"/>
      <c r="O4" s="5"/>
      <c r="P4" s="5"/>
      <c r="Q4" s="5"/>
      <c r="R4" s="5"/>
      <c r="S4" s="5"/>
      <c r="T4" s="5"/>
      <c r="U4" s="5"/>
      <c r="V4" s="5"/>
      <c r="W4" s="5"/>
      <c r="X4" s="5"/>
      <c r="Y4" s="5"/>
      <c r="Z4" s="5"/>
    </row>
    <row r="5" ht="12.0" customHeight="1">
      <c r="A5" s="5"/>
      <c r="B5" s="5"/>
      <c r="C5" s="5" t="s">
        <v>116</v>
      </c>
      <c r="D5" s="42">
        <f>IF('Infos vor dem Start'!A$17="x",+Investitionsplan!C13,+Investitionsplan!C13*(1+VSt))</f>
        <v>0</v>
      </c>
      <c r="E5" s="75"/>
      <c r="F5" s="5"/>
      <c r="G5" s="5"/>
      <c r="H5" s="5"/>
      <c r="I5" s="5"/>
      <c r="J5" s="5"/>
      <c r="K5" s="5"/>
      <c r="L5" s="5"/>
      <c r="M5" s="5"/>
      <c r="N5" s="5"/>
      <c r="O5" s="5"/>
      <c r="P5" s="5"/>
      <c r="Q5" s="5"/>
      <c r="R5" s="5"/>
      <c r="S5" s="5"/>
      <c r="T5" s="5"/>
      <c r="U5" s="5"/>
      <c r="V5" s="5"/>
      <c r="W5" s="5"/>
      <c r="X5" s="5"/>
      <c r="Y5" s="5"/>
      <c r="Z5" s="5"/>
    </row>
    <row r="6" ht="12.0" customHeight="1">
      <c r="A6" s="5"/>
      <c r="B6" s="5"/>
      <c r="C6" s="5" t="s">
        <v>106</v>
      </c>
      <c r="D6" s="42">
        <f>+Investitionsplan!C22</f>
        <v>0</v>
      </c>
      <c r="E6" s="75"/>
      <c r="F6" s="5"/>
      <c r="G6" s="5"/>
      <c r="H6" s="5"/>
      <c r="I6" s="5"/>
      <c r="J6" s="5"/>
      <c r="K6" s="5"/>
      <c r="L6" s="5"/>
      <c r="M6" s="5"/>
      <c r="N6" s="5"/>
      <c r="O6" s="5"/>
      <c r="P6" s="5"/>
      <c r="Q6" s="5"/>
      <c r="R6" s="5"/>
      <c r="S6" s="5"/>
      <c r="T6" s="5"/>
      <c r="U6" s="5"/>
      <c r="V6" s="5"/>
      <c r="W6" s="5"/>
      <c r="X6" s="5"/>
      <c r="Y6" s="5"/>
      <c r="Z6" s="5"/>
    </row>
    <row r="7" ht="12.0" customHeight="1">
      <c r="A7" s="5"/>
      <c r="B7" s="5" t="s">
        <v>117</v>
      </c>
      <c r="C7" s="5"/>
      <c r="D7" s="42">
        <f>IF('Infos vor dem Start'!A$17="x",+Investitionsplan!C35,+Investitionsplan!C35*(1+VSt))</f>
        <v>0</v>
      </c>
      <c r="E7" s="75"/>
      <c r="F7" s="5"/>
      <c r="G7" s="5"/>
      <c r="H7" s="5"/>
      <c r="I7" s="5"/>
      <c r="J7" s="5"/>
      <c r="K7" s="5"/>
      <c r="L7" s="5"/>
      <c r="M7" s="5"/>
      <c r="N7" s="5"/>
      <c r="O7" s="5"/>
      <c r="P7" s="5"/>
      <c r="Q7" s="5"/>
      <c r="R7" s="5"/>
      <c r="S7" s="5"/>
      <c r="T7" s="5"/>
      <c r="U7" s="5"/>
      <c r="V7" s="5"/>
      <c r="W7" s="5"/>
      <c r="X7" s="5"/>
      <c r="Y7" s="5"/>
      <c r="Z7" s="5"/>
    </row>
    <row r="8" ht="12.0" customHeight="1">
      <c r="A8" s="5"/>
      <c r="B8" s="5" t="s">
        <v>118</v>
      </c>
      <c r="C8" s="5"/>
      <c r="D8" s="42">
        <f>IF('Infos vor dem Start'!A$17="x",+Investitionsplan!C47,+Investitionsplan!C47*(1+VSt))</f>
        <v>0</v>
      </c>
      <c r="E8" s="42">
        <f>SUM(D5:D8)</f>
        <v>0</v>
      </c>
      <c r="F8" s="5"/>
      <c r="G8" s="5"/>
      <c r="H8" s="5"/>
      <c r="I8" s="5"/>
      <c r="J8" s="5"/>
      <c r="K8" s="5"/>
      <c r="L8" s="5"/>
      <c r="M8" s="5"/>
      <c r="N8" s="5"/>
      <c r="O8" s="5"/>
      <c r="P8" s="5"/>
      <c r="Q8" s="5"/>
      <c r="R8" s="5"/>
      <c r="S8" s="5"/>
      <c r="T8" s="5"/>
      <c r="U8" s="5"/>
      <c r="V8" s="5"/>
      <c r="W8" s="5"/>
      <c r="X8" s="5"/>
      <c r="Y8" s="5"/>
      <c r="Z8" s="5"/>
    </row>
    <row r="9" ht="12.0" customHeight="1">
      <c r="A9" s="5"/>
      <c r="B9" s="5"/>
      <c r="C9" s="5"/>
      <c r="D9" s="75"/>
      <c r="E9" s="29"/>
      <c r="F9" s="5"/>
      <c r="G9" s="5"/>
      <c r="H9" s="5"/>
      <c r="I9" s="5"/>
      <c r="J9" s="5"/>
      <c r="K9" s="5"/>
      <c r="L9" s="5"/>
      <c r="M9" s="5"/>
      <c r="N9" s="5"/>
      <c r="O9" s="5"/>
      <c r="P9" s="5"/>
      <c r="Q9" s="5"/>
      <c r="R9" s="5"/>
      <c r="S9" s="5"/>
      <c r="T9" s="5"/>
      <c r="U9" s="5"/>
      <c r="V9" s="5"/>
      <c r="W9" s="5"/>
      <c r="X9" s="5"/>
      <c r="Y9" s="5"/>
      <c r="Z9" s="5"/>
    </row>
    <row r="10" ht="12.0" customHeight="1">
      <c r="A10" s="69" t="s">
        <v>119</v>
      </c>
      <c r="B10" s="5"/>
      <c r="C10" s="5"/>
      <c r="D10" s="75"/>
      <c r="E10" s="41"/>
      <c r="F10" s="5"/>
      <c r="G10" s="5"/>
      <c r="H10" s="5"/>
      <c r="I10" s="5"/>
      <c r="J10" s="5"/>
      <c r="K10" s="5"/>
      <c r="L10" s="5"/>
      <c r="M10" s="5"/>
      <c r="N10" s="5"/>
      <c r="O10" s="5"/>
      <c r="P10" s="5"/>
      <c r="Q10" s="5"/>
      <c r="R10" s="5"/>
      <c r="S10" s="5"/>
      <c r="T10" s="5"/>
      <c r="U10" s="5"/>
      <c r="V10" s="5"/>
      <c r="W10" s="5"/>
      <c r="X10" s="5"/>
      <c r="Y10" s="5"/>
      <c r="Z10" s="5"/>
    </row>
    <row r="11" ht="12.0" customHeight="1">
      <c r="A11" s="5" t="s">
        <v>120</v>
      </c>
      <c r="B11" s="5"/>
      <c r="C11" s="5"/>
      <c r="D11" s="75"/>
      <c r="E11" s="81">
        <f>SUM(E4:E10)</f>
        <v>0</v>
      </c>
      <c r="F11" s="5"/>
      <c r="G11" s="5"/>
      <c r="H11" s="5"/>
      <c r="I11" s="5"/>
      <c r="J11" s="5"/>
      <c r="K11" s="5"/>
      <c r="L11" s="5"/>
      <c r="M11" s="5"/>
      <c r="N11" s="5"/>
      <c r="O11" s="5"/>
      <c r="P11" s="5"/>
      <c r="Q11" s="5"/>
      <c r="R11" s="5"/>
      <c r="S11" s="5"/>
      <c r="T11" s="5"/>
      <c r="U11" s="5"/>
      <c r="V11" s="5"/>
      <c r="W11" s="5"/>
      <c r="X11" s="5"/>
      <c r="Y11" s="5"/>
      <c r="Z11" s="5"/>
    </row>
    <row r="12" ht="12.0" customHeight="1">
      <c r="A12" s="5"/>
      <c r="B12" s="5"/>
      <c r="C12" s="5"/>
      <c r="D12" s="75"/>
      <c r="E12" s="75"/>
      <c r="F12" s="5"/>
      <c r="G12" s="5"/>
      <c r="H12" s="5"/>
      <c r="I12" s="5"/>
      <c r="J12" s="5"/>
      <c r="K12" s="5"/>
      <c r="L12" s="5"/>
      <c r="M12" s="5"/>
      <c r="N12" s="5"/>
      <c r="O12" s="5"/>
      <c r="P12" s="5"/>
      <c r="Q12" s="5"/>
      <c r="R12" s="5"/>
      <c r="S12" s="5"/>
      <c r="T12" s="5"/>
      <c r="U12" s="5"/>
      <c r="V12" s="5"/>
      <c r="W12" s="5"/>
      <c r="X12" s="5"/>
      <c r="Y12" s="5"/>
      <c r="Z12" s="5"/>
    </row>
    <row r="13" ht="12.0" customHeight="1">
      <c r="A13" s="78" t="s">
        <v>121</v>
      </c>
      <c r="B13" s="79"/>
      <c r="C13" s="79"/>
      <c r="D13" s="80"/>
      <c r="E13" s="80"/>
      <c r="F13" s="5"/>
      <c r="G13" s="5"/>
      <c r="H13" s="5"/>
      <c r="I13" s="5"/>
      <c r="J13" s="5"/>
      <c r="K13" s="5"/>
      <c r="L13" s="5"/>
      <c r="M13" s="5"/>
      <c r="N13" s="5"/>
      <c r="O13" s="5"/>
      <c r="P13" s="5"/>
      <c r="Q13" s="5"/>
      <c r="R13" s="5"/>
      <c r="S13" s="5"/>
      <c r="T13" s="5"/>
      <c r="U13" s="5"/>
      <c r="V13" s="5"/>
      <c r="W13" s="5"/>
      <c r="X13" s="5"/>
      <c r="Y13" s="5"/>
      <c r="Z13" s="5"/>
    </row>
    <row r="14" ht="12.0" customHeight="1">
      <c r="A14" s="5"/>
      <c r="B14" s="5"/>
      <c r="C14" s="5"/>
      <c r="D14" s="75"/>
      <c r="E14" s="77" t="s">
        <v>113</v>
      </c>
      <c r="F14" s="5"/>
      <c r="G14" s="5"/>
      <c r="H14" s="5"/>
      <c r="I14" s="5"/>
      <c r="J14" s="5"/>
      <c r="K14" s="5"/>
      <c r="L14" s="5"/>
      <c r="M14" s="5"/>
      <c r="N14" s="5"/>
      <c r="O14" s="5"/>
      <c r="P14" s="5"/>
      <c r="Q14" s="5"/>
      <c r="R14" s="5"/>
      <c r="S14" s="5"/>
      <c r="T14" s="5"/>
      <c r="U14" s="5"/>
      <c r="V14" s="5"/>
      <c r="W14" s="5"/>
      <c r="X14" s="5"/>
      <c r="Y14" s="5"/>
      <c r="Z14" s="5"/>
    </row>
    <row r="15" ht="12.0" customHeight="1">
      <c r="A15" s="69" t="s">
        <v>122</v>
      </c>
      <c r="B15" s="5"/>
      <c r="C15" s="5"/>
      <c r="D15" s="75"/>
      <c r="E15" s="75"/>
      <c r="F15" s="5"/>
      <c r="G15" s="5"/>
      <c r="H15" s="5"/>
      <c r="I15" s="5"/>
      <c r="J15" s="5"/>
      <c r="K15" s="5"/>
      <c r="L15" s="5"/>
      <c r="M15" s="5"/>
      <c r="N15" s="5"/>
      <c r="O15" s="5"/>
      <c r="P15" s="5"/>
      <c r="Q15" s="5"/>
      <c r="R15" s="5"/>
      <c r="S15" s="5"/>
      <c r="T15" s="5"/>
      <c r="U15" s="5"/>
      <c r="V15" s="5"/>
      <c r="W15" s="5"/>
      <c r="X15" s="5"/>
      <c r="Y15" s="5"/>
      <c r="Z15" s="5"/>
    </row>
    <row r="16" ht="12.0" customHeight="1">
      <c r="A16" s="5"/>
      <c r="B16" s="5" t="s">
        <v>123</v>
      </c>
      <c r="C16" s="5"/>
      <c r="D16" s="39">
        <v>10000.0</v>
      </c>
      <c r="E16" s="29"/>
      <c r="F16" s="5"/>
      <c r="G16" s="5"/>
      <c r="H16" s="5"/>
      <c r="I16" s="5"/>
      <c r="J16" s="5"/>
      <c r="K16" s="5"/>
      <c r="L16" s="5"/>
      <c r="M16" s="5"/>
      <c r="N16" s="5"/>
      <c r="O16" s="5"/>
      <c r="P16" s="5"/>
      <c r="Q16" s="5"/>
      <c r="R16" s="5"/>
      <c r="S16" s="5"/>
      <c r="T16" s="5"/>
      <c r="U16" s="5"/>
      <c r="V16" s="5"/>
      <c r="W16" s="5"/>
      <c r="X16" s="5"/>
      <c r="Y16" s="5"/>
      <c r="Z16" s="5"/>
    </row>
    <row r="17" ht="12.0" customHeight="1">
      <c r="A17" s="5"/>
      <c r="B17" s="5" t="s">
        <v>106</v>
      </c>
      <c r="C17" s="5"/>
      <c r="D17" s="82">
        <f>+D6</f>
        <v>0</v>
      </c>
      <c r="E17" s="42">
        <f>SUM(D16:D17)</f>
        <v>10000</v>
      </c>
      <c r="F17" s="5"/>
      <c r="G17" s="5"/>
      <c r="H17" s="5"/>
      <c r="I17" s="5"/>
      <c r="J17" s="5"/>
      <c r="K17" s="5"/>
      <c r="L17" s="5"/>
      <c r="M17" s="5"/>
      <c r="N17" s="5"/>
      <c r="O17" s="5"/>
      <c r="P17" s="5"/>
      <c r="Q17" s="5"/>
      <c r="R17" s="5"/>
      <c r="S17" s="5"/>
      <c r="T17" s="5"/>
      <c r="U17" s="5"/>
      <c r="V17" s="5"/>
      <c r="W17" s="5"/>
      <c r="X17" s="5"/>
      <c r="Y17" s="5"/>
      <c r="Z17" s="5"/>
    </row>
    <row r="18" ht="12.0" customHeight="1">
      <c r="A18" s="5"/>
      <c r="B18" s="5"/>
      <c r="C18" s="5"/>
      <c r="D18" s="29"/>
      <c r="E18" s="29"/>
      <c r="F18" s="5"/>
      <c r="G18" s="5"/>
      <c r="H18" s="5"/>
      <c r="I18" s="5"/>
      <c r="J18" s="5"/>
      <c r="K18" s="5"/>
      <c r="L18" s="5"/>
      <c r="M18" s="5"/>
      <c r="N18" s="5"/>
      <c r="O18" s="5"/>
      <c r="P18" s="5"/>
      <c r="Q18" s="5"/>
      <c r="R18" s="5"/>
      <c r="S18" s="5"/>
      <c r="T18" s="5"/>
      <c r="U18" s="5"/>
      <c r="V18" s="5"/>
      <c r="W18" s="5"/>
      <c r="X18" s="5"/>
      <c r="Y18" s="5"/>
      <c r="Z18" s="5"/>
    </row>
    <row r="19" ht="12.0" customHeight="1">
      <c r="A19" s="69" t="s">
        <v>124</v>
      </c>
      <c r="B19" s="5"/>
      <c r="C19" s="5"/>
      <c r="D19" s="29"/>
      <c r="E19" s="29"/>
      <c r="F19" s="5"/>
      <c r="G19" s="5"/>
      <c r="H19" s="5"/>
      <c r="I19" s="5"/>
      <c r="J19" s="5"/>
      <c r="K19" s="5"/>
      <c r="L19" s="5"/>
      <c r="M19" s="5"/>
      <c r="N19" s="5"/>
      <c r="O19" s="5"/>
      <c r="P19" s="5"/>
      <c r="Q19" s="5"/>
      <c r="R19" s="5"/>
      <c r="S19" s="5"/>
      <c r="T19" s="5"/>
      <c r="U19" s="5"/>
      <c r="V19" s="5"/>
      <c r="W19" s="5"/>
      <c r="X19" s="5"/>
      <c r="Y19" s="5"/>
      <c r="Z19" s="5"/>
    </row>
    <row r="20" ht="12.0" customHeight="1">
      <c r="A20" s="5" t="s">
        <v>125</v>
      </c>
      <c r="B20" s="5"/>
      <c r="C20" s="5"/>
      <c r="D20" s="41"/>
      <c r="E20" s="29"/>
      <c r="F20" s="5"/>
      <c r="G20" s="5"/>
      <c r="H20" s="5"/>
      <c r="I20" s="5"/>
      <c r="J20" s="5"/>
      <c r="K20" s="5"/>
      <c r="L20" s="5"/>
      <c r="M20" s="5"/>
      <c r="N20" s="5"/>
      <c r="O20" s="5"/>
      <c r="P20" s="5"/>
      <c r="Q20" s="5"/>
      <c r="R20" s="5"/>
      <c r="S20" s="5"/>
      <c r="T20" s="5"/>
      <c r="U20" s="5"/>
      <c r="V20" s="5"/>
      <c r="W20" s="5"/>
      <c r="X20" s="5"/>
      <c r="Y20" s="5"/>
      <c r="Z20" s="5"/>
    </row>
    <row r="21" ht="12.0" customHeight="1">
      <c r="A21" s="5" t="s">
        <v>126</v>
      </c>
      <c r="B21" s="5"/>
      <c r="C21" s="5"/>
      <c r="D21" s="41"/>
      <c r="E21" s="29"/>
      <c r="F21" s="5"/>
      <c r="G21" s="5"/>
      <c r="H21" s="5"/>
      <c r="I21" s="5"/>
      <c r="J21" s="5"/>
      <c r="K21" s="5"/>
      <c r="L21" s="5"/>
      <c r="M21" s="5"/>
      <c r="N21" s="5"/>
      <c r="O21" s="5"/>
      <c r="P21" s="5"/>
      <c r="Q21" s="5"/>
      <c r="R21" s="5"/>
      <c r="S21" s="5"/>
      <c r="T21" s="5"/>
      <c r="U21" s="5"/>
      <c r="V21" s="5"/>
      <c r="W21" s="5"/>
      <c r="X21" s="5"/>
      <c r="Y21" s="5"/>
      <c r="Z21" s="5"/>
    </row>
    <row r="22" ht="12.0" customHeight="1">
      <c r="A22" s="5" t="s">
        <v>127</v>
      </c>
      <c r="B22" s="5"/>
      <c r="C22" s="5"/>
      <c r="D22" s="41"/>
      <c r="E22" s="29"/>
      <c r="F22" s="5"/>
      <c r="G22" s="5"/>
      <c r="H22" s="5"/>
      <c r="I22" s="5"/>
      <c r="J22" s="5"/>
      <c r="K22" s="5"/>
      <c r="L22" s="5"/>
      <c r="M22" s="5"/>
      <c r="N22" s="5"/>
      <c r="O22" s="5"/>
      <c r="P22" s="5"/>
      <c r="Q22" s="5"/>
      <c r="R22" s="5"/>
      <c r="S22" s="5"/>
      <c r="T22" s="5"/>
      <c r="U22" s="5"/>
      <c r="V22" s="5"/>
      <c r="W22" s="5"/>
      <c r="X22" s="5"/>
      <c r="Y22" s="5"/>
      <c r="Z22" s="5"/>
    </row>
    <row r="23" ht="12.0" customHeight="1">
      <c r="A23" s="83"/>
      <c r="B23" s="34"/>
      <c r="C23" s="84"/>
      <c r="D23" s="41"/>
      <c r="E23" s="29"/>
      <c r="F23" s="5"/>
      <c r="G23" s="5"/>
      <c r="H23" s="5"/>
      <c r="I23" s="5"/>
      <c r="J23" s="5"/>
      <c r="K23" s="5"/>
      <c r="L23" s="5"/>
      <c r="M23" s="5"/>
      <c r="N23" s="5"/>
      <c r="O23" s="5"/>
      <c r="P23" s="5"/>
      <c r="Q23" s="5"/>
      <c r="R23" s="5"/>
      <c r="S23" s="5"/>
      <c r="T23" s="5"/>
      <c r="U23" s="5"/>
      <c r="V23" s="5"/>
      <c r="W23" s="5"/>
      <c r="X23" s="5"/>
      <c r="Y23" s="5"/>
      <c r="Z23" s="5"/>
    </row>
    <row r="24" ht="12.0" customHeight="1">
      <c r="A24" s="83"/>
      <c r="B24" s="34"/>
      <c r="C24" s="84"/>
      <c r="D24" s="41"/>
      <c r="E24" s="29"/>
      <c r="F24" s="5"/>
      <c r="G24" s="5"/>
      <c r="H24" s="5"/>
      <c r="I24" s="5"/>
      <c r="J24" s="5"/>
      <c r="K24" s="5"/>
      <c r="L24" s="5"/>
      <c r="M24" s="5"/>
      <c r="N24" s="5"/>
      <c r="O24" s="5"/>
      <c r="P24" s="5"/>
      <c r="Q24" s="5"/>
      <c r="R24" s="5"/>
      <c r="S24" s="5"/>
      <c r="T24" s="5"/>
      <c r="U24" s="5"/>
      <c r="V24" s="5"/>
      <c r="W24" s="5"/>
      <c r="X24" s="5"/>
      <c r="Y24" s="5"/>
      <c r="Z24" s="5"/>
    </row>
    <row r="25" ht="12.0" customHeight="1">
      <c r="A25" s="83"/>
      <c r="B25" s="34"/>
      <c r="C25" s="84"/>
      <c r="D25" s="41"/>
      <c r="E25" s="29"/>
      <c r="F25" s="5"/>
      <c r="G25" s="5"/>
      <c r="H25" s="5"/>
      <c r="I25" s="5"/>
      <c r="J25" s="5"/>
      <c r="K25" s="5"/>
      <c r="L25" s="5"/>
      <c r="M25" s="5"/>
      <c r="N25" s="5"/>
      <c r="O25" s="5"/>
      <c r="P25" s="5"/>
      <c r="Q25" s="5"/>
      <c r="R25" s="5"/>
      <c r="S25" s="5"/>
      <c r="T25" s="5"/>
      <c r="U25" s="5"/>
      <c r="V25" s="5"/>
      <c r="W25" s="5"/>
      <c r="X25" s="5"/>
      <c r="Y25" s="5"/>
      <c r="Z25" s="5"/>
    </row>
    <row r="26" ht="12.0" customHeight="1">
      <c r="A26" s="5" t="s">
        <v>128</v>
      </c>
      <c r="B26" s="5"/>
      <c r="C26" s="5"/>
      <c r="D26" s="85"/>
      <c r="E26" s="42">
        <f>SUM(D20:D26)</f>
        <v>0</v>
      </c>
      <c r="F26" s="5"/>
      <c r="G26" s="5"/>
      <c r="H26" s="5"/>
      <c r="I26" s="5"/>
      <c r="J26" s="5"/>
      <c r="K26" s="5"/>
      <c r="L26" s="5"/>
      <c r="M26" s="5"/>
      <c r="N26" s="5"/>
      <c r="O26" s="5"/>
      <c r="P26" s="5"/>
      <c r="Q26" s="5"/>
      <c r="R26" s="5"/>
      <c r="S26" s="5"/>
      <c r="T26" s="5"/>
      <c r="U26" s="5"/>
      <c r="V26" s="5"/>
      <c r="W26" s="5"/>
      <c r="X26" s="5"/>
      <c r="Y26" s="5"/>
      <c r="Z26" s="5"/>
    </row>
    <row r="27" ht="12.0" customHeight="1">
      <c r="A27" s="5"/>
      <c r="B27" s="5"/>
      <c r="C27" s="5"/>
      <c r="D27" s="29"/>
      <c r="E27" s="81">
        <f>SUM(E16:E26)</f>
        <v>10000</v>
      </c>
      <c r="F27" s="5"/>
      <c r="G27" s="5"/>
      <c r="H27" s="5"/>
      <c r="I27" s="5"/>
      <c r="J27" s="5"/>
      <c r="K27" s="5"/>
      <c r="L27" s="5"/>
      <c r="M27" s="5"/>
      <c r="N27" s="5"/>
      <c r="O27" s="5"/>
      <c r="P27" s="5"/>
      <c r="Q27" s="5"/>
      <c r="R27" s="5"/>
      <c r="S27" s="5"/>
      <c r="T27" s="5"/>
      <c r="U27" s="5"/>
      <c r="V27" s="5"/>
      <c r="W27" s="5"/>
      <c r="X27" s="5"/>
      <c r="Y27" s="5"/>
      <c r="Z27" s="5"/>
    </row>
    <row r="28" ht="12.0" customHeight="1">
      <c r="A28" s="5"/>
      <c r="B28" s="5"/>
      <c r="C28" s="5"/>
      <c r="D28" s="29"/>
      <c r="E28" s="29"/>
      <c r="F28" s="5"/>
      <c r="G28" s="5"/>
      <c r="H28" s="5"/>
      <c r="I28" s="5"/>
      <c r="J28" s="5"/>
      <c r="K28" s="5"/>
      <c r="L28" s="5"/>
      <c r="M28" s="5"/>
      <c r="N28" s="5"/>
      <c r="O28" s="5"/>
      <c r="P28" s="5"/>
      <c r="Q28" s="5"/>
      <c r="R28" s="5"/>
      <c r="S28" s="5"/>
      <c r="T28" s="5"/>
      <c r="U28" s="5"/>
      <c r="V28" s="5"/>
      <c r="W28" s="5"/>
      <c r="X28" s="5"/>
      <c r="Y28" s="5"/>
      <c r="Z28" s="5"/>
    </row>
    <row r="29" ht="12.0" customHeight="1">
      <c r="A29" s="29" t="str">
        <f>IF(E29&gt;=0,"Überdeckung","Unterdeckung")</f>
        <v>Überdeckung</v>
      </c>
      <c r="B29" s="5"/>
      <c r="C29" s="5"/>
      <c r="D29" s="5"/>
      <c r="E29" s="42">
        <f>+E27-E11</f>
        <v>10000</v>
      </c>
      <c r="F29" s="5"/>
      <c r="G29" s="5"/>
      <c r="H29" s="5"/>
      <c r="I29" s="5"/>
      <c r="J29" s="5"/>
      <c r="K29" s="5"/>
      <c r="L29" s="5"/>
      <c r="M29" s="5"/>
      <c r="N29" s="5"/>
      <c r="O29" s="5"/>
      <c r="P29" s="5"/>
      <c r="Q29" s="5"/>
      <c r="R29" s="5"/>
      <c r="S29" s="5"/>
      <c r="T29" s="5"/>
      <c r="U29" s="5"/>
      <c r="V29" s="5"/>
      <c r="W29" s="5"/>
      <c r="X29" s="5"/>
      <c r="Y29" s="5"/>
      <c r="Z29" s="5"/>
    </row>
    <row r="30" ht="12.0" customHeight="1">
      <c r="A30" s="5" t="str">
        <f>IF(MIN('Liquiditätsplan'!B65:M65,'Liquiditätsplan'!O65:Z65,'Liquiditätsplan'!AB65:AM65,'Liquiditätsplan'!AO65:AZ65)&lt;0,"Liquiditätsunterdeckung - bitte überprüfen Sie Ihre Finanzierungsstrategie!","")</f>
        <v/>
      </c>
      <c r="B30" s="13"/>
      <c r="C30" s="5"/>
      <c r="D30" s="5"/>
      <c r="E30" s="42" t="str">
        <f>IF(MIN('Liquiditätsplan'!D65:O65,'Liquiditätsplan'!Q65:AB65,'Liquiditätsplan'!AD65:AO65,'Liquiditätsplan'!AQ65:BB65)&lt;0,MIN('Liquiditätsplan'!D65:O65,'Liquiditätsplan'!Q65:AB65,'Liquiditätsplan'!AD65:AO65,'Liquiditätsplan'!AQ65:BB65),"")</f>
        <v/>
      </c>
      <c r="F30" s="5"/>
      <c r="G30" s="5"/>
      <c r="H30" s="5"/>
      <c r="I30" s="5"/>
      <c r="J30" s="5"/>
      <c r="K30" s="5"/>
      <c r="L30" s="5"/>
      <c r="M30" s="5"/>
      <c r="N30" s="5"/>
      <c r="O30" s="5"/>
      <c r="P30" s="5"/>
      <c r="Q30" s="5"/>
      <c r="R30" s="5"/>
      <c r="S30" s="5"/>
      <c r="T30" s="5"/>
      <c r="U30" s="5"/>
      <c r="V30" s="5"/>
      <c r="W30" s="5"/>
      <c r="X30" s="5"/>
      <c r="Y30" s="5"/>
      <c r="Z30" s="5"/>
    </row>
    <row r="31" ht="12.0" customHeight="1">
      <c r="A31" s="13"/>
      <c r="B31" s="5"/>
      <c r="C31" s="5"/>
      <c r="D31" s="75"/>
      <c r="E31" s="5"/>
      <c r="F31" s="5"/>
      <c r="G31" s="5"/>
      <c r="H31" s="5"/>
      <c r="I31" s="5"/>
      <c r="J31" s="5"/>
      <c r="K31" s="5"/>
      <c r="L31" s="5"/>
      <c r="M31" s="5"/>
      <c r="N31" s="5"/>
      <c r="O31" s="5"/>
      <c r="P31" s="5"/>
      <c r="Q31" s="5"/>
      <c r="R31" s="5"/>
      <c r="S31" s="5"/>
      <c r="T31" s="5"/>
      <c r="U31" s="5"/>
      <c r="V31" s="5"/>
      <c r="W31" s="5"/>
      <c r="X31" s="5"/>
      <c r="Y31" s="5"/>
      <c r="Z31" s="5"/>
    </row>
    <row r="32" ht="12.0" customHeight="1">
      <c r="A32" s="5"/>
      <c r="B32" s="5"/>
      <c r="C32" s="5"/>
      <c r="D32" s="5"/>
      <c r="E32" s="42"/>
      <c r="F32" s="5"/>
      <c r="G32" s="5"/>
      <c r="H32" s="5"/>
      <c r="I32" s="5"/>
      <c r="J32" s="5"/>
      <c r="K32" s="5"/>
      <c r="L32" s="5"/>
      <c r="M32" s="5"/>
      <c r="N32" s="5"/>
      <c r="O32" s="5"/>
      <c r="P32" s="5"/>
      <c r="Q32" s="5"/>
      <c r="R32" s="5"/>
      <c r="S32" s="5"/>
      <c r="T32" s="5"/>
      <c r="U32" s="5"/>
      <c r="V32" s="5"/>
      <c r="W32" s="5"/>
      <c r="X32" s="5"/>
      <c r="Y32" s="5"/>
      <c r="Z32" s="5"/>
    </row>
    <row r="33" ht="12.0"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2.0"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2.0"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2.0"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2.0"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2.0"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2.0"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2.0"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2.0"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2.0"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2.0"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2.0"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2.0"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2.0"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2.0"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2.0"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2.0"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38.25" customHeight="1">
      <c r="A50" s="8"/>
      <c r="F50" s="5"/>
      <c r="G50" s="5"/>
      <c r="H50" s="5"/>
      <c r="I50" s="5"/>
      <c r="J50" s="5"/>
      <c r="K50" s="5"/>
      <c r="L50" s="5"/>
      <c r="M50" s="5"/>
      <c r="N50" s="5"/>
      <c r="O50" s="5"/>
      <c r="P50" s="5"/>
      <c r="Q50" s="5"/>
      <c r="R50" s="5"/>
      <c r="S50" s="5"/>
      <c r="T50" s="5"/>
      <c r="U50" s="5"/>
      <c r="V50" s="5"/>
      <c r="W50" s="5"/>
      <c r="X50" s="5"/>
      <c r="Y50" s="5"/>
      <c r="Z50" s="5"/>
    </row>
    <row r="51" ht="12.0"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2.0" customHeight="1">
      <c r="A52" s="5"/>
      <c r="B52" s="86"/>
      <c r="C52" s="5"/>
      <c r="D52" s="5"/>
      <c r="E52" s="5"/>
      <c r="F52" s="5"/>
      <c r="G52" s="5"/>
      <c r="H52" s="5"/>
      <c r="I52" s="5"/>
      <c r="J52" s="5"/>
      <c r="K52" s="5"/>
      <c r="L52" s="5"/>
      <c r="M52" s="5"/>
      <c r="N52" s="5"/>
      <c r="O52" s="5"/>
      <c r="P52" s="5"/>
      <c r="Q52" s="5"/>
      <c r="R52" s="5"/>
      <c r="S52" s="5"/>
      <c r="T52" s="5"/>
      <c r="U52" s="5"/>
      <c r="V52" s="5"/>
      <c r="W52" s="5"/>
      <c r="X52" s="5"/>
      <c r="Y52" s="5"/>
      <c r="Z52" s="5"/>
    </row>
    <row r="53" ht="12.0"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2.0" customHeight="1">
      <c r="A54" s="5"/>
      <c r="B54" s="86"/>
      <c r="C54" s="5"/>
      <c r="D54" s="5"/>
      <c r="E54" s="5"/>
      <c r="F54" s="5"/>
      <c r="G54" s="5"/>
      <c r="H54" s="5"/>
      <c r="I54" s="5"/>
      <c r="J54" s="5"/>
      <c r="K54" s="5"/>
      <c r="L54" s="5"/>
      <c r="M54" s="5"/>
      <c r="N54" s="5"/>
      <c r="O54" s="5"/>
      <c r="P54" s="5"/>
      <c r="Q54" s="5"/>
      <c r="R54" s="5"/>
      <c r="S54" s="5"/>
      <c r="T54" s="5"/>
      <c r="U54" s="5"/>
      <c r="V54" s="5"/>
      <c r="W54" s="5"/>
      <c r="X54" s="5"/>
      <c r="Y54" s="5"/>
      <c r="Z54" s="5"/>
    </row>
    <row r="55" ht="12.0"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2.0"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2.0"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2.0"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2.0"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2.0"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2.0"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2.0"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2.0"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2.0"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2.0"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2.0"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2.0"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2.0"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2.0"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2.0"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2.0"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2.0"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2.0"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2.0"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2.0"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2.0"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2.0"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2.0"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2.0"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2.0"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2.0"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2.0"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2.0"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2.0"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2.0"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2.0"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2.0"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2.0"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2.0"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2.0"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2.0"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2.0"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2.0"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2.0"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2.0"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2.0"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2.0"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2.0"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2.0"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2.0"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0"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0"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0"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0"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0"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0"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0"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0"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0"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0"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0"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0"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0"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0"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0"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0"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0"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0"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0"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0"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0"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0"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0"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0"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0"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0"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0"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0"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0"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0"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0"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0"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0"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0"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0"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0"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0"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0"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0"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0"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0"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0"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0"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0"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0"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0"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0"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0"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0"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0"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0"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0"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0"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0"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0"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0"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0"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0"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0"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0"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0"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0"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0"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0"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0"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0"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0"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0"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0"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0"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0"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0"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0"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0"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0"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0"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0"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0"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0"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0"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0"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0"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0"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0"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0"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0"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0"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0"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0"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0"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0"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0"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0"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0"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0"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0"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0"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0"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0"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0"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0"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0"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0"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0"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0"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0"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0"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0"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0"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0"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0"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0"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0"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0"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0"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0"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0"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0"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0"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0"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0"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0"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0"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0"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0"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0"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0"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0"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0"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0"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0"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0"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0"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0"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0"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0"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0"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0"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0"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0"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0"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0"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0"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0"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0"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0"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0"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0"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0"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0"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0"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0"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0"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0"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0"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0"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0"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0"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0"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0"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0"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0"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0"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0"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0"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0"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0"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0"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0"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0"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0"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0"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0"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0"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0"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0"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0"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0"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0"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0"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0"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0"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0"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0"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0"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0"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0"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0"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0"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0"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0"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0"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0"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0"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0"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0"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0"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0"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0"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0"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0"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0"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0"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0"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0"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0"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0"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0"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0"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0"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0"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0"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0"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0"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0"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0"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0"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0"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0"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0"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0"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0"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0"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0"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0"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0"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0"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0"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0"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0"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0"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0"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0"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0"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0"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0"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0"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0"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0"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0"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0"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0"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0"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0"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0"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0"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0"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0"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0"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0"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0"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0"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0"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0"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0"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0"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0"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0"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0"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0"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0"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0"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0"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0"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0"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0"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0"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0"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0"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0"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0"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0"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0"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0"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0"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0"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0"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0"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0"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0"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0"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0"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0"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0"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0"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0"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0"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0"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0"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0"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0"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0"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0"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0"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0"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0"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0"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0"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0"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0"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0"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0"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0"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0"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0"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0"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0"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0"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0"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0"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0"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0"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0"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0"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0"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0"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0"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0"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0"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0"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0"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0"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0"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0"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0"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0"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0"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0"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0"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0"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0"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0"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0"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0"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0"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0"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0"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0"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0"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0"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0"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0"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0"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0"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0"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0"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0"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0"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0"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0"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0"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0"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0"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0"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0"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0"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0"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0"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0"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0"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0"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0"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0"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0"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0"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0"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0"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0"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0"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0"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0"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0"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0"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0"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0"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0"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0"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0"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0"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0"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0"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0"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0"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0"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0"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0"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0"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0"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0"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0"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0"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0"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0"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0"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0"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0"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0"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0"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0"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0"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0"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0"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0"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0"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0"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0"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0"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0"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0"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0"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0"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0"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0"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0"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0"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0"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0"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0"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0"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0"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0"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0"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0"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0"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0"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0"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0"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0"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0"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0"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0"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0"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0"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0"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0"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0"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0"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0"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0"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0"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0"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0"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0"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0"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0"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0"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0"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0"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0"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0"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0"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0"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0"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0"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0"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0"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0"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0"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0"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0"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0"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0"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0"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0"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0"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0"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0"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0"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0"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0"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0"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0"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0"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0"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0"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0"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0"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0"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0"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0"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0"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0"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0"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0"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0"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0"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0"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0"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0"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0"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0"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0"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0"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0"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0"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0"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0"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0"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0"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0"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0"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0"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0"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0"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0"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0"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0"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0"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0"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0"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0"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0"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0"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0"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0"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0"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0"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0"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0"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0"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0"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0"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0"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0"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0"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0"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0"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0"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0"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0"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0"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0"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0"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0"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0"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0"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0"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0"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0"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0"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0"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0"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0"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0"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0"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0"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0"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0"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0"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0"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0"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0"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0"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0"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0"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0"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0"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0"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2.0"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2.0"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2.0"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2.0"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2.0"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2.0"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2.0"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2.0"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2.0"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2.0"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2.0"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2.0"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2.0"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2.0"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2.0"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4">
    <mergeCell ref="A23:C23"/>
    <mergeCell ref="A24:C24"/>
    <mergeCell ref="A25:C25"/>
    <mergeCell ref="A50:E50"/>
  </mergeCells>
  <printOptions/>
  <pageMargins bottom="0.7874015748031497" footer="0.0" header="0.0" left="0.7086614173228347" right="0.7086614173228347" top="1.5748031496062993"/>
  <pageSetup paperSize="9" orientation="portrait"/>
  <headerFooter>
    <oddHeader>&amp;RIHK Köln - das Gründungstool &amp;A</oddHeader>
    <oddFooter>&amp;L&amp;F\&amp;A\&amp;D\&amp;T&amp;RRelease 3.9 </oddFooter>
  </headerFooter>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48" width="4.71"/>
  </cols>
  <sheetData>
    <row r="1" ht="12.0" customHeight="1">
      <c r="A1" s="87" t="s">
        <v>129</v>
      </c>
      <c r="B1" s="66"/>
      <c r="C1" s="66"/>
      <c r="D1" s="66"/>
      <c r="E1" s="66"/>
      <c r="F1" s="66"/>
      <c r="G1" s="66"/>
      <c r="H1" s="66"/>
      <c r="I1" s="66"/>
      <c r="J1" s="66"/>
      <c r="K1" s="66"/>
      <c r="L1" s="88"/>
      <c r="M1" s="87" t="s">
        <v>130</v>
      </c>
      <c r="N1" s="66"/>
      <c r="O1" s="66"/>
      <c r="P1" s="66"/>
      <c r="Q1" s="66"/>
      <c r="R1" s="66"/>
      <c r="S1" s="66"/>
      <c r="T1" s="66"/>
      <c r="U1" s="66"/>
      <c r="V1" s="66"/>
      <c r="W1" s="66"/>
      <c r="X1" s="88"/>
      <c r="Y1" s="87" t="s">
        <v>131</v>
      </c>
      <c r="Z1" s="66"/>
      <c r="AA1" s="66"/>
      <c r="AB1" s="66"/>
      <c r="AC1" s="66"/>
      <c r="AD1" s="66"/>
      <c r="AE1" s="66"/>
      <c r="AF1" s="66"/>
      <c r="AG1" s="66"/>
      <c r="AH1" s="66"/>
      <c r="AI1" s="66"/>
      <c r="AJ1" s="88"/>
      <c r="AK1" s="87" t="s">
        <v>132</v>
      </c>
      <c r="AL1" s="66"/>
      <c r="AM1" s="66"/>
      <c r="AN1" s="66"/>
      <c r="AO1" s="66"/>
      <c r="AP1" s="66"/>
      <c r="AQ1" s="66"/>
      <c r="AR1" s="66"/>
      <c r="AS1" s="66"/>
      <c r="AT1" s="66"/>
      <c r="AU1" s="66"/>
      <c r="AV1" s="88"/>
    </row>
    <row r="2" ht="12.0" customHeight="1">
      <c r="A2" s="89" t="s">
        <v>133</v>
      </c>
      <c r="B2" s="89" t="s">
        <v>134</v>
      </c>
      <c r="C2" s="89" t="s">
        <v>135</v>
      </c>
      <c r="D2" s="89" t="s">
        <v>136</v>
      </c>
      <c r="E2" s="89" t="s">
        <v>25</v>
      </c>
      <c r="F2" s="89" t="s">
        <v>137</v>
      </c>
      <c r="G2" s="89" t="s">
        <v>138</v>
      </c>
      <c r="H2" s="89" t="s">
        <v>139</v>
      </c>
      <c r="I2" s="89" t="s">
        <v>140</v>
      </c>
      <c r="J2" s="89" t="s">
        <v>141</v>
      </c>
      <c r="K2" s="89" t="s">
        <v>142</v>
      </c>
      <c r="L2" s="89" t="s">
        <v>143</v>
      </c>
      <c r="M2" s="89" t="s">
        <v>133</v>
      </c>
      <c r="N2" s="89" t="s">
        <v>134</v>
      </c>
      <c r="O2" s="89" t="s">
        <v>135</v>
      </c>
      <c r="P2" s="89" t="s">
        <v>136</v>
      </c>
      <c r="Q2" s="89" t="s">
        <v>25</v>
      </c>
      <c r="R2" s="89" t="s">
        <v>137</v>
      </c>
      <c r="S2" s="89" t="s">
        <v>138</v>
      </c>
      <c r="T2" s="89" t="s">
        <v>139</v>
      </c>
      <c r="U2" s="89" t="s">
        <v>140</v>
      </c>
      <c r="V2" s="89" t="s">
        <v>141</v>
      </c>
      <c r="W2" s="89" t="s">
        <v>142</v>
      </c>
      <c r="X2" s="89" t="s">
        <v>143</v>
      </c>
      <c r="Y2" s="89" t="s">
        <v>133</v>
      </c>
      <c r="Z2" s="89" t="s">
        <v>134</v>
      </c>
      <c r="AA2" s="89" t="s">
        <v>135</v>
      </c>
      <c r="AB2" s="89" t="s">
        <v>136</v>
      </c>
      <c r="AC2" s="89" t="s">
        <v>25</v>
      </c>
      <c r="AD2" s="89" t="s">
        <v>137</v>
      </c>
      <c r="AE2" s="89" t="s">
        <v>138</v>
      </c>
      <c r="AF2" s="89" t="s">
        <v>139</v>
      </c>
      <c r="AG2" s="89" t="s">
        <v>140</v>
      </c>
      <c r="AH2" s="89" t="s">
        <v>141</v>
      </c>
      <c r="AI2" s="89" t="s">
        <v>142</v>
      </c>
      <c r="AJ2" s="89" t="s">
        <v>143</v>
      </c>
      <c r="AK2" s="89" t="s">
        <v>133</v>
      </c>
      <c r="AL2" s="89" t="s">
        <v>134</v>
      </c>
      <c r="AM2" s="89" t="s">
        <v>135</v>
      </c>
      <c r="AN2" s="89" t="s">
        <v>136</v>
      </c>
      <c r="AO2" s="89" t="s">
        <v>25</v>
      </c>
      <c r="AP2" s="89" t="s">
        <v>137</v>
      </c>
      <c r="AQ2" s="89" t="s">
        <v>138</v>
      </c>
      <c r="AR2" s="89" t="s">
        <v>139</v>
      </c>
      <c r="AS2" s="89" t="s">
        <v>140</v>
      </c>
      <c r="AT2" s="89" t="s">
        <v>141</v>
      </c>
      <c r="AU2" s="89" t="s">
        <v>142</v>
      </c>
      <c r="AV2" s="89" t="s">
        <v>143</v>
      </c>
    </row>
    <row r="3" ht="12.0" customHeight="1">
      <c r="A3" s="42">
        <f>+'Liquiditätsplan'!D65</f>
        <v>5071.5</v>
      </c>
      <c r="B3" s="42">
        <f>+'Liquiditätsplan'!E65</f>
        <v>21394</v>
      </c>
      <c r="C3" s="42">
        <f>+'Liquiditätsplan'!F65</f>
        <v>39996.5</v>
      </c>
      <c r="D3" s="42">
        <f>+'Liquiditätsplan'!G65</f>
        <v>58886.5</v>
      </c>
      <c r="E3" s="42">
        <f>+'Liquiditätsplan'!H65</f>
        <v>82049</v>
      </c>
      <c r="F3" s="42">
        <f>+'Liquiditätsplan'!I65</f>
        <v>106637</v>
      </c>
      <c r="G3" s="42">
        <f>+'Liquiditätsplan'!J65</f>
        <v>152925</v>
      </c>
      <c r="H3" s="42">
        <f>+'Liquiditätsplan'!K65</f>
        <v>191610</v>
      </c>
      <c r="I3" s="42">
        <f>+'Liquiditätsplan'!L65</f>
        <v>238057.5</v>
      </c>
      <c r="J3" s="42">
        <f>+'Liquiditätsplan'!M65</f>
        <v>290567.0357</v>
      </c>
      <c r="K3" s="42">
        <f>+'Liquiditätsplan'!N65</f>
        <v>348409</v>
      </c>
      <c r="L3" s="42">
        <f>+'Liquiditätsplan'!O65</f>
        <v>411875.8929</v>
      </c>
      <c r="M3" s="42">
        <f>+'Liquiditätsplan'!Q65</f>
        <v>480065.7143</v>
      </c>
      <c r="N3" s="42">
        <f>+'Liquiditätsplan'!R65</f>
        <v>568538.2143</v>
      </c>
      <c r="O3" s="42">
        <f>+'Liquiditätsplan'!S65</f>
        <v>665077.0893</v>
      </c>
      <c r="P3" s="42">
        <f>+'Liquiditätsplan'!T65</f>
        <v>767027.0205</v>
      </c>
      <c r="Q3" s="42">
        <f>+'Liquiditätsplan'!U65</f>
        <v>879117.1358</v>
      </c>
      <c r="R3" s="42">
        <f>+'Liquiditätsplan'!V65</f>
        <v>999751.9319</v>
      </c>
      <c r="S3" s="42">
        <f>+'Liquiditätsplan'!W65</f>
        <v>1149403.113</v>
      </c>
      <c r="T3" s="42">
        <f>+'Liquiditätsplan'!X65</f>
        <v>1298670.733</v>
      </c>
      <c r="U3" s="42">
        <f>+'Liquiditätsplan'!Y65</f>
        <v>1464060.909</v>
      </c>
      <c r="V3" s="42">
        <f>+'Liquiditätsplan'!Z65</f>
        <v>1644484.383</v>
      </c>
      <c r="W3" s="42">
        <f>+'Liquiditätsplan'!AA65</f>
        <v>1839816.629</v>
      </c>
      <c r="X3" s="42">
        <f>+'Liquiditätsplan'!AB65</f>
        <v>2051129.163</v>
      </c>
      <c r="Y3" s="42">
        <f>+'Liquiditätsplan'!AD65</f>
        <v>2277713.647</v>
      </c>
      <c r="Z3" s="42">
        <f>+'Liquiditätsplan'!AE65</f>
        <v>2609456.711</v>
      </c>
      <c r="AA3" s="42">
        <f>+'Liquiditätsplan'!AF65</f>
        <v>2955179.189</v>
      </c>
      <c r="AB3" s="42">
        <f>+'Liquiditätsplan'!AG65</f>
        <v>3324111.137</v>
      </c>
      <c r="AC3" s="42">
        <f>+'Liquiditätsplan'!AH65</f>
        <v>3722762.686</v>
      </c>
      <c r="AD3" s="42">
        <f>+'Liquiditätsplan'!AI65</f>
        <v>4150705.857</v>
      </c>
      <c r="AE3" s="42">
        <f>+'Liquiditätsplan'!AJ65</f>
        <v>4630921.815</v>
      </c>
      <c r="AF3" s="42">
        <f>+'Liquiditätsplan'!AK65</f>
        <v>5134847.268</v>
      </c>
      <c r="AG3" s="42">
        <f>+'Liquiditätsplan'!AL65</f>
        <v>5681503.15</v>
      </c>
      <c r="AH3" s="42">
        <f>+'Liquiditätsplan'!AM65</f>
        <v>6271673.225</v>
      </c>
      <c r="AI3" s="42">
        <f>+'Liquiditätsplan'!AN65</f>
        <v>6907319.255</v>
      </c>
      <c r="AJ3" s="42">
        <f>+'Liquiditätsplan'!AO65</f>
        <v>7591856.889</v>
      </c>
      <c r="AK3" s="42">
        <f>+'Liquiditätsplan'!AQ65</f>
        <v>8327524.479</v>
      </c>
      <c r="AL3" s="42">
        <f>+'Liquiditätsplan'!AR65</f>
        <v>9435162.44</v>
      </c>
      <c r="AM3" s="42">
        <f>+'Liquiditätsplan'!AS65</f>
        <v>10577447.69</v>
      </c>
      <c r="AN3" s="42">
        <f>+'Liquiditätsplan'!AT65</f>
        <v>11801426.75</v>
      </c>
      <c r="AO3" s="42">
        <f>+'Liquiditätsplan'!AU65</f>
        <v>13118486.26</v>
      </c>
      <c r="AP3" s="42">
        <f>+'Liquiditätsplan'!AV65</f>
        <v>14532522.05</v>
      </c>
      <c r="AQ3" s="42">
        <f>+'Liquiditätsplan'!AW65</f>
        <v>16072574.53</v>
      </c>
      <c r="AR3" s="42">
        <f>+'Liquiditätsplan'!AX65</f>
        <v>17714580.32</v>
      </c>
      <c r="AS3" s="42">
        <f>+'Liquiditätsplan'!AY65</f>
        <v>19484210.64</v>
      </c>
      <c r="AT3" s="42">
        <f>+'Liquiditätsplan'!AZ65</f>
        <v>21388422.63</v>
      </c>
      <c r="AU3" s="42">
        <f>+'Liquiditätsplan'!BA65</f>
        <v>23435904.87</v>
      </c>
      <c r="AV3" s="42">
        <f>+'Liquiditätsplan'!BB65</f>
        <v>25637427.4</v>
      </c>
    </row>
    <row r="4" ht="12.0" customHeight="1"/>
    <row r="5" ht="12.0" customHeight="1"/>
    <row r="6" ht="12.0" customHeight="1"/>
    <row r="7" ht="12.0" customHeight="1"/>
    <row r="8" ht="12.0" customHeight="1"/>
    <row r="9" ht="12.0" customHeight="1"/>
    <row r="10" ht="12.0" customHeight="1"/>
    <row r="11" ht="12.0" customHeight="1"/>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4">
    <mergeCell ref="A1:L1"/>
    <mergeCell ref="M1:X1"/>
    <mergeCell ref="Y1:AJ1"/>
    <mergeCell ref="AK1:AV1"/>
  </mergeCells>
  <printOptions/>
  <pageMargins bottom="0.787401575" footer="0.0" header="0.0" left="0.7" right="0.7" top="0.7874015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1.43"/>
    <col customWidth="1" min="2" max="2" width="40.57"/>
    <col customWidth="1" min="3" max="26" width="11.43"/>
  </cols>
  <sheetData>
    <row r="1" ht="25.5" customHeight="1">
      <c r="A1" s="5"/>
      <c r="B1" s="5"/>
      <c r="C1" s="90">
        <f>+gj</f>
        <v>2024</v>
      </c>
      <c r="D1" s="90">
        <f>+gj+1</f>
        <v>2025</v>
      </c>
      <c r="E1" s="90">
        <f>+gj+2</f>
        <v>2026</v>
      </c>
      <c r="F1" s="90">
        <f>+gj+3</f>
        <v>2027</v>
      </c>
      <c r="G1" s="5"/>
      <c r="H1" s="5"/>
      <c r="I1" s="5"/>
      <c r="J1" s="5"/>
      <c r="K1" s="5"/>
      <c r="L1" s="5"/>
      <c r="M1" s="5"/>
      <c r="N1" s="5"/>
      <c r="O1" s="5"/>
      <c r="P1" s="5"/>
      <c r="Q1" s="5"/>
      <c r="R1" s="5"/>
      <c r="S1" s="5"/>
      <c r="T1" s="5"/>
      <c r="U1" s="5"/>
      <c r="V1" s="5"/>
      <c r="W1" s="5"/>
      <c r="X1" s="5"/>
      <c r="Y1" s="5"/>
      <c r="Z1" s="5"/>
    </row>
    <row r="2" ht="11.25" customHeight="1">
      <c r="A2" s="5"/>
      <c r="B2" s="5"/>
      <c r="C2" s="36" t="s">
        <v>144</v>
      </c>
      <c r="D2" s="36" t="s">
        <v>144</v>
      </c>
      <c r="E2" s="36" t="s">
        <v>144</v>
      </c>
      <c r="F2" s="36" t="s">
        <v>144</v>
      </c>
      <c r="G2" s="5"/>
      <c r="H2" s="5"/>
      <c r="I2" s="5"/>
      <c r="J2" s="5"/>
      <c r="K2" s="5"/>
      <c r="L2" s="5"/>
      <c r="M2" s="5"/>
      <c r="N2" s="5"/>
      <c r="O2" s="5"/>
      <c r="P2" s="5"/>
      <c r="Q2" s="5"/>
      <c r="R2" s="5"/>
      <c r="S2" s="5"/>
      <c r="T2" s="5"/>
      <c r="U2" s="5"/>
      <c r="V2" s="5"/>
      <c r="W2" s="5"/>
      <c r="X2" s="5"/>
      <c r="Y2" s="5"/>
      <c r="Z2" s="5"/>
    </row>
    <row r="3" ht="24.0" customHeight="1">
      <c r="A3" s="69" t="s">
        <v>145</v>
      </c>
      <c r="B3" s="69"/>
      <c r="C3" s="29"/>
      <c r="D3" s="29"/>
      <c r="E3" s="29"/>
      <c r="F3" s="29"/>
      <c r="G3" s="5"/>
      <c r="H3" s="5"/>
      <c r="I3" s="5"/>
      <c r="J3" s="5"/>
      <c r="K3" s="5"/>
      <c r="L3" s="5"/>
      <c r="M3" s="5"/>
      <c r="N3" s="5"/>
      <c r="O3" s="5"/>
      <c r="P3" s="5"/>
      <c r="Q3" s="5"/>
      <c r="R3" s="5"/>
      <c r="S3" s="5"/>
      <c r="T3" s="5"/>
      <c r="U3" s="5"/>
      <c r="V3" s="5"/>
      <c r="W3" s="5"/>
      <c r="X3" s="5"/>
      <c r="Y3" s="5"/>
      <c r="Z3" s="5"/>
    </row>
    <row r="4" ht="12.0" customHeight="1">
      <c r="A4" s="5" t="s">
        <v>146</v>
      </c>
      <c r="B4" s="5"/>
      <c r="C4" s="26">
        <v>0.0</v>
      </c>
      <c r="D4" s="26">
        <v>0.0</v>
      </c>
      <c r="E4" s="26">
        <v>0.0</v>
      </c>
      <c r="F4" s="26">
        <v>0.0</v>
      </c>
      <c r="G4" s="5"/>
      <c r="H4" s="5"/>
      <c r="I4" s="5"/>
      <c r="J4" s="5"/>
      <c r="K4" s="5"/>
      <c r="L4" s="5"/>
      <c r="M4" s="5"/>
      <c r="N4" s="5"/>
      <c r="O4" s="5"/>
      <c r="P4" s="5"/>
      <c r="Q4" s="5"/>
      <c r="R4" s="5"/>
      <c r="S4" s="5"/>
      <c r="T4" s="5"/>
      <c r="U4" s="5"/>
      <c r="V4" s="5"/>
      <c r="W4" s="5"/>
      <c r="X4" s="5"/>
      <c r="Y4" s="5"/>
      <c r="Z4" s="5"/>
    </row>
    <row r="5" ht="12.0" customHeight="1">
      <c r="A5" s="5" t="s">
        <v>147</v>
      </c>
      <c r="B5" s="5"/>
      <c r="C5" s="26">
        <v>0.0</v>
      </c>
      <c r="D5" s="26">
        <v>0.0</v>
      </c>
      <c r="E5" s="26">
        <v>0.0</v>
      </c>
      <c r="F5" s="26">
        <v>0.0</v>
      </c>
      <c r="G5" s="5"/>
      <c r="H5" s="5"/>
      <c r="I5" s="5"/>
      <c r="J5" s="5"/>
      <c r="K5" s="5"/>
      <c r="L5" s="5"/>
      <c r="M5" s="5"/>
      <c r="N5" s="5"/>
      <c r="O5" s="5"/>
      <c r="P5" s="5"/>
      <c r="Q5" s="5"/>
      <c r="R5" s="5"/>
      <c r="S5" s="5"/>
      <c r="T5" s="5"/>
      <c r="U5" s="5"/>
      <c r="V5" s="5"/>
      <c r="W5" s="5"/>
      <c r="X5" s="5"/>
      <c r="Y5" s="5"/>
      <c r="Z5" s="5"/>
    </row>
    <row r="6" ht="12.0" customHeight="1">
      <c r="A6" s="5" t="s">
        <v>148</v>
      </c>
      <c r="B6" s="5"/>
      <c r="C6" s="26">
        <v>0.0</v>
      </c>
      <c r="D6" s="26">
        <v>0.0</v>
      </c>
      <c r="E6" s="26">
        <v>0.0</v>
      </c>
      <c r="F6" s="26">
        <v>0.0</v>
      </c>
      <c r="G6" s="5"/>
      <c r="H6" s="5"/>
      <c r="I6" s="5"/>
      <c r="J6" s="5"/>
      <c r="K6" s="5"/>
      <c r="L6" s="5"/>
      <c r="M6" s="5"/>
      <c r="N6" s="5"/>
      <c r="O6" s="5"/>
      <c r="P6" s="5"/>
      <c r="Q6" s="5"/>
      <c r="R6" s="5"/>
      <c r="S6" s="5"/>
      <c r="T6" s="5"/>
      <c r="U6" s="5"/>
      <c r="V6" s="5"/>
      <c r="W6" s="5"/>
      <c r="X6" s="5"/>
      <c r="Y6" s="5"/>
      <c r="Z6" s="5"/>
    </row>
    <row r="7" ht="12.0" customHeight="1">
      <c r="A7" s="5" t="s">
        <v>149</v>
      </c>
      <c r="B7" s="5"/>
      <c r="C7" s="26">
        <v>0.0</v>
      </c>
      <c r="D7" s="26">
        <v>0.0</v>
      </c>
      <c r="E7" s="26">
        <v>0.0</v>
      </c>
      <c r="F7" s="26">
        <v>0.0</v>
      </c>
      <c r="G7" s="5"/>
      <c r="H7" s="5"/>
      <c r="I7" s="5"/>
      <c r="J7" s="5"/>
      <c r="K7" s="5"/>
      <c r="L7" s="5"/>
      <c r="M7" s="5"/>
      <c r="N7" s="5"/>
      <c r="O7" s="5"/>
      <c r="P7" s="5"/>
      <c r="Q7" s="5"/>
      <c r="R7" s="5"/>
      <c r="S7" s="5"/>
      <c r="T7" s="5"/>
      <c r="U7" s="5"/>
      <c r="V7" s="5"/>
      <c r="W7" s="5"/>
      <c r="X7" s="5"/>
      <c r="Y7" s="5"/>
      <c r="Z7" s="5"/>
    </row>
    <row r="8" ht="12.0" customHeight="1">
      <c r="A8" s="5" t="s">
        <v>150</v>
      </c>
      <c r="B8" s="5"/>
      <c r="C8" s="26">
        <v>0.0</v>
      </c>
      <c r="D8" s="26">
        <v>0.0</v>
      </c>
      <c r="E8" s="26">
        <v>0.0</v>
      </c>
      <c r="F8" s="26">
        <v>0.0</v>
      </c>
      <c r="G8" s="5"/>
      <c r="H8" s="5"/>
      <c r="I8" s="5"/>
      <c r="J8" s="5"/>
      <c r="K8" s="5"/>
      <c r="L8" s="5"/>
      <c r="M8" s="5"/>
      <c r="N8" s="5"/>
      <c r="O8" s="5"/>
      <c r="P8" s="5"/>
      <c r="Q8" s="5"/>
      <c r="R8" s="5"/>
      <c r="S8" s="5"/>
      <c r="T8" s="5"/>
      <c r="U8" s="5"/>
      <c r="V8" s="5"/>
      <c r="W8" s="5"/>
      <c r="X8" s="5"/>
      <c r="Y8" s="5"/>
      <c r="Z8" s="5"/>
    </row>
    <row r="9" ht="12.0" customHeight="1">
      <c r="A9" s="5" t="s">
        <v>151</v>
      </c>
      <c r="B9" s="5"/>
      <c r="C9" s="26">
        <v>0.0</v>
      </c>
      <c r="D9" s="26">
        <v>0.0</v>
      </c>
      <c r="E9" s="26">
        <v>0.0</v>
      </c>
      <c r="F9" s="26">
        <v>0.0</v>
      </c>
      <c r="G9" s="5"/>
      <c r="H9" s="5"/>
      <c r="I9" s="5"/>
      <c r="J9" s="5"/>
      <c r="K9" s="5"/>
      <c r="L9" s="5"/>
      <c r="M9" s="5"/>
      <c r="N9" s="5"/>
      <c r="O9" s="5"/>
      <c r="P9" s="5"/>
      <c r="Q9" s="5"/>
      <c r="R9" s="5"/>
      <c r="S9" s="5"/>
      <c r="T9" s="5"/>
      <c r="U9" s="5"/>
      <c r="V9" s="5"/>
      <c r="W9" s="5"/>
      <c r="X9" s="5"/>
      <c r="Y9" s="5"/>
      <c r="Z9" s="5"/>
    </row>
    <row r="10" ht="12.0" customHeight="1">
      <c r="A10" s="5" t="s">
        <v>152</v>
      </c>
      <c r="B10" s="5"/>
      <c r="C10" s="26">
        <v>0.0</v>
      </c>
      <c r="D10" s="26">
        <v>0.0</v>
      </c>
      <c r="E10" s="26">
        <v>0.0</v>
      </c>
      <c r="F10" s="26">
        <v>0.0</v>
      </c>
      <c r="G10" s="5"/>
      <c r="H10" s="5"/>
      <c r="I10" s="5"/>
      <c r="J10" s="5"/>
      <c r="K10" s="5"/>
      <c r="L10" s="5"/>
      <c r="M10" s="5"/>
      <c r="N10" s="5"/>
      <c r="O10" s="5"/>
      <c r="P10" s="5"/>
      <c r="Q10" s="5"/>
      <c r="R10" s="5"/>
      <c r="S10" s="5"/>
      <c r="T10" s="5"/>
      <c r="U10" s="5"/>
      <c r="V10" s="5"/>
      <c r="W10" s="5"/>
      <c r="X10" s="5"/>
      <c r="Y10" s="5"/>
      <c r="Z10" s="5"/>
    </row>
    <row r="11" ht="12.0" customHeight="1">
      <c r="A11" s="28" t="str">
        <f>IF(kapges=0,"","Gründungszuschuss/Einstiegsgeld")</f>
        <v>Gründungszuschuss/Einstiegsgeld</v>
      </c>
      <c r="B11" s="28"/>
      <c r="C11" s="26"/>
      <c r="D11" s="28"/>
      <c r="E11" s="28"/>
      <c r="F11" s="28"/>
      <c r="G11" s="5"/>
      <c r="H11" s="5"/>
      <c r="I11" s="5"/>
      <c r="J11" s="5"/>
      <c r="K11" s="5"/>
      <c r="L11" s="5"/>
      <c r="M11" s="5"/>
      <c r="N11" s="5"/>
      <c r="O11" s="5"/>
      <c r="P11" s="5"/>
      <c r="Q11" s="5"/>
      <c r="R11" s="5"/>
      <c r="S11" s="5"/>
      <c r="T11" s="5"/>
      <c r="U11" s="5"/>
      <c r="V11" s="5"/>
      <c r="W11" s="5"/>
      <c r="X11" s="5"/>
      <c r="Y11" s="5"/>
      <c r="Z11" s="5"/>
    </row>
    <row r="12" ht="12.0" customHeight="1">
      <c r="A12" s="28" t="str">
        <f>IF(kapges=0,"","Gründungszuschuss/Einstiegsgeld")</f>
        <v>Gründungszuschuss/Einstiegsgeld</v>
      </c>
      <c r="B12" s="28"/>
      <c r="C12" s="28"/>
      <c r="D12" s="28"/>
      <c r="E12" s="28"/>
      <c r="F12" s="28"/>
      <c r="G12" s="5"/>
      <c r="H12" s="5"/>
      <c r="I12" s="5"/>
      <c r="J12" s="5"/>
      <c r="K12" s="5"/>
      <c r="L12" s="5"/>
      <c r="M12" s="5"/>
      <c r="N12" s="5"/>
      <c r="O12" s="5"/>
      <c r="P12" s="5"/>
      <c r="Q12" s="5"/>
      <c r="R12" s="5"/>
      <c r="S12" s="5"/>
      <c r="T12" s="5"/>
      <c r="U12" s="5"/>
      <c r="V12" s="5"/>
      <c r="W12" s="5"/>
      <c r="X12" s="5"/>
      <c r="Y12" s="5"/>
      <c r="Z12" s="5"/>
    </row>
    <row r="13" ht="12.0" customHeight="1">
      <c r="A13" s="28" t="str">
        <f>IF(kapges=0,"","Gründungszuschuss/Einstiegsgeld")</f>
        <v>Gründungszuschuss/Einstiegsgeld</v>
      </c>
      <c r="B13" s="28"/>
      <c r="C13" s="28"/>
      <c r="D13" s="28"/>
      <c r="E13" s="28"/>
      <c r="F13" s="28"/>
      <c r="G13" s="5"/>
      <c r="H13" s="5"/>
      <c r="I13" s="5"/>
      <c r="J13" s="5"/>
      <c r="K13" s="5"/>
      <c r="L13" s="5"/>
      <c r="M13" s="5"/>
      <c r="N13" s="5"/>
      <c r="O13" s="5"/>
      <c r="P13" s="5"/>
      <c r="Q13" s="5"/>
      <c r="R13" s="5"/>
      <c r="S13" s="5"/>
      <c r="T13" s="5"/>
      <c r="U13" s="5"/>
      <c r="V13" s="5"/>
      <c r="W13" s="5"/>
      <c r="X13" s="5"/>
      <c r="Y13" s="5"/>
      <c r="Z13" s="5"/>
    </row>
    <row r="14" ht="12.0" customHeight="1">
      <c r="A14" s="28" t="str">
        <f>IF(kapges=0,"","Gründungszuschuss/Einstiegsgeld")</f>
        <v>Gründungszuschuss/Einstiegsgeld</v>
      </c>
      <c r="B14" s="28"/>
      <c r="C14" s="28"/>
      <c r="D14" s="28"/>
      <c r="E14" s="28"/>
      <c r="F14" s="28"/>
      <c r="G14" s="5"/>
      <c r="H14" s="5"/>
      <c r="I14" s="5"/>
      <c r="J14" s="5"/>
      <c r="K14" s="5"/>
      <c r="L14" s="5"/>
      <c r="M14" s="5"/>
      <c r="N14" s="5"/>
      <c r="O14" s="5"/>
      <c r="P14" s="5"/>
      <c r="Q14" s="5"/>
      <c r="R14" s="5"/>
      <c r="S14" s="5"/>
      <c r="T14" s="5"/>
      <c r="U14" s="5"/>
      <c r="V14" s="5"/>
      <c r="W14" s="5"/>
      <c r="X14" s="5"/>
      <c r="Y14" s="5"/>
      <c r="Z14" s="5"/>
    </row>
    <row r="15" ht="12.0" customHeight="1">
      <c r="A15" s="5" t="str">
        <f>IF(kapges=0,"","Gründungszuschuss/Einstiegsgeld")</f>
        <v>Gründungszuschuss/Einstiegsgeld</v>
      </c>
      <c r="B15" s="5"/>
      <c r="C15" s="26"/>
      <c r="D15" s="28"/>
      <c r="E15" s="28"/>
      <c r="F15" s="28"/>
      <c r="G15" s="91"/>
      <c r="H15" s="5"/>
      <c r="I15" s="5"/>
      <c r="J15" s="5"/>
      <c r="K15" s="5"/>
      <c r="L15" s="5"/>
      <c r="M15" s="5"/>
      <c r="N15" s="5"/>
      <c r="O15" s="5"/>
      <c r="P15" s="5"/>
      <c r="Q15" s="5"/>
      <c r="R15" s="5"/>
      <c r="S15" s="5"/>
      <c r="T15" s="5"/>
      <c r="U15" s="5"/>
      <c r="V15" s="5"/>
      <c r="W15" s="5"/>
      <c r="X15" s="5"/>
      <c r="Y15" s="5"/>
      <c r="Z15" s="5"/>
    </row>
    <row r="16" ht="12.0" customHeight="1">
      <c r="A16" s="5" t="s">
        <v>153</v>
      </c>
      <c r="B16" s="5"/>
      <c r="C16" s="71">
        <f t="shared" ref="C16:F16" si="1">SUM(C4:C15)</f>
        <v>0</v>
      </c>
      <c r="D16" s="71">
        <f t="shared" si="1"/>
        <v>0</v>
      </c>
      <c r="E16" s="71">
        <f t="shared" si="1"/>
        <v>0</v>
      </c>
      <c r="F16" s="71">
        <f t="shared" si="1"/>
        <v>0</v>
      </c>
      <c r="G16" s="5"/>
      <c r="H16" s="5"/>
      <c r="I16" s="5"/>
      <c r="J16" s="5"/>
      <c r="K16" s="5"/>
      <c r="L16" s="5"/>
      <c r="M16" s="5"/>
      <c r="N16" s="5"/>
      <c r="O16" s="5"/>
      <c r="P16" s="5"/>
      <c r="Q16" s="5"/>
      <c r="R16" s="5"/>
      <c r="S16" s="5"/>
      <c r="T16" s="5"/>
      <c r="U16" s="5"/>
      <c r="V16" s="5"/>
      <c r="W16" s="5"/>
      <c r="X16" s="5"/>
      <c r="Y16" s="5"/>
      <c r="Z16" s="5"/>
    </row>
    <row r="17" ht="24.0" customHeight="1">
      <c r="A17" s="69" t="s">
        <v>154</v>
      </c>
      <c r="B17" s="69"/>
      <c r="C17" s="29"/>
      <c r="D17" s="29"/>
      <c r="E17" s="29"/>
      <c r="F17" s="29"/>
      <c r="G17" s="5"/>
      <c r="H17" s="5"/>
      <c r="I17" s="5"/>
      <c r="J17" s="5"/>
      <c r="K17" s="5"/>
      <c r="L17" s="5"/>
      <c r="M17" s="5"/>
      <c r="N17" s="5"/>
      <c r="O17" s="5"/>
      <c r="P17" s="5"/>
      <c r="Q17" s="5"/>
      <c r="R17" s="5"/>
      <c r="S17" s="5"/>
      <c r="T17" s="5"/>
      <c r="U17" s="5"/>
      <c r="V17" s="5"/>
      <c r="W17" s="5"/>
      <c r="X17" s="5"/>
      <c r="Y17" s="5"/>
      <c r="Z17" s="5"/>
    </row>
    <row r="18" ht="12.0" customHeight="1">
      <c r="A18" s="5" t="s">
        <v>155</v>
      </c>
      <c r="B18" s="5"/>
      <c r="C18" s="26">
        <v>750.0</v>
      </c>
      <c r="D18" s="26">
        <v>750.0</v>
      </c>
      <c r="E18" s="26">
        <v>750.0</v>
      </c>
      <c r="F18" s="26">
        <v>750.0</v>
      </c>
      <c r="G18" s="5"/>
      <c r="H18" s="5"/>
      <c r="I18" s="5"/>
      <c r="J18" s="5"/>
      <c r="K18" s="5"/>
      <c r="L18" s="5"/>
      <c r="M18" s="5"/>
      <c r="N18" s="5"/>
      <c r="O18" s="5"/>
      <c r="P18" s="5"/>
      <c r="Q18" s="5"/>
      <c r="R18" s="5"/>
      <c r="S18" s="5"/>
      <c r="T18" s="5"/>
      <c r="U18" s="5"/>
      <c r="V18" s="5"/>
      <c r="W18" s="5"/>
      <c r="X18" s="5"/>
      <c r="Y18" s="5"/>
      <c r="Z18" s="5"/>
    </row>
    <row r="19" ht="12.0" customHeight="1">
      <c r="A19" s="5" t="s">
        <v>156</v>
      </c>
      <c r="B19" s="5"/>
      <c r="C19" s="26">
        <v>0.0</v>
      </c>
      <c r="D19" s="26">
        <v>0.0</v>
      </c>
      <c r="E19" s="26">
        <v>0.0</v>
      </c>
      <c r="F19" s="26">
        <v>0.0</v>
      </c>
      <c r="G19" s="5"/>
      <c r="H19" s="5"/>
      <c r="I19" s="5"/>
      <c r="J19" s="5"/>
      <c r="K19" s="5"/>
      <c r="L19" s="5"/>
      <c r="M19" s="5"/>
      <c r="N19" s="5"/>
      <c r="O19" s="5"/>
      <c r="P19" s="5"/>
      <c r="Q19" s="5"/>
      <c r="R19" s="5"/>
      <c r="S19" s="5"/>
      <c r="T19" s="5"/>
      <c r="U19" s="5"/>
      <c r="V19" s="5"/>
      <c r="W19" s="5"/>
      <c r="X19" s="5"/>
      <c r="Y19" s="5"/>
      <c r="Z19" s="5"/>
    </row>
    <row r="20" ht="12.0" customHeight="1">
      <c r="A20" s="5" t="s">
        <v>157</v>
      </c>
      <c r="B20" s="5"/>
      <c r="C20" s="26">
        <v>0.0</v>
      </c>
      <c r="D20" s="26">
        <v>0.0</v>
      </c>
      <c r="E20" s="26">
        <v>0.0</v>
      </c>
      <c r="F20" s="26">
        <v>0.0</v>
      </c>
      <c r="G20" s="5"/>
      <c r="H20" s="5"/>
      <c r="I20" s="5"/>
      <c r="J20" s="5"/>
      <c r="K20" s="5"/>
      <c r="L20" s="5"/>
      <c r="M20" s="5"/>
      <c r="N20" s="5"/>
      <c r="O20" s="5"/>
      <c r="P20" s="5"/>
      <c r="Q20" s="5"/>
      <c r="R20" s="5"/>
      <c r="S20" s="5"/>
      <c r="T20" s="5"/>
      <c r="U20" s="5"/>
      <c r="V20" s="5"/>
      <c r="W20" s="5"/>
      <c r="X20" s="5"/>
      <c r="Y20" s="5"/>
      <c r="Z20" s="5"/>
    </row>
    <row r="21" ht="12.0" customHeight="1">
      <c r="A21" s="5" t="s">
        <v>158</v>
      </c>
      <c r="B21" s="5"/>
      <c r="C21" s="26">
        <v>150.0</v>
      </c>
      <c r="D21" s="26">
        <v>150.0</v>
      </c>
      <c r="E21" s="26">
        <v>150.0</v>
      </c>
      <c r="F21" s="26">
        <v>150.0</v>
      </c>
      <c r="G21" s="5"/>
      <c r="H21" s="5"/>
      <c r="I21" s="5"/>
      <c r="J21" s="5"/>
      <c r="K21" s="5"/>
      <c r="L21" s="5"/>
      <c r="M21" s="5"/>
      <c r="N21" s="5"/>
      <c r="O21" s="5"/>
      <c r="P21" s="5"/>
      <c r="Q21" s="5"/>
      <c r="R21" s="5"/>
      <c r="S21" s="5"/>
      <c r="T21" s="5"/>
      <c r="U21" s="5"/>
      <c r="V21" s="5"/>
      <c r="W21" s="5"/>
      <c r="X21" s="5"/>
      <c r="Y21" s="5"/>
      <c r="Z21" s="5"/>
    </row>
    <row r="22" ht="12.0" customHeight="1">
      <c r="A22" s="5" t="s">
        <v>159</v>
      </c>
      <c r="B22" s="5"/>
      <c r="C22" s="26">
        <v>0.0</v>
      </c>
      <c r="D22" s="26">
        <v>0.0</v>
      </c>
      <c r="E22" s="26">
        <v>0.0</v>
      </c>
      <c r="F22" s="26">
        <v>0.0</v>
      </c>
      <c r="G22" s="5"/>
      <c r="H22" s="5"/>
      <c r="I22" s="5"/>
      <c r="J22" s="5"/>
      <c r="K22" s="5"/>
      <c r="L22" s="5"/>
      <c r="M22" s="5"/>
      <c r="N22" s="5"/>
      <c r="O22" s="5"/>
      <c r="P22" s="5"/>
      <c r="Q22" s="5"/>
      <c r="R22" s="5"/>
      <c r="S22" s="5"/>
      <c r="T22" s="5"/>
      <c r="U22" s="5"/>
      <c r="V22" s="5"/>
      <c r="W22" s="5"/>
      <c r="X22" s="5"/>
      <c r="Y22" s="5"/>
      <c r="Z22" s="5"/>
    </row>
    <row r="23" ht="12.0" customHeight="1">
      <c r="A23" s="5" t="s">
        <v>160</v>
      </c>
      <c r="B23" s="5"/>
      <c r="C23" s="26">
        <v>250.0</v>
      </c>
      <c r="D23" s="26">
        <v>250.0</v>
      </c>
      <c r="E23" s="26">
        <v>250.0</v>
      </c>
      <c r="F23" s="26">
        <v>250.0</v>
      </c>
      <c r="G23" s="5"/>
      <c r="H23" s="5"/>
      <c r="I23" s="5"/>
      <c r="J23" s="5"/>
      <c r="K23" s="5"/>
      <c r="L23" s="5"/>
      <c r="M23" s="5"/>
      <c r="N23" s="5"/>
      <c r="O23" s="5"/>
      <c r="P23" s="5"/>
      <c r="Q23" s="5"/>
      <c r="R23" s="5"/>
      <c r="S23" s="5"/>
      <c r="T23" s="5"/>
      <c r="U23" s="5"/>
      <c r="V23" s="5"/>
      <c r="W23" s="5"/>
      <c r="X23" s="5"/>
      <c r="Y23" s="5"/>
      <c r="Z23" s="5"/>
    </row>
    <row r="24" ht="12.0" customHeight="1">
      <c r="A24" s="5" t="s">
        <v>161</v>
      </c>
      <c r="B24" s="5"/>
      <c r="C24" s="26">
        <v>250.0</v>
      </c>
      <c r="D24" s="26">
        <v>250.0</v>
      </c>
      <c r="E24" s="26">
        <v>250.0</v>
      </c>
      <c r="F24" s="26">
        <v>250.0</v>
      </c>
      <c r="G24" s="5"/>
      <c r="H24" s="5"/>
      <c r="I24" s="5"/>
      <c r="J24" s="5"/>
      <c r="K24" s="5"/>
      <c r="L24" s="5"/>
      <c r="M24" s="5"/>
      <c r="N24" s="5"/>
      <c r="O24" s="5"/>
      <c r="P24" s="5"/>
      <c r="Q24" s="5"/>
      <c r="R24" s="5"/>
      <c r="S24" s="5"/>
      <c r="T24" s="5"/>
      <c r="U24" s="5"/>
      <c r="V24" s="5"/>
      <c r="W24" s="5"/>
      <c r="X24" s="5"/>
      <c r="Y24" s="5"/>
      <c r="Z24" s="5"/>
    </row>
    <row r="25" ht="12.0" customHeight="1">
      <c r="A25" s="5" t="s">
        <v>162</v>
      </c>
      <c r="B25" s="5"/>
      <c r="C25" s="26">
        <v>0.0</v>
      </c>
      <c r="D25" s="26">
        <v>0.0</v>
      </c>
      <c r="E25" s="26">
        <v>0.0</v>
      </c>
      <c r="F25" s="26">
        <v>0.0</v>
      </c>
      <c r="G25" s="5"/>
      <c r="H25" s="5"/>
      <c r="I25" s="5"/>
      <c r="J25" s="5"/>
      <c r="K25" s="5"/>
      <c r="L25" s="5"/>
      <c r="M25" s="5"/>
      <c r="N25" s="5"/>
      <c r="O25" s="5"/>
      <c r="P25" s="5"/>
      <c r="Q25" s="5"/>
      <c r="R25" s="5"/>
      <c r="S25" s="5"/>
      <c r="T25" s="5"/>
      <c r="U25" s="5"/>
      <c r="V25" s="5"/>
      <c r="W25" s="5"/>
      <c r="X25" s="5"/>
      <c r="Y25" s="5"/>
      <c r="Z25" s="5"/>
    </row>
    <row r="26" ht="12.0" customHeight="1">
      <c r="A26" s="5" t="s">
        <v>163</v>
      </c>
      <c r="B26" s="5"/>
      <c r="C26" s="26">
        <v>0.0</v>
      </c>
      <c r="D26" s="26">
        <v>0.0</v>
      </c>
      <c r="E26" s="26">
        <v>0.0</v>
      </c>
      <c r="F26" s="26">
        <v>0.0</v>
      </c>
      <c r="G26" s="5"/>
      <c r="H26" s="5"/>
      <c r="I26" s="5"/>
      <c r="J26" s="5"/>
      <c r="K26" s="5"/>
      <c r="L26" s="5"/>
      <c r="M26" s="5"/>
      <c r="N26" s="5"/>
      <c r="O26" s="5"/>
      <c r="P26" s="5"/>
      <c r="Q26" s="5"/>
      <c r="R26" s="5"/>
      <c r="S26" s="5"/>
      <c r="T26" s="5"/>
      <c r="U26" s="5"/>
      <c r="V26" s="5"/>
      <c r="W26" s="5"/>
      <c r="X26" s="5"/>
      <c r="Y26" s="5"/>
      <c r="Z26" s="5"/>
    </row>
    <row r="27" ht="12.0" customHeight="1">
      <c r="A27" s="5" t="s">
        <v>164</v>
      </c>
      <c r="B27" s="5"/>
      <c r="C27" s="71">
        <f t="shared" ref="C27:F27" si="2">SUM(C18:C26)</f>
        <v>1400</v>
      </c>
      <c r="D27" s="71">
        <f t="shared" si="2"/>
        <v>1400</v>
      </c>
      <c r="E27" s="71">
        <f t="shared" si="2"/>
        <v>1400</v>
      </c>
      <c r="F27" s="71">
        <f t="shared" si="2"/>
        <v>1400</v>
      </c>
      <c r="G27" s="5"/>
      <c r="H27" s="5"/>
      <c r="I27" s="5"/>
      <c r="J27" s="5"/>
      <c r="K27" s="5"/>
      <c r="L27" s="5"/>
      <c r="M27" s="5"/>
      <c r="N27" s="5"/>
      <c r="O27" s="5"/>
      <c r="P27" s="5"/>
      <c r="Q27" s="5"/>
      <c r="R27" s="5"/>
      <c r="S27" s="5"/>
      <c r="T27" s="5"/>
      <c r="U27" s="5"/>
      <c r="V27" s="5"/>
      <c r="W27" s="5"/>
      <c r="X27" s="5"/>
      <c r="Y27" s="5"/>
      <c r="Z27" s="5"/>
    </row>
    <row r="28" ht="3.75" customHeight="1">
      <c r="A28" s="5"/>
      <c r="B28" s="5"/>
      <c r="C28" s="29"/>
      <c r="D28" s="29"/>
      <c r="E28" s="29"/>
      <c r="F28" s="29"/>
      <c r="G28" s="5"/>
      <c r="H28" s="5"/>
      <c r="I28" s="5"/>
      <c r="J28" s="5"/>
      <c r="K28" s="5"/>
      <c r="L28" s="5"/>
      <c r="M28" s="5"/>
      <c r="N28" s="5"/>
      <c r="O28" s="5"/>
      <c r="P28" s="5"/>
      <c r="Q28" s="5"/>
      <c r="R28" s="5"/>
      <c r="S28" s="5"/>
      <c r="T28" s="5"/>
      <c r="U28" s="5"/>
      <c r="V28" s="5"/>
      <c r="W28" s="5"/>
      <c r="X28" s="5"/>
      <c r="Y28" s="5"/>
      <c r="Z28" s="5"/>
    </row>
    <row r="29" ht="12.0" customHeight="1">
      <c r="A29" s="5" t="s">
        <v>165</v>
      </c>
      <c r="B29" s="5"/>
      <c r="C29" s="30">
        <f t="shared" ref="C29:F29" si="3">-C16+C27</f>
        <v>1400</v>
      </c>
      <c r="D29" s="30">
        <f t="shared" si="3"/>
        <v>1400</v>
      </c>
      <c r="E29" s="30">
        <f t="shared" si="3"/>
        <v>1400</v>
      </c>
      <c r="F29" s="30">
        <f t="shared" si="3"/>
        <v>1400</v>
      </c>
      <c r="G29" s="5"/>
      <c r="H29" s="5"/>
      <c r="I29" s="5"/>
      <c r="J29" s="5"/>
      <c r="K29" s="5"/>
      <c r="L29" s="5"/>
      <c r="M29" s="5"/>
      <c r="N29" s="5"/>
      <c r="O29" s="5"/>
      <c r="P29" s="5"/>
      <c r="Q29" s="5"/>
      <c r="R29" s="5"/>
      <c r="S29" s="5"/>
      <c r="T29" s="5"/>
      <c r="U29" s="5"/>
      <c r="V29" s="5"/>
      <c r="W29" s="5"/>
      <c r="X29" s="5"/>
      <c r="Y29" s="5"/>
      <c r="Z29" s="5"/>
    </row>
    <row r="30" ht="12.0"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2.0" customHeight="1">
      <c r="A31" s="92" t="s">
        <v>166</v>
      </c>
      <c r="B31" s="92"/>
      <c r="C31" s="92"/>
      <c r="D31" s="92"/>
      <c r="E31" s="92"/>
      <c r="F31" s="92"/>
      <c r="G31" s="5"/>
      <c r="H31" s="5"/>
      <c r="I31" s="5"/>
      <c r="J31" s="5"/>
      <c r="K31" s="5"/>
      <c r="L31" s="5"/>
      <c r="M31" s="5"/>
      <c r="N31" s="5"/>
      <c r="O31" s="5"/>
      <c r="P31" s="5"/>
      <c r="Q31" s="5"/>
      <c r="R31" s="5"/>
      <c r="S31" s="5"/>
      <c r="T31" s="5"/>
      <c r="U31" s="5"/>
      <c r="V31" s="5"/>
      <c r="W31" s="5"/>
      <c r="X31" s="5"/>
      <c r="Y31" s="5"/>
      <c r="Z31" s="5"/>
    </row>
    <row r="32" ht="12.0" customHeight="1">
      <c r="A32" s="93" t="s">
        <v>167</v>
      </c>
      <c r="B32" s="5" t="s">
        <v>168</v>
      </c>
      <c r="C32" s="5"/>
      <c r="D32" s="5"/>
      <c r="E32" s="5"/>
      <c r="F32" s="5"/>
      <c r="G32" s="5"/>
      <c r="H32" s="5"/>
      <c r="I32" s="5"/>
      <c r="J32" s="5"/>
      <c r="K32" s="5"/>
      <c r="L32" s="5"/>
      <c r="M32" s="5"/>
      <c r="N32" s="5"/>
      <c r="O32" s="5"/>
      <c r="P32" s="5"/>
      <c r="Q32" s="5"/>
      <c r="R32" s="5"/>
      <c r="S32" s="5"/>
      <c r="T32" s="5"/>
      <c r="U32" s="5"/>
      <c r="V32" s="5"/>
      <c r="W32" s="5"/>
      <c r="X32" s="5"/>
      <c r="Y32" s="5"/>
      <c r="Z32" s="5"/>
    </row>
    <row r="33" ht="12.0" customHeight="1">
      <c r="A33" s="93" t="s">
        <v>169</v>
      </c>
      <c r="B33" s="5" t="s">
        <v>170</v>
      </c>
      <c r="C33" s="5"/>
      <c r="D33" s="5"/>
      <c r="E33" s="5"/>
      <c r="F33" s="5"/>
      <c r="G33" s="5"/>
      <c r="H33" s="5"/>
      <c r="I33" s="5"/>
      <c r="J33" s="5"/>
      <c r="K33" s="5"/>
      <c r="L33" s="5"/>
      <c r="M33" s="5"/>
      <c r="N33" s="5"/>
      <c r="O33" s="5"/>
      <c r="P33" s="5"/>
      <c r="Q33" s="5"/>
      <c r="R33" s="5"/>
      <c r="S33" s="5"/>
      <c r="T33" s="5"/>
      <c r="U33" s="5"/>
      <c r="V33" s="5"/>
      <c r="W33" s="5"/>
      <c r="X33" s="5"/>
      <c r="Y33" s="5"/>
      <c r="Z33" s="5"/>
    </row>
    <row r="34" ht="12.0" customHeight="1">
      <c r="A34" s="93" t="s">
        <v>171</v>
      </c>
      <c r="B34" s="5" t="s">
        <v>172</v>
      </c>
      <c r="C34" s="5"/>
      <c r="D34" s="5"/>
      <c r="E34" s="5"/>
      <c r="F34" s="5"/>
      <c r="G34" s="5"/>
      <c r="H34" s="5"/>
      <c r="I34" s="5"/>
      <c r="J34" s="5"/>
      <c r="K34" s="5"/>
      <c r="L34" s="5"/>
      <c r="M34" s="5"/>
      <c r="N34" s="5"/>
      <c r="O34" s="5"/>
      <c r="P34" s="5"/>
      <c r="Q34" s="5"/>
      <c r="R34" s="5"/>
      <c r="S34" s="5"/>
      <c r="T34" s="5"/>
      <c r="U34" s="5"/>
      <c r="V34" s="5"/>
      <c r="W34" s="5"/>
      <c r="X34" s="5"/>
      <c r="Y34" s="5"/>
      <c r="Z34" s="5"/>
    </row>
    <row r="35" ht="12.0"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2.0" customHeight="1">
      <c r="A36" s="3" t="str">
        <f>IF('Infos vor dem Start'!A19=0,"Ein eventueller Gründungszuschuss oder Einstiegsgeld wird nicht hier, sondern in der Liquiditätsplanung eingetragen.","")</f>
        <v/>
      </c>
      <c r="G36" s="5"/>
      <c r="H36" s="5"/>
      <c r="I36" s="5"/>
      <c r="J36" s="5"/>
      <c r="K36" s="5"/>
      <c r="L36" s="5"/>
      <c r="M36" s="5"/>
      <c r="N36" s="5"/>
      <c r="O36" s="5"/>
      <c r="P36" s="5"/>
      <c r="Q36" s="5"/>
      <c r="R36" s="5"/>
      <c r="S36" s="5"/>
      <c r="T36" s="5"/>
      <c r="U36" s="5"/>
      <c r="V36" s="5"/>
      <c r="W36" s="5"/>
      <c r="X36" s="5"/>
      <c r="Y36" s="5"/>
      <c r="Z36" s="5"/>
    </row>
    <row r="37" ht="12.0"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2.0"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2.0"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2.0"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2.0"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2.0"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2.0"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2.0"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2.0"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2.0"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2.0"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2.0"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2.0"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2.0"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2.0"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2.0"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2.0"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2.0"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2.0"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2.0"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2.0"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2.0"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2.0"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2.0"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2.0"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2.0"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2.0"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2.0"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2.0"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2.0"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2.0"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2.0"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2.0"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2.0"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2.0"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2.0"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2.0"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2.0"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2.0"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2.0"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2.0"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2.0"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2.0"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2.0"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2.0"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2.0"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2.0"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2.0"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2.0"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2.0"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2.0"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2.0"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2.0"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2.0"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2.0"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2.0"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2.0"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2.0"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2.0"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2.0"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2.0"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2.0"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2.0"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2.0"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0"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0"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0"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0"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0"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0"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0"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0"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0"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0"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0"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0"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0"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0"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0"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0"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0"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0"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0"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0"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0"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0"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0"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0"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0"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0"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0"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0"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0"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0"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0"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0"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0"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0"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0"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0"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0"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0"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0"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0"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0"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0"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0"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0"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0"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0"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0"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0"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0"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0"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0"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0"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0"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0"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0"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0"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0"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0"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0"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0"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0"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0"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0"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0"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0"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0"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0"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0"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0"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0"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0"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0"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0"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0"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0"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0"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0"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0"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0"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0"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0"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0"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0"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0"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0"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0"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0"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0"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0"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0"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0"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0"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0"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0"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0"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0"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0"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0"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0"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0"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0"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0"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0"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0"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0"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0"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0"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0"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0"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0"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0"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0"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0"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0"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0"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0"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0"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0"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0"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0"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0"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0"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0"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0"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0"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0"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0"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0"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0"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0"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0"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0"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0"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0"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0"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0"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0"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0"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0"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0"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0"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0"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0"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0"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0"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0"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0"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0"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0"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0"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0"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0"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0"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0"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0"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0"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0"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0"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0"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0"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0"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0"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0"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0"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0"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0"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0"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0"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0"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0"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0"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0"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0"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0"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0"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0"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0"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0"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0"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0"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0"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0"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0"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0"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0"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0"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0"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0"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0"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0"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0"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0"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0"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0"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0"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0"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0"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0"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0"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0"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0"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0"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0"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0"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0"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0"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0"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0"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0"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0"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0"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0"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0"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0"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0"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0"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0"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0"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0"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0"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0"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0"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0"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0"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0"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0"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0"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0"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0"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0"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0"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0"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0"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0"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0"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0"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0"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0"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0"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0"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0"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0"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0"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0"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0"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0"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0"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0"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0"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0"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0"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0"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0"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0"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0"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0"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0"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0"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0"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0"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0"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0"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0"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0"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0"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0"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0"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0"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0"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0"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0"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0"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0"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0"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0"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0"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0"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0"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0"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0"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0"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0"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0"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0"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0"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0"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0"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0"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0"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0"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0"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0"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0"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0"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0"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0"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0"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0"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0"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0"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0"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0"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0"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0"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0"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0"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0"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0"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0"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0"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0"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0"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0"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0"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0"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0"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0"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0"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0"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0"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0"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0"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0"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0"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0"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0"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0"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0"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0"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0"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0"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0"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0"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0"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0"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0"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0"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0"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0"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0"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0"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0"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0"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0"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0"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0"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0"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0"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0"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0"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0"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0"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0"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0"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0"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0"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0"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0"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0"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0"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0"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0"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0"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0"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0"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0"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0"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0"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0"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0"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0"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0"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0"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0"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0"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0"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0"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0"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0"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0"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0"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0"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0"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0"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0"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0"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0"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0"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0"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0"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0"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0"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0"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0"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0"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0"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0"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0"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0"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0"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0"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0"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0"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0"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0"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0"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0"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0"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0"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0"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0"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0"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0"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0"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0"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0"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0"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0"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0"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0"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0"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0"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0"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0"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0"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0"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0"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0"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0"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0"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0"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0"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0"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0"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0"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0"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0"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0"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0"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0"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0"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0"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0"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0"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0"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0"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0"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0"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0"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0"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0"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0"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0"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0"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0"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0"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0"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0"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0"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0"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0"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0"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0"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0"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0"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0"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0"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0"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0"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0"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0"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0"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0"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0"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0"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0"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0"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0"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0"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0"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0"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0"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0"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0"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0"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0"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0"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0"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0"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0"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0"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0"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0"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0"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0"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0"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0"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0"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0"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0"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0"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0"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0"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0"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0"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0"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0"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0"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0"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0"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0"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0"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0"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0"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0"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0"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0"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0"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0"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0"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0"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0"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0"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0"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0"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0"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0"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0"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0"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0"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0"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0"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0"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0"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0"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0"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0"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0"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0"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0"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0"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0"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0"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0"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0"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0"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0"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0"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0"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0"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0"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0"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0"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0"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0"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0"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0"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0"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2.0"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2.0"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2.0"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2.0"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2.0"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2.0"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2.0"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2.0"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2.0"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2.0"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2.0"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2.0"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2.0"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2.0"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2.0"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
    <mergeCell ref="A36:F36"/>
  </mergeCells>
  <printOptions/>
  <pageMargins bottom="0.6" footer="0.0" header="0.0" left="0.0" right="0.0" top="0.6"/>
  <pageSetup paperSize="9" orientation="landscape"/>
  <headerFooter>
    <oddHeader>&amp;RIHK Köln - das Gründungstool &amp;A</oddHeader>
    <oddFooter>&amp;L&amp;F\&amp;A\&amp;D\&amp;T&amp;RRelease 3.9 </oddFooter>
  </headerFooter>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1.43"/>
    <col customWidth="1" min="2" max="2" width="40.57"/>
    <col customWidth="1" min="3" max="26" width="11.43"/>
  </cols>
  <sheetData>
    <row r="1" ht="25.5" customHeight="1">
      <c r="A1" s="5"/>
      <c r="B1" s="5"/>
      <c r="C1" s="36">
        <f>+'Rentabilitätsvorschau'!P1</f>
        <v>2024</v>
      </c>
      <c r="D1" s="36">
        <f>+'Rentabilitätsvorschau'!AC1</f>
        <v>2025</v>
      </c>
      <c r="E1" s="36">
        <f>+'Rentabilitätsvorschau'!AP1</f>
        <v>2026</v>
      </c>
      <c r="F1" s="36">
        <f>+'Rentabilitätsvorschau'!BC1</f>
        <v>2027</v>
      </c>
      <c r="G1" s="5"/>
      <c r="H1" s="5"/>
      <c r="I1" s="5"/>
      <c r="J1" s="5"/>
      <c r="K1" s="5"/>
      <c r="L1" s="5"/>
      <c r="M1" s="5"/>
      <c r="N1" s="5"/>
      <c r="O1" s="5"/>
      <c r="P1" s="5"/>
      <c r="Q1" s="5"/>
      <c r="R1" s="5"/>
      <c r="S1" s="5"/>
      <c r="T1" s="5"/>
      <c r="U1" s="5"/>
      <c r="V1" s="5"/>
      <c r="W1" s="5"/>
      <c r="X1" s="5"/>
      <c r="Y1" s="5"/>
      <c r="Z1" s="5"/>
    </row>
    <row r="2" ht="11.25" customHeight="1">
      <c r="A2" s="5"/>
      <c r="B2" s="5"/>
      <c r="C2" s="36" t="s">
        <v>144</v>
      </c>
      <c r="D2" s="36" t="s">
        <v>144</v>
      </c>
      <c r="E2" s="36" t="s">
        <v>144</v>
      </c>
      <c r="F2" s="36" t="s">
        <v>144</v>
      </c>
      <c r="G2" s="5"/>
      <c r="H2" s="5"/>
      <c r="I2" s="5"/>
      <c r="J2" s="5"/>
      <c r="K2" s="5"/>
      <c r="L2" s="5"/>
      <c r="M2" s="5"/>
      <c r="N2" s="5"/>
      <c r="O2" s="5"/>
      <c r="P2" s="5"/>
      <c r="Q2" s="5"/>
      <c r="R2" s="5"/>
      <c r="S2" s="5"/>
      <c r="T2" s="5"/>
      <c r="U2" s="5"/>
      <c r="V2" s="5"/>
      <c r="W2" s="5"/>
      <c r="X2" s="5"/>
      <c r="Y2" s="5"/>
      <c r="Z2" s="5"/>
    </row>
    <row r="3" ht="24.0" customHeight="1">
      <c r="A3" s="69" t="s">
        <v>145</v>
      </c>
      <c r="B3" s="69"/>
      <c r="C3" s="29"/>
      <c r="D3" s="29"/>
      <c r="E3" s="29"/>
      <c r="F3" s="29"/>
      <c r="G3" s="5"/>
      <c r="H3" s="5"/>
      <c r="I3" s="5"/>
      <c r="J3" s="5"/>
      <c r="K3" s="5"/>
      <c r="L3" s="5"/>
      <c r="M3" s="5"/>
      <c r="N3" s="5"/>
      <c r="O3" s="5"/>
      <c r="P3" s="5"/>
      <c r="Q3" s="5"/>
      <c r="R3" s="5"/>
      <c r="S3" s="5"/>
      <c r="T3" s="5"/>
      <c r="U3" s="5"/>
      <c r="V3" s="5"/>
      <c r="W3" s="5"/>
      <c r="X3" s="5"/>
      <c r="Y3" s="5"/>
      <c r="Z3" s="5"/>
    </row>
    <row r="4" ht="12.0" customHeight="1">
      <c r="A4" s="5" t="s">
        <v>146</v>
      </c>
      <c r="B4" s="5"/>
      <c r="C4" s="28"/>
      <c r="D4" s="28"/>
      <c r="E4" s="28"/>
      <c r="F4" s="28"/>
      <c r="G4" s="5"/>
      <c r="H4" s="5"/>
      <c r="I4" s="5"/>
      <c r="J4" s="5"/>
      <c r="K4" s="5"/>
      <c r="L4" s="5"/>
      <c r="M4" s="5"/>
      <c r="N4" s="5"/>
      <c r="O4" s="5"/>
      <c r="P4" s="5"/>
      <c r="Q4" s="5"/>
      <c r="R4" s="5"/>
      <c r="S4" s="5"/>
      <c r="T4" s="5"/>
      <c r="U4" s="5"/>
      <c r="V4" s="5"/>
      <c r="W4" s="5"/>
      <c r="X4" s="5"/>
      <c r="Y4" s="5"/>
      <c r="Z4" s="5"/>
    </row>
    <row r="5" ht="12.0" customHeight="1">
      <c r="A5" s="5" t="s">
        <v>147</v>
      </c>
      <c r="B5" s="5"/>
      <c r="C5" s="28"/>
      <c r="D5" s="28"/>
      <c r="E5" s="28"/>
      <c r="F5" s="28"/>
      <c r="G5" s="5"/>
      <c r="H5" s="5"/>
      <c r="I5" s="5"/>
      <c r="J5" s="5"/>
      <c r="K5" s="5"/>
      <c r="L5" s="5"/>
      <c r="M5" s="5"/>
      <c r="N5" s="5"/>
      <c r="O5" s="5"/>
      <c r="P5" s="5"/>
      <c r="Q5" s="5"/>
      <c r="R5" s="5"/>
      <c r="S5" s="5"/>
      <c r="T5" s="5"/>
      <c r="U5" s="5"/>
      <c r="V5" s="5"/>
      <c r="W5" s="5"/>
      <c r="X5" s="5"/>
      <c r="Y5" s="5"/>
      <c r="Z5" s="5"/>
    </row>
    <row r="6" ht="12.0" customHeight="1">
      <c r="A6" s="5" t="s">
        <v>148</v>
      </c>
      <c r="B6" s="5"/>
      <c r="C6" s="28"/>
      <c r="D6" s="28"/>
      <c r="E6" s="28"/>
      <c r="F6" s="28"/>
      <c r="G6" s="5"/>
      <c r="H6" s="5"/>
      <c r="I6" s="5"/>
      <c r="J6" s="5"/>
      <c r="K6" s="5"/>
      <c r="L6" s="5"/>
      <c r="M6" s="5"/>
      <c r="N6" s="5"/>
      <c r="O6" s="5"/>
      <c r="P6" s="5"/>
      <c r="Q6" s="5"/>
      <c r="R6" s="5"/>
      <c r="S6" s="5"/>
      <c r="T6" s="5"/>
      <c r="U6" s="5"/>
      <c r="V6" s="5"/>
      <c r="W6" s="5"/>
      <c r="X6" s="5"/>
      <c r="Y6" s="5"/>
      <c r="Z6" s="5"/>
    </row>
    <row r="7" ht="12.0" customHeight="1">
      <c r="A7" s="5" t="s">
        <v>149</v>
      </c>
      <c r="B7" s="5"/>
      <c r="C7" s="28"/>
      <c r="D7" s="28"/>
      <c r="E7" s="28"/>
      <c r="F7" s="28"/>
      <c r="G7" s="5"/>
      <c r="H7" s="5"/>
      <c r="I7" s="5"/>
      <c r="J7" s="5"/>
      <c r="K7" s="5"/>
      <c r="L7" s="5"/>
      <c r="M7" s="5"/>
      <c r="N7" s="5"/>
      <c r="O7" s="5"/>
      <c r="P7" s="5"/>
      <c r="Q7" s="5"/>
      <c r="R7" s="5"/>
      <c r="S7" s="5"/>
      <c r="T7" s="5"/>
      <c r="U7" s="5"/>
      <c r="V7" s="5"/>
      <c r="W7" s="5"/>
      <c r="X7" s="5"/>
      <c r="Y7" s="5"/>
      <c r="Z7" s="5"/>
    </row>
    <row r="8" ht="12.0" customHeight="1">
      <c r="A8" s="5" t="s">
        <v>150</v>
      </c>
      <c r="B8" s="5"/>
      <c r="C8" s="28"/>
      <c r="D8" s="28"/>
      <c r="E8" s="28"/>
      <c r="F8" s="28"/>
      <c r="G8" s="5"/>
      <c r="H8" s="5"/>
      <c r="I8" s="5"/>
      <c r="J8" s="5"/>
      <c r="K8" s="5"/>
      <c r="L8" s="5"/>
      <c r="M8" s="5"/>
      <c r="N8" s="5"/>
      <c r="O8" s="5"/>
      <c r="P8" s="5"/>
      <c r="Q8" s="5"/>
      <c r="R8" s="5"/>
      <c r="S8" s="5"/>
      <c r="T8" s="5"/>
      <c r="U8" s="5"/>
      <c r="V8" s="5"/>
      <c r="W8" s="5"/>
      <c r="X8" s="5"/>
      <c r="Y8" s="5"/>
      <c r="Z8" s="5"/>
    </row>
    <row r="9" ht="12.0" customHeight="1">
      <c r="A9" s="5" t="s">
        <v>151</v>
      </c>
      <c r="B9" s="5"/>
      <c r="C9" s="28"/>
      <c r="D9" s="28"/>
      <c r="E9" s="28"/>
      <c r="F9" s="28"/>
      <c r="G9" s="5"/>
      <c r="H9" s="5"/>
      <c r="I9" s="5"/>
      <c r="J9" s="5"/>
      <c r="K9" s="5"/>
      <c r="L9" s="5"/>
      <c r="M9" s="5"/>
      <c r="N9" s="5"/>
      <c r="O9" s="5"/>
      <c r="P9" s="5"/>
      <c r="Q9" s="5"/>
      <c r="R9" s="5"/>
      <c r="S9" s="5"/>
      <c r="T9" s="5"/>
      <c r="U9" s="5"/>
      <c r="V9" s="5"/>
      <c r="W9" s="5"/>
      <c r="X9" s="5"/>
      <c r="Y9" s="5"/>
      <c r="Z9" s="5"/>
    </row>
    <row r="10" ht="12.0" customHeight="1">
      <c r="A10" s="5" t="s">
        <v>152</v>
      </c>
      <c r="B10" s="5"/>
      <c r="C10" s="28"/>
      <c r="D10" s="28"/>
      <c r="E10" s="28"/>
      <c r="F10" s="28"/>
      <c r="G10" s="5"/>
      <c r="H10" s="5"/>
      <c r="I10" s="5"/>
      <c r="J10" s="5"/>
      <c r="K10" s="5"/>
      <c r="L10" s="5"/>
      <c r="M10" s="5"/>
      <c r="N10" s="5"/>
      <c r="O10" s="5"/>
      <c r="P10" s="5"/>
      <c r="Q10" s="5"/>
      <c r="R10" s="5"/>
      <c r="S10" s="5"/>
      <c r="T10" s="5"/>
      <c r="U10" s="5"/>
      <c r="V10" s="5"/>
      <c r="W10" s="5"/>
      <c r="X10" s="5"/>
      <c r="Y10" s="5"/>
      <c r="Z10" s="5"/>
    </row>
    <row r="11" ht="12.0" customHeight="1">
      <c r="A11" s="28" t="str">
        <f>IF(kapges=0,"","Gründungszuschuss/Einstiegsgeld")</f>
        <v>Gründungszuschuss/Einstiegsgeld</v>
      </c>
      <c r="B11" s="28"/>
      <c r="C11" s="28"/>
      <c r="D11" s="28"/>
      <c r="E11" s="28"/>
      <c r="F11" s="28"/>
      <c r="G11" s="5"/>
      <c r="H11" s="5"/>
      <c r="I11" s="5"/>
      <c r="J11" s="5"/>
      <c r="K11" s="5"/>
      <c r="L11" s="5"/>
      <c r="M11" s="5"/>
      <c r="N11" s="5"/>
      <c r="O11" s="5"/>
      <c r="P11" s="5"/>
      <c r="Q11" s="5"/>
      <c r="R11" s="5"/>
      <c r="S11" s="5"/>
      <c r="T11" s="5"/>
      <c r="U11" s="5"/>
      <c r="V11" s="5"/>
      <c r="W11" s="5"/>
      <c r="X11" s="5"/>
      <c r="Y11" s="5"/>
      <c r="Z11" s="5"/>
    </row>
    <row r="12" ht="12.0" customHeight="1">
      <c r="A12" s="28" t="str">
        <f>IF(kapges=0,"","Gründungszuschuss/Einstiegsgeld")</f>
        <v>Gründungszuschuss/Einstiegsgeld</v>
      </c>
      <c r="B12" s="28"/>
      <c r="C12" s="28"/>
      <c r="D12" s="28"/>
      <c r="E12" s="28"/>
      <c r="F12" s="28"/>
      <c r="G12" s="5"/>
      <c r="H12" s="5"/>
      <c r="I12" s="5"/>
      <c r="J12" s="5"/>
      <c r="K12" s="5"/>
      <c r="L12" s="5"/>
      <c r="M12" s="5"/>
      <c r="N12" s="5"/>
      <c r="O12" s="5"/>
      <c r="P12" s="5"/>
      <c r="Q12" s="5"/>
      <c r="R12" s="5"/>
      <c r="S12" s="5"/>
      <c r="T12" s="5"/>
      <c r="U12" s="5"/>
      <c r="V12" s="5"/>
      <c r="W12" s="5"/>
      <c r="X12" s="5"/>
      <c r="Y12" s="5"/>
      <c r="Z12" s="5"/>
    </row>
    <row r="13" ht="12.0" customHeight="1">
      <c r="A13" s="28" t="str">
        <f>IF(kapges=0,"","Gründungszuschuss/Einstiegsgeld")</f>
        <v>Gründungszuschuss/Einstiegsgeld</v>
      </c>
      <c r="B13" s="28"/>
      <c r="C13" s="28"/>
      <c r="D13" s="28"/>
      <c r="E13" s="28"/>
      <c r="F13" s="28"/>
      <c r="G13" s="5"/>
      <c r="H13" s="5"/>
      <c r="I13" s="5"/>
      <c r="J13" s="5"/>
      <c r="K13" s="5"/>
      <c r="L13" s="5"/>
      <c r="M13" s="5"/>
      <c r="N13" s="5"/>
      <c r="O13" s="5"/>
      <c r="P13" s="5"/>
      <c r="Q13" s="5"/>
      <c r="R13" s="5"/>
      <c r="S13" s="5"/>
      <c r="T13" s="5"/>
      <c r="U13" s="5"/>
      <c r="V13" s="5"/>
      <c r="W13" s="5"/>
      <c r="X13" s="5"/>
      <c r="Y13" s="5"/>
      <c r="Z13" s="5"/>
    </row>
    <row r="14" ht="12.0" customHeight="1">
      <c r="A14" s="28" t="str">
        <f>IF(kapges=0,"","Gründungszuschuss/Einstiegsgeld")</f>
        <v>Gründungszuschuss/Einstiegsgeld</v>
      </c>
      <c r="B14" s="28"/>
      <c r="C14" s="28"/>
      <c r="D14" s="28"/>
      <c r="E14" s="28"/>
      <c r="F14" s="28"/>
      <c r="G14" s="5"/>
      <c r="H14" s="5"/>
      <c r="I14" s="5"/>
      <c r="J14" s="5"/>
      <c r="K14" s="5"/>
      <c r="L14" s="5"/>
      <c r="M14" s="5"/>
      <c r="N14" s="5"/>
      <c r="O14" s="5"/>
      <c r="P14" s="5"/>
      <c r="Q14" s="5"/>
      <c r="R14" s="5"/>
      <c r="S14" s="5"/>
      <c r="T14" s="5"/>
      <c r="U14" s="5"/>
      <c r="V14" s="5"/>
      <c r="W14" s="5"/>
      <c r="X14" s="5"/>
      <c r="Y14" s="5"/>
      <c r="Z14" s="5"/>
    </row>
    <row r="15" ht="12.0" customHeight="1">
      <c r="A15" s="5" t="str">
        <f>IF(kapges=0,"","Gründungszuschuss/Einstiegsgeld")</f>
        <v>Gründungszuschuss/Einstiegsgeld</v>
      </c>
      <c r="B15" s="5"/>
      <c r="C15" s="28"/>
      <c r="D15" s="28"/>
      <c r="E15" s="28"/>
      <c r="F15" s="28"/>
      <c r="G15" s="5"/>
      <c r="H15" s="5"/>
      <c r="I15" s="5"/>
      <c r="J15" s="5"/>
      <c r="K15" s="5"/>
      <c r="L15" s="5"/>
      <c r="M15" s="5"/>
      <c r="N15" s="5"/>
      <c r="O15" s="5"/>
      <c r="P15" s="5"/>
      <c r="Q15" s="5"/>
      <c r="R15" s="5"/>
      <c r="S15" s="5"/>
      <c r="T15" s="5"/>
      <c r="U15" s="5"/>
      <c r="V15" s="5"/>
      <c r="W15" s="5"/>
      <c r="X15" s="5"/>
      <c r="Y15" s="5"/>
      <c r="Z15" s="5"/>
    </row>
    <row r="16" ht="12.0" customHeight="1">
      <c r="A16" s="5" t="s">
        <v>153</v>
      </c>
      <c r="B16" s="5"/>
      <c r="C16" s="71">
        <f t="shared" ref="C16:F16" si="1">SUM(C4:C15)</f>
        <v>0</v>
      </c>
      <c r="D16" s="71">
        <f t="shared" si="1"/>
        <v>0</v>
      </c>
      <c r="E16" s="71">
        <f t="shared" si="1"/>
        <v>0</v>
      </c>
      <c r="F16" s="71">
        <f t="shared" si="1"/>
        <v>0</v>
      </c>
      <c r="G16" s="5"/>
      <c r="H16" s="5"/>
      <c r="I16" s="5"/>
      <c r="J16" s="5"/>
      <c r="K16" s="5"/>
      <c r="L16" s="5"/>
      <c r="M16" s="5"/>
      <c r="N16" s="5"/>
      <c r="O16" s="5"/>
      <c r="P16" s="5"/>
      <c r="Q16" s="5"/>
      <c r="R16" s="5"/>
      <c r="S16" s="5"/>
      <c r="T16" s="5"/>
      <c r="U16" s="5"/>
      <c r="V16" s="5"/>
      <c r="W16" s="5"/>
      <c r="X16" s="5"/>
      <c r="Y16" s="5"/>
      <c r="Z16" s="5"/>
    </row>
    <row r="17" ht="24.0" customHeight="1">
      <c r="A17" s="69" t="s">
        <v>154</v>
      </c>
      <c r="B17" s="69"/>
      <c r="C17" s="29"/>
      <c r="D17" s="29"/>
      <c r="E17" s="29"/>
      <c r="F17" s="29"/>
      <c r="G17" s="5"/>
      <c r="H17" s="5"/>
      <c r="I17" s="5"/>
      <c r="J17" s="5"/>
      <c r="K17" s="5"/>
      <c r="L17" s="5"/>
      <c r="M17" s="5"/>
      <c r="N17" s="5"/>
      <c r="O17" s="5"/>
      <c r="P17" s="5"/>
      <c r="Q17" s="5"/>
      <c r="R17" s="5"/>
      <c r="S17" s="5"/>
      <c r="T17" s="5"/>
      <c r="U17" s="5"/>
      <c r="V17" s="5"/>
      <c r="W17" s="5"/>
      <c r="X17" s="5"/>
      <c r="Y17" s="5"/>
      <c r="Z17" s="5"/>
    </row>
    <row r="18" ht="12.0" customHeight="1">
      <c r="A18" s="5" t="s">
        <v>155</v>
      </c>
      <c r="B18" s="5"/>
      <c r="C18" s="28"/>
      <c r="D18" s="28"/>
      <c r="E18" s="28"/>
      <c r="F18" s="28"/>
      <c r="G18" s="5"/>
      <c r="H18" s="5"/>
      <c r="I18" s="5"/>
      <c r="J18" s="5"/>
      <c r="K18" s="5"/>
      <c r="L18" s="5"/>
      <c r="M18" s="5"/>
      <c r="N18" s="5"/>
      <c r="O18" s="5"/>
      <c r="P18" s="5"/>
      <c r="Q18" s="5"/>
      <c r="R18" s="5"/>
      <c r="S18" s="5"/>
      <c r="T18" s="5"/>
      <c r="U18" s="5"/>
      <c r="V18" s="5"/>
      <c r="W18" s="5"/>
      <c r="X18" s="5"/>
      <c r="Y18" s="5"/>
      <c r="Z18" s="5"/>
    </row>
    <row r="19" ht="12.0" customHeight="1">
      <c r="A19" s="5" t="s">
        <v>156</v>
      </c>
      <c r="B19" s="5"/>
      <c r="C19" s="28"/>
      <c r="D19" s="28"/>
      <c r="E19" s="28"/>
      <c r="F19" s="28"/>
      <c r="G19" s="5"/>
      <c r="H19" s="5"/>
      <c r="I19" s="5"/>
      <c r="J19" s="5"/>
      <c r="K19" s="5"/>
      <c r="L19" s="5"/>
      <c r="M19" s="5"/>
      <c r="N19" s="5"/>
      <c r="O19" s="5"/>
      <c r="P19" s="5"/>
      <c r="Q19" s="5"/>
      <c r="R19" s="5"/>
      <c r="S19" s="5"/>
      <c r="T19" s="5"/>
      <c r="U19" s="5"/>
      <c r="V19" s="5"/>
      <c r="W19" s="5"/>
      <c r="X19" s="5"/>
      <c r="Y19" s="5"/>
      <c r="Z19" s="5"/>
    </row>
    <row r="20" ht="12.0" customHeight="1">
      <c r="A20" s="5" t="s">
        <v>157</v>
      </c>
      <c r="B20" s="5"/>
      <c r="C20" s="28"/>
      <c r="D20" s="28"/>
      <c r="E20" s="28"/>
      <c r="F20" s="28"/>
      <c r="G20" s="5"/>
      <c r="H20" s="5"/>
      <c r="I20" s="5"/>
      <c r="J20" s="5"/>
      <c r="K20" s="5"/>
      <c r="L20" s="5"/>
      <c r="M20" s="5"/>
      <c r="N20" s="5"/>
      <c r="O20" s="5"/>
      <c r="P20" s="5"/>
      <c r="Q20" s="5"/>
      <c r="R20" s="5"/>
      <c r="S20" s="5"/>
      <c r="T20" s="5"/>
      <c r="U20" s="5"/>
      <c r="V20" s="5"/>
      <c r="W20" s="5"/>
      <c r="X20" s="5"/>
      <c r="Y20" s="5"/>
      <c r="Z20" s="5"/>
    </row>
    <row r="21" ht="12.0" customHeight="1">
      <c r="A21" s="5" t="s">
        <v>158</v>
      </c>
      <c r="B21" s="5"/>
      <c r="C21" s="28"/>
      <c r="D21" s="28"/>
      <c r="E21" s="28"/>
      <c r="F21" s="28"/>
      <c r="G21" s="5"/>
      <c r="H21" s="5"/>
      <c r="I21" s="5"/>
      <c r="J21" s="5"/>
      <c r="K21" s="5"/>
      <c r="L21" s="5"/>
      <c r="M21" s="5"/>
      <c r="N21" s="5"/>
      <c r="O21" s="5"/>
      <c r="P21" s="5"/>
      <c r="Q21" s="5"/>
      <c r="R21" s="5"/>
      <c r="S21" s="5"/>
      <c r="T21" s="5"/>
      <c r="U21" s="5"/>
      <c r="V21" s="5"/>
      <c r="W21" s="5"/>
      <c r="X21" s="5"/>
      <c r="Y21" s="5"/>
      <c r="Z21" s="5"/>
    </row>
    <row r="22" ht="12.0" customHeight="1">
      <c r="A22" s="5" t="s">
        <v>159</v>
      </c>
      <c r="B22" s="5"/>
      <c r="C22" s="28"/>
      <c r="D22" s="28"/>
      <c r="E22" s="28"/>
      <c r="F22" s="28"/>
      <c r="G22" s="5"/>
      <c r="H22" s="5"/>
      <c r="I22" s="5"/>
      <c r="J22" s="5"/>
      <c r="K22" s="5"/>
      <c r="L22" s="5"/>
      <c r="M22" s="5"/>
      <c r="N22" s="5"/>
      <c r="O22" s="5"/>
      <c r="P22" s="5"/>
      <c r="Q22" s="5"/>
      <c r="R22" s="5"/>
      <c r="S22" s="5"/>
      <c r="T22" s="5"/>
      <c r="U22" s="5"/>
      <c r="V22" s="5"/>
      <c r="W22" s="5"/>
      <c r="X22" s="5"/>
      <c r="Y22" s="5"/>
      <c r="Z22" s="5"/>
    </row>
    <row r="23" ht="12.0" customHeight="1">
      <c r="A23" s="5" t="s">
        <v>160</v>
      </c>
      <c r="B23" s="5"/>
      <c r="C23" s="28"/>
      <c r="D23" s="28"/>
      <c r="E23" s="28"/>
      <c r="F23" s="28"/>
      <c r="G23" s="5"/>
      <c r="H23" s="5"/>
      <c r="I23" s="5"/>
      <c r="J23" s="5"/>
      <c r="K23" s="5"/>
      <c r="L23" s="5"/>
      <c r="M23" s="5"/>
      <c r="N23" s="5"/>
      <c r="O23" s="5"/>
      <c r="P23" s="5"/>
      <c r="Q23" s="5"/>
      <c r="R23" s="5"/>
      <c r="S23" s="5"/>
      <c r="T23" s="5"/>
      <c r="U23" s="5"/>
      <c r="V23" s="5"/>
      <c r="W23" s="5"/>
      <c r="X23" s="5"/>
      <c r="Y23" s="5"/>
      <c r="Z23" s="5"/>
    </row>
    <row r="24" ht="12.0" customHeight="1">
      <c r="A24" s="5" t="s">
        <v>161</v>
      </c>
      <c r="B24" s="5"/>
      <c r="C24" s="28"/>
      <c r="D24" s="28"/>
      <c r="E24" s="28"/>
      <c r="F24" s="28"/>
      <c r="G24" s="5"/>
      <c r="H24" s="5"/>
      <c r="I24" s="5"/>
      <c r="J24" s="5"/>
      <c r="K24" s="5"/>
      <c r="L24" s="5"/>
      <c r="M24" s="5"/>
      <c r="N24" s="5"/>
      <c r="O24" s="5"/>
      <c r="P24" s="5"/>
      <c r="Q24" s="5"/>
      <c r="R24" s="5"/>
      <c r="S24" s="5"/>
      <c r="T24" s="5"/>
      <c r="U24" s="5"/>
      <c r="V24" s="5"/>
      <c r="W24" s="5"/>
      <c r="X24" s="5"/>
      <c r="Y24" s="5"/>
      <c r="Z24" s="5"/>
    </row>
    <row r="25" ht="12.0" customHeight="1">
      <c r="A25" s="5" t="s">
        <v>162</v>
      </c>
      <c r="B25" s="5"/>
      <c r="C25" s="28"/>
      <c r="D25" s="28"/>
      <c r="E25" s="28"/>
      <c r="F25" s="28"/>
      <c r="G25" s="5"/>
      <c r="H25" s="5"/>
      <c r="I25" s="5"/>
      <c r="J25" s="5"/>
      <c r="K25" s="5"/>
      <c r="L25" s="5"/>
      <c r="M25" s="5"/>
      <c r="N25" s="5"/>
      <c r="O25" s="5"/>
      <c r="P25" s="5"/>
      <c r="Q25" s="5"/>
      <c r="R25" s="5"/>
      <c r="S25" s="5"/>
      <c r="T25" s="5"/>
      <c r="U25" s="5"/>
      <c r="V25" s="5"/>
      <c r="W25" s="5"/>
      <c r="X25" s="5"/>
      <c r="Y25" s="5"/>
      <c r="Z25" s="5"/>
    </row>
    <row r="26" ht="12.0" customHeight="1">
      <c r="A26" s="5" t="s">
        <v>173</v>
      </c>
      <c r="B26" s="5"/>
      <c r="C26" s="28"/>
      <c r="D26" s="28"/>
      <c r="E26" s="28"/>
      <c r="F26" s="28"/>
      <c r="G26" s="5"/>
      <c r="H26" s="5"/>
      <c r="I26" s="5"/>
      <c r="J26" s="5"/>
      <c r="K26" s="5"/>
      <c r="L26" s="5"/>
      <c r="M26" s="5"/>
      <c r="N26" s="5"/>
      <c r="O26" s="5"/>
      <c r="P26" s="5"/>
      <c r="Q26" s="5"/>
      <c r="R26" s="5"/>
      <c r="S26" s="5"/>
      <c r="T26" s="5"/>
      <c r="U26" s="5"/>
      <c r="V26" s="5"/>
      <c r="W26" s="5"/>
      <c r="X26" s="5"/>
      <c r="Y26" s="5"/>
      <c r="Z26" s="5"/>
    </row>
    <row r="27" ht="12.0" customHeight="1">
      <c r="A27" s="5" t="s">
        <v>164</v>
      </c>
      <c r="B27" s="5"/>
      <c r="C27" s="71">
        <f t="shared" ref="C27:F27" si="2">SUM(C18:C26)</f>
        <v>0</v>
      </c>
      <c r="D27" s="71">
        <f t="shared" si="2"/>
        <v>0</v>
      </c>
      <c r="E27" s="71">
        <f t="shared" si="2"/>
        <v>0</v>
      </c>
      <c r="F27" s="71">
        <f t="shared" si="2"/>
        <v>0</v>
      </c>
      <c r="G27" s="5"/>
      <c r="H27" s="5"/>
      <c r="I27" s="5"/>
      <c r="J27" s="5"/>
      <c r="K27" s="5"/>
      <c r="L27" s="5"/>
      <c r="M27" s="5"/>
      <c r="N27" s="5"/>
      <c r="O27" s="5"/>
      <c r="P27" s="5"/>
      <c r="Q27" s="5"/>
      <c r="R27" s="5"/>
      <c r="S27" s="5"/>
      <c r="T27" s="5"/>
      <c r="U27" s="5"/>
      <c r="V27" s="5"/>
      <c r="W27" s="5"/>
      <c r="X27" s="5"/>
      <c r="Y27" s="5"/>
      <c r="Z27" s="5"/>
    </row>
    <row r="28" ht="3.75" customHeight="1">
      <c r="A28" s="5"/>
      <c r="B28" s="5"/>
      <c r="C28" s="29"/>
      <c r="D28" s="29"/>
      <c r="E28" s="29"/>
      <c r="F28" s="29"/>
      <c r="G28" s="5"/>
      <c r="H28" s="5"/>
      <c r="I28" s="5"/>
      <c r="J28" s="5"/>
      <c r="K28" s="5"/>
      <c r="L28" s="5"/>
      <c r="M28" s="5"/>
      <c r="N28" s="5"/>
      <c r="O28" s="5"/>
      <c r="P28" s="5"/>
      <c r="Q28" s="5"/>
      <c r="R28" s="5"/>
      <c r="S28" s="5"/>
      <c r="T28" s="5"/>
      <c r="U28" s="5"/>
      <c r="V28" s="5"/>
      <c r="W28" s="5"/>
      <c r="X28" s="5"/>
      <c r="Y28" s="5"/>
      <c r="Z28" s="5"/>
    </row>
    <row r="29" ht="12.0" customHeight="1">
      <c r="A29" s="5" t="s">
        <v>165</v>
      </c>
      <c r="B29" s="5"/>
      <c r="C29" s="30">
        <f t="shared" ref="C29:F29" si="3">-C16+C27</f>
        <v>0</v>
      </c>
      <c r="D29" s="30">
        <f t="shared" si="3"/>
        <v>0</v>
      </c>
      <c r="E29" s="30">
        <f t="shared" si="3"/>
        <v>0</v>
      </c>
      <c r="F29" s="30">
        <f t="shared" si="3"/>
        <v>0</v>
      </c>
      <c r="G29" s="5"/>
      <c r="H29" s="5"/>
      <c r="I29" s="5"/>
      <c r="J29" s="5"/>
      <c r="K29" s="5"/>
      <c r="L29" s="5"/>
      <c r="M29" s="5"/>
      <c r="N29" s="5"/>
      <c r="O29" s="5"/>
      <c r="P29" s="5"/>
      <c r="Q29" s="5"/>
      <c r="R29" s="5"/>
      <c r="S29" s="5"/>
      <c r="T29" s="5"/>
      <c r="U29" s="5"/>
      <c r="V29" s="5"/>
      <c r="W29" s="5"/>
      <c r="X29" s="5"/>
      <c r="Y29" s="5"/>
      <c r="Z29" s="5"/>
    </row>
    <row r="30" ht="12.0"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2.0" customHeight="1">
      <c r="A31" s="92" t="s">
        <v>174</v>
      </c>
      <c r="B31" s="92"/>
      <c r="C31" s="92"/>
      <c r="D31" s="92"/>
      <c r="E31" s="92"/>
      <c r="F31" s="92"/>
      <c r="G31" s="5"/>
      <c r="H31" s="5"/>
      <c r="I31" s="5"/>
      <c r="J31" s="5"/>
      <c r="K31" s="5"/>
      <c r="L31" s="5"/>
      <c r="M31" s="5"/>
      <c r="N31" s="5"/>
      <c r="O31" s="5"/>
      <c r="P31" s="5"/>
      <c r="Q31" s="5"/>
      <c r="R31" s="5"/>
      <c r="S31" s="5"/>
      <c r="T31" s="5"/>
      <c r="U31" s="5"/>
      <c r="V31" s="5"/>
      <c r="W31" s="5"/>
      <c r="X31" s="5"/>
      <c r="Y31" s="5"/>
      <c r="Z31" s="5"/>
    </row>
    <row r="32" ht="12.0" customHeight="1">
      <c r="A32" s="93" t="s">
        <v>167</v>
      </c>
      <c r="B32" s="5" t="s">
        <v>168</v>
      </c>
      <c r="C32" s="5"/>
      <c r="D32" s="5"/>
      <c r="E32" s="5"/>
      <c r="F32" s="5"/>
      <c r="G32" s="5"/>
      <c r="H32" s="5"/>
      <c r="I32" s="5"/>
      <c r="J32" s="5"/>
      <c r="K32" s="5"/>
      <c r="L32" s="5"/>
      <c r="M32" s="5"/>
      <c r="N32" s="5"/>
      <c r="O32" s="5"/>
      <c r="P32" s="5"/>
      <c r="Q32" s="5"/>
      <c r="R32" s="5"/>
      <c r="S32" s="5"/>
      <c r="T32" s="5"/>
      <c r="U32" s="5"/>
      <c r="V32" s="5"/>
      <c r="W32" s="5"/>
      <c r="X32" s="5"/>
      <c r="Y32" s="5"/>
      <c r="Z32" s="5"/>
    </row>
    <row r="33" ht="12.0" customHeight="1">
      <c r="A33" s="93" t="s">
        <v>169</v>
      </c>
      <c r="B33" s="5" t="s">
        <v>170</v>
      </c>
      <c r="C33" s="5"/>
      <c r="D33" s="5"/>
      <c r="E33" s="5"/>
      <c r="F33" s="5"/>
      <c r="G33" s="5"/>
      <c r="H33" s="5"/>
      <c r="I33" s="5"/>
      <c r="J33" s="5"/>
      <c r="K33" s="5"/>
      <c r="L33" s="5"/>
      <c r="M33" s="5"/>
      <c r="N33" s="5"/>
      <c r="O33" s="5"/>
      <c r="P33" s="5"/>
      <c r="Q33" s="5"/>
      <c r="R33" s="5"/>
      <c r="S33" s="5"/>
      <c r="T33" s="5"/>
      <c r="U33" s="5"/>
      <c r="V33" s="5"/>
      <c r="W33" s="5"/>
      <c r="X33" s="5"/>
      <c r="Y33" s="5"/>
      <c r="Z33" s="5"/>
    </row>
    <row r="34" ht="12.0" customHeight="1">
      <c r="A34" s="93" t="s">
        <v>171</v>
      </c>
      <c r="B34" s="5" t="s">
        <v>172</v>
      </c>
      <c r="C34" s="5"/>
      <c r="D34" s="5"/>
      <c r="E34" s="5"/>
      <c r="F34" s="5"/>
      <c r="G34" s="5"/>
      <c r="H34" s="5"/>
      <c r="I34" s="5"/>
      <c r="J34" s="5"/>
      <c r="K34" s="5"/>
      <c r="L34" s="5"/>
      <c r="M34" s="5"/>
      <c r="N34" s="5"/>
      <c r="O34" s="5"/>
      <c r="P34" s="5"/>
      <c r="Q34" s="5"/>
      <c r="R34" s="5"/>
      <c r="S34" s="5"/>
      <c r="T34" s="5"/>
      <c r="U34" s="5"/>
      <c r="V34" s="5"/>
      <c r="W34" s="5"/>
      <c r="X34" s="5"/>
      <c r="Y34" s="5"/>
      <c r="Z34" s="5"/>
    </row>
    <row r="35" ht="12.0"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2.0" customHeight="1">
      <c r="A36" s="3" t="str">
        <f>IF('Infos vor dem Start'!A19=0,"Ein eventueller Gründungszuschuss oder Einstiegsgeld wird nicht hier, sondern in der Liquiditätsplanung eingetragen.","")</f>
        <v/>
      </c>
      <c r="G36" s="5"/>
      <c r="H36" s="5"/>
      <c r="I36" s="5"/>
      <c r="J36" s="5"/>
      <c r="K36" s="5"/>
      <c r="L36" s="5"/>
      <c r="M36" s="5"/>
      <c r="N36" s="5"/>
      <c r="O36" s="5"/>
      <c r="P36" s="5"/>
      <c r="Q36" s="5"/>
      <c r="R36" s="5"/>
      <c r="S36" s="5"/>
      <c r="T36" s="5"/>
      <c r="U36" s="5"/>
      <c r="V36" s="5"/>
      <c r="W36" s="5"/>
      <c r="X36" s="5"/>
      <c r="Y36" s="5"/>
      <c r="Z36" s="5"/>
    </row>
    <row r="37" ht="12.0"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2.0"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2.0"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2.0"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2.0"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2.0"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2.0"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2.0"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2.0"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2.0"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2.0"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2.0"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2.0"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2.0"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2.0"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2.0"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2.0"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2.0"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2.0"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2.0"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2.0"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2.0"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2.0"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2.0"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2.0"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2.0"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2.0"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2.0"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2.0"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2.0"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2.0"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2.0"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2.0"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2.0"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2.0"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2.0"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2.0"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2.0"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2.0"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2.0"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2.0"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2.0"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2.0"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2.0"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2.0"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2.0"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2.0"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2.0"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2.0"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2.0"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2.0"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2.0"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2.0"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2.0"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2.0"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2.0"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2.0"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2.0"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2.0"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2.0"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2.0"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2.0"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2.0"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2.0"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0"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0"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0"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0"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0"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0"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0"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0"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0"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0"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0"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0"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0"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0"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0"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0"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0"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0"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0"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0"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0"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0"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0"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0"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0"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0"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0"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0"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0"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0"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0"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0"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0"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0"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0"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0"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0"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0"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0"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0"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0"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0"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0"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0"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0"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0"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0"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0"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0"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0"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0"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0"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0"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0"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0"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0"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0"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0"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0"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0"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0"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0"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0"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0"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0"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0"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0"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0"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0"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0"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0"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0"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0"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0"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0"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0"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0"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0"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0"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0"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0"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0"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0"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0"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0"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0"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0"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0"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0"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0"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0"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0"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0"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0"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0"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0"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0"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0"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0"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0"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0"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0"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0"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0"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0"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0"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0"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0"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0"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0"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0"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0"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0"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0"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0"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0"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0"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0"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0"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0"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0"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0"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0"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0"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0"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0"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0"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0"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0"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0"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0"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0"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0"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0"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0"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0"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0"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0"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0"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0"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0"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0"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0"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0"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0"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0"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0"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0"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0"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0"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0"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0"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0"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0"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0"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0"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0"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0"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0"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0"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0"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0"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0"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0"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0"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0"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0"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0"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0"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0"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0"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0"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0"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0"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0"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0"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0"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0"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0"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0"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0"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0"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0"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0"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0"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0"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0"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0"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0"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0"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0"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0"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0"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0"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0"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0"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0"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0"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0"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0"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0"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0"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0"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0"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0"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0"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0"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0"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0"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0"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0"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0"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0"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0"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0"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0"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0"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0"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0"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0"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0"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0"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0"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0"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0"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0"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0"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0"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0"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0"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0"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0"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0"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0"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0"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0"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0"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0"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0"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0"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0"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0"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0"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0"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0"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0"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0"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0"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0"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0"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0"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0"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0"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0"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0"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0"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0"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0"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0"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0"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0"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0"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0"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0"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0"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0"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0"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0"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0"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0"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0"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0"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0"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0"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0"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0"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0"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0"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0"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0"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0"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0"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0"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0"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0"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0"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0"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0"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0"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0"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0"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0"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0"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0"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0"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0"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0"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0"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0"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0"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0"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0"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0"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0"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0"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0"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0"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0"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0"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0"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0"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0"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0"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0"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0"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0"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0"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0"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0"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0"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0"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0"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0"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0"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0"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0"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0"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0"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0"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0"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0"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0"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0"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0"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0"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0"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0"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0"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0"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0"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0"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0"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0"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0"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0"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0"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0"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0"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0"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0"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0"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0"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0"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0"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0"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0"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0"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0"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0"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0"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0"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0"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0"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0"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0"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0"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0"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0"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0"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0"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0"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0"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0"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0"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0"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0"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0"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0"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0"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0"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0"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0"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0"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0"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0"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0"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0"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0"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0"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0"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0"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0"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0"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0"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0"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0"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0"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0"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0"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0"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0"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0"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0"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0"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0"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0"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0"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0"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0"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0"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0"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0"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0"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0"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0"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0"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0"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0"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0"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0"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0"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0"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0"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0"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0"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0"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0"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0"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0"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0"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0"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0"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0"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0"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0"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0"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0"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0"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0"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0"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0"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0"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0"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0"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0"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0"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0"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0"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0"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0"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0"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0"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0"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0"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0"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0"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0"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0"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0"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0"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0"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0"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0"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0"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0"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0"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0"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0"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0"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0"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0"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0"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0"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0"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0"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0"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0"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0"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0"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0"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0"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0"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0"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0"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0"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0"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0"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0"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0"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0"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0"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0"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0"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0"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0"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0"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0"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0"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0"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0"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0"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0"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0"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0"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0"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0"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0"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0"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0"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0"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0"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0"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0"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0"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0"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0"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0"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0"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0"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0"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0"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0"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0"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0"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0"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0"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0"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0"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0"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0"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0"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0"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0"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0"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0"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0"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0"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0"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0"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0"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0"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0"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0"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0"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0"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0"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0"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0"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0"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0"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0"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0"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0"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0"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0"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0"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0"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0"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2.0"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2.0"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2.0"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2.0"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2.0"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2.0"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2.0"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2.0"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2.0"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2.0"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2.0"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2.0"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2.0"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2.0"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2.0"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
    <mergeCell ref="A36:F36"/>
  </mergeCells>
  <printOptions/>
  <pageMargins bottom="0.7874015748031497" footer="0.0" header="0.0" left="0.7086614173228347" right="0.7086614173228347" top="1.1811023622047245"/>
  <pageSetup paperSize="9" orientation="portrait"/>
  <headerFooter>
    <oddHeader>&amp;RIHK Köln - das Gründungstool &amp;A</oddHeader>
    <oddFooter>&amp;L\&amp;F\&amp;A\&amp;D\&amp;T</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11.43"/>
    <col customWidth="1" min="2" max="2" width="40.57"/>
    <col customWidth="1" min="3" max="26" width="11.43"/>
  </cols>
  <sheetData>
    <row r="1" ht="25.5" customHeight="1">
      <c r="A1" s="5"/>
      <c r="B1" s="5"/>
      <c r="C1" s="36">
        <f>+'Rentabilitätsvorschau'!P1</f>
        <v>2024</v>
      </c>
      <c r="D1" s="36">
        <f>+'Rentabilitätsvorschau'!AC1</f>
        <v>2025</v>
      </c>
      <c r="E1" s="36">
        <f>+'Rentabilitätsvorschau'!AP1</f>
        <v>2026</v>
      </c>
      <c r="F1" s="36">
        <f>+'Rentabilitätsvorschau'!BC1</f>
        <v>2027</v>
      </c>
      <c r="G1" s="5"/>
      <c r="H1" s="5"/>
      <c r="I1" s="5"/>
      <c r="J1" s="5"/>
      <c r="K1" s="5"/>
      <c r="L1" s="5"/>
      <c r="M1" s="5"/>
      <c r="N1" s="5"/>
      <c r="O1" s="5"/>
      <c r="P1" s="5"/>
      <c r="Q1" s="5"/>
      <c r="R1" s="5"/>
      <c r="S1" s="5"/>
      <c r="T1" s="5"/>
      <c r="U1" s="5"/>
      <c r="V1" s="5"/>
      <c r="W1" s="5"/>
      <c r="X1" s="5"/>
      <c r="Y1" s="5"/>
      <c r="Z1" s="5"/>
    </row>
    <row r="2" ht="11.25" customHeight="1">
      <c r="A2" s="5"/>
      <c r="B2" s="5"/>
      <c r="C2" s="36" t="s">
        <v>144</v>
      </c>
      <c r="D2" s="36" t="s">
        <v>144</v>
      </c>
      <c r="E2" s="36" t="s">
        <v>144</v>
      </c>
      <c r="F2" s="36" t="s">
        <v>144</v>
      </c>
      <c r="G2" s="5"/>
      <c r="H2" s="5"/>
      <c r="I2" s="5"/>
      <c r="J2" s="5"/>
      <c r="K2" s="5"/>
      <c r="L2" s="5"/>
      <c r="M2" s="5"/>
      <c r="N2" s="5"/>
      <c r="O2" s="5"/>
      <c r="P2" s="5"/>
      <c r="Q2" s="5"/>
      <c r="R2" s="5"/>
      <c r="S2" s="5"/>
      <c r="T2" s="5"/>
      <c r="U2" s="5"/>
      <c r="V2" s="5"/>
      <c r="W2" s="5"/>
      <c r="X2" s="5"/>
      <c r="Y2" s="5"/>
      <c r="Z2" s="5"/>
    </row>
    <row r="3" ht="24.0" customHeight="1">
      <c r="A3" s="69" t="s">
        <v>145</v>
      </c>
      <c r="B3" s="69"/>
      <c r="C3" s="29"/>
      <c r="D3" s="29"/>
      <c r="E3" s="29"/>
      <c r="F3" s="29"/>
      <c r="G3" s="5"/>
      <c r="H3" s="5"/>
      <c r="I3" s="5"/>
      <c r="J3" s="5"/>
      <c r="K3" s="5"/>
      <c r="L3" s="5"/>
      <c r="M3" s="5"/>
      <c r="N3" s="5"/>
      <c r="O3" s="5"/>
      <c r="P3" s="5"/>
      <c r="Q3" s="5"/>
      <c r="R3" s="5"/>
      <c r="S3" s="5"/>
      <c r="T3" s="5"/>
      <c r="U3" s="5"/>
      <c r="V3" s="5"/>
      <c r="W3" s="5"/>
      <c r="X3" s="5"/>
      <c r="Y3" s="5"/>
      <c r="Z3" s="5"/>
    </row>
    <row r="4" ht="12.0" customHeight="1">
      <c r="A4" s="5" t="s">
        <v>146</v>
      </c>
      <c r="B4" s="5"/>
      <c r="C4" s="28"/>
      <c r="D4" s="28"/>
      <c r="E4" s="28"/>
      <c r="F4" s="28"/>
      <c r="G4" s="5"/>
      <c r="H4" s="5"/>
      <c r="I4" s="5"/>
      <c r="J4" s="5"/>
      <c r="K4" s="5"/>
      <c r="L4" s="5"/>
      <c r="M4" s="5"/>
      <c r="N4" s="5"/>
      <c r="O4" s="5"/>
      <c r="P4" s="5"/>
      <c r="Q4" s="5"/>
      <c r="R4" s="5"/>
      <c r="S4" s="5"/>
      <c r="T4" s="5"/>
      <c r="U4" s="5"/>
      <c r="V4" s="5"/>
      <c r="W4" s="5"/>
      <c r="X4" s="5"/>
      <c r="Y4" s="5"/>
      <c r="Z4" s="5"/>
    </row>
    <row r="5" ht="12.0" customHeight="1">
      <c r="A5" s="5" t="s">
        <v>147</v>
      </c>
      <c r="B5" s="5"/>
      <c r="C5" s="28"/>
      <c r="D5" s="28"/>
      <c r="E5" s="28"/>
      <c r="F5" s="28"/>
      <c r="G5" s="5"/>
      <c r="H5" s="5"/>
      <c r="I5" s="5"/>
      <c r="J5" s="5"/>
      <c r="K5" s="5"/>
      <c r="L5" s="5"/>
      <c r="M5" s="5"/>
      <c r="N5" s="5"/>
      <c r="O5" s="5"/>
      <c r="P5" s="5"/>
      <c r="Q5" s="5"/>
      <c r="R5" s="5"/>
      <c r="S5" s="5"/>
      <c r="T5" s="5"/>
      <c r="U5" s="5"/>
      <c r="V5" s="5"/>
      <c r="W5" s="5"/>
      <c r="X5" s="5"/>
      <c r="Y5" s="5"/>
      <c r="Z5" s="5"/>
    </row>
    <row r="6" ht="12.0" customHeight="1">
      <c r="A6" s="5" t="s">
        <v>148</v>
      </c>
      <c r="B6" s="5"/>
      <c r="C6" s="28"/>
      <c r="D6" s="28"/>
      <c r="E6" s="28"/>
      <c r="F6" s="28"/>
      <c r="G6" s="5"/>
      <c r="H6" s="5"/>
      <c r="I6" s="5"/>
      <c r="J6" s="5"/>
      <c r="K6" s="5"/>
      <c r="L6" s="5"/>
      <c r="M6" s="5"/>
      <c r="N6" s="5"/>
      <c r="O6" s="5"/>
      <c r="P6" s="5"/>
      <c r="Q6" s="5"/>
      <c r="R6" s="5"/>
      <c r="S6" s="5"/>
      <c r="T6" s="5"/>
      <c r="U6" s="5"/>
      <c r="V6" s="5"/>
      <c r="W6" s="5"/>
      <c r="X6" s="5"/>
      <c r="Y6" s="5"/>
      <c r="Z6" s="5"/>
    </row>
    <row r="7" ht="12.0" customHeight="1">
      <c r="A7" s="5" t="s">
        <v>149</v>
      </c>
      <c r="B7" s="5"/>
      <c r="C7" s="28"/>
      <c r="D7" s="28"/>
      <c r="E7" s="28"/>
      <c r="F7" s="28"/>
      <c r="G7" s="5"/>
      <c r="H7" s="5"/>
      <c r="I7" s="5"/>
      <c r="J7" s="5"/>
      <c r="K7" s="5"/>
      <c r="L7" s="5"/>
      <c r="M7" s="5"/>
      <c r="N7" s="5"/>
      <c r="O7" s="5"/>
      <c r="P7" s="5"/>
      <c r="Q7" s="5"/>
      <c r="R7" s="5"/>
      <c r="S7" s="5"/>
      <c r="T7" s="5"/>
      <c r="U7" s="5"/>
      <c r="V7" s="5"/>
      <c r="W7" s="5"/>
      <c r="X7" s="5"/>
      <c r="Y7" s="5"/>
      <c r="Z7" s="5"/>
    </row>
    <row r="8" ht="12.0" customHeight="1">
      <c r="A8" s="5" t="s">
        <v>150</v>
      </c>
      <c r="B8" s="5"/>
      <c r="C8" s="28"/>
      <c r="D8" s="28"/>
      <c r="E8" s="28"/>
      <c r="F8" s="28"/>
      <c r="G8" s="5"/>
      <c r="H8" s="5"/>
      <c r="I8" s="5"/>
      <c r="J8" s="5"/>
      <c r="K8" s="5"/>
      <c r="L8" s="5"/>
      <c r="M8" s="5"/>
      <c r="N8" s="5"/>
      <c r="O8" s="5"/>
      <c r="P8" s="5"/>
      <c r="Q8" s="5"/>
      <c r="R8" s="5"/>
      <c r="S8" s="5"/>
      <c r="T8" s="5"/>
      <c r="U8" s="5"/>
      <c r="V8" s="5"/>
      <c r="W8" s="5"/>
      <c r="X8" s="5"/>
      <c r="Y8" s="5"/>
      <c r="Z8" s="5"/>
    </row>
    <row r="9" ht="12.0" customHeight="1">
      <c r="A9" s="5" t="s">
        <v>151</v>
      </c>
      <c r="B9" s="5"/>
      <c r="C9" s="28"/>
      <c r="D9" s="28"/>
      <c r="E9" s="28"/>
      <c r="F9" s="28"/>
      <c r="G9" s="5"/>
      <c r="H9" s="5"/>
      <c r="I9" s="5"/>
      <c r="J9" s="5"/>
      <c r="K9" s="5"/>
      <c r="L9" s="5"/>
      <c r="M9" s="5"/>
      <c r="N9" s="5"/>
      <c r="O9" s="5"/>
      <c r="P9" s="5"/>
      <c r="Q9" s="5"/>
      <c r="R9" s="5"/>
      <c r="S9" s="5"/>
      <c r="T9" s="5"/>
      <c r="U9" s="5"/>
      <c r="V9" s="5"/>
      <c r="W9" s="5"/>
      <c r="X9" s="5"/>
      <c r="Y9" s="5"/>
      <c r="Z9" s="5"/>
    </row>
    <row r="10" ht="12.0" customHeight="1">
      <c r="A10" s="5" t="s">
        <v>152</v>
      </c>
      <c r="B10" s="5"/>
      <c r="C10" s="28"/>
      <c r="D10" s="28"/>
      <c r="E10" s="28"/>
      <c r="F10" s="28"/>
      <c r="G10" s="5"/>
      <c r="H10" s="5"/>
      <c r="I10" s="5"/>
      <c r="J10" s="5"/>
      <c r="K10" s="5"/>
      <c r="L10" s="5"/>
      <c r="M10" s="5"/>
      <c r="N10" s="5"/>
      <c r="O10" s="5"/>
      <c r="P10" s="5"/>
      <c r="Q10" s="5"/>
      <c r="R10" s="5"/>
      <c r="S10" s="5"/>
      <c r="T10" s="5"/>
      <c r="U10" s="5"/>
      <c r="V10" s="5"/>
      <c r="W10" s="5"/>
      <c r="X10" s="5"/>
      <c r="Y10" s="5"/>
      <c r="Z10" s="5"/>
    </row>
    <row r="11" ht="12.0" customHeight="1">
      <c r="A11" s="28" t="str">
        <f>IF(kapges=0,"","Gründungszuschuss/Einstiegsgeld")</f>
        <v>Gründungszuschuss/Einstiegsgeld</v>
      </c>
      <c r="B11" s="28"/>
      <c r="C11" s="28"/>
      <c r="D11" s="28"/>
      <c r="E11" s="28"/>
      <c r="F11" s="28"/>
      <c r="G11" s="5"/>
      <c r="H11" s="5"/>
      <c r="I11" s="5"/>
      <c r="J11" s="5"/>
      <c r="K11" s="5"/>
      <c r="L11" s="5"/>
      <c r="M11" s="5"/>
      <c r="N11" s="5"/>
      <c r="O11" s="5"/>
      <c r="P11" s="5"/>
      <c r="Q11" s="5"/>
      <c r="R11" s="5"/>
      <c r="S11" s="5"/>
      <c r="T11" s="5"/>
      <c r="U11" s="5"/>
      <c r="V11" s="5"/>
      <c r="W11" s="5"/>
      <c r="X11" s="5"/>
      <c r="Y11" s="5"/>
      <c r="Z11" s="5"/>
    </row>
    <row r="12" ht="12.0" customHeight="1">
      <c r="A12" s="28" t="str">
        <f>IF(kapges=0,"","Gründungszuschuss/Einstiegsgeld")</f>
        <v>Gründungszuschuss/Einstiegsgeld</v>
      </c>
      <c r="B12" s="28"/>
      <c r="C12" s="28"/>
      <c r="D12" s="28"/>
      <c r="E12" s="28"/>
      <c r="F12" s="28"/>
      <c r="G12" s="5"/>
      <c r="H12" s="5"/>
      <c r="I12" s="5"/>
      <c r="J12" s="5"/>
      <c r="K12" s="5"/>
      <c r="L12" s="5"/>
      <c r="M12" s="5"/>
      <c r="N12" s="5"/>
      <c r="O12" s="5"/>
      <c r="P12" s="5"/>
      <c r="Q12" s="5"/>
      <c r="R12" s="5"/>
      <c r="S12" s="5"/>
      <c r="T12" s="5"/>
      <c r="U12" s="5"/>
      <c r="V12" s="5"/>
      <c r="W12" s="5"/>
      <c r="X12" s="5"/>
      <c r="Y12" s="5"/>
      <c r="Z12" s="5"/>
    </row>
    <row r="13" ht="12.0" customHeight="1">
      <c r="A13" s="28" t="str">
        <f>IF(kapges=0,"","Gründungszuschuss/Einstiegsgeld")</f>
        <v>Gründungszuschuss/Einstiegsgeld</v>
      </c>
      <c r="B13" s="28"/>
      <c r="C13" s="28"/>
      <c r="D13" s="28"/>
      <c r="E13" s="28"/>
      <c r="F13" s="28"/>
      <c r="G13" s="5"/>
      <c r="H13" s="5"/>
      <c r="I13" s="5"/>
      <c r="J13" s="5"/>
      <c r="K13" s="5"/>
      <c r="L13" s="5"/>
      <c r="M13" s="5"/>
      <c r="N13" s="5"/>
      <c r="O13" s="5"/>
      <c r="P13" s="5"/>
      <c r="Q13" s="5"/>
      <c r="R13" s="5"/>
      <c r="S13" s="5"/>
      <c r="T13" s="5"/>
      <c r="U13" s="5"/>
      <c r="V13" s="5"/>
      <c r="W13" s="5"/>
      <c r="X13" s="5"/>
      <c r="Y13" s="5"/>
      <c r="Z13" s="5"/>
    </row>
    <row r="14" ht="12.0" customHeight="1">
      <c r="A14" s="28" t="str">
        <f>IF(kapges=0,"","Gründungszuschuss/Einstiegsgeld")</f>
        <v>Gründungszuschuss/Einstiegsgeld</v>
      </c>
      <c r="B14" s="28"/>
      <c r="C14" s="28"/>
      <c r="D14" s="28"/>
      <c r="E14" s="28"/>
      <c r="F14" s="28"/>
      <c r="G14" s="5"/>
      <c r="H14" s="5"/>
      <c r="I14" s="5"/>
      <c r="J14" s="5"/>
      <c r="K14" s="5"/>
      <c r="L14" s="5"/>
      <c r="M14" s="5"/>
      <c r="N14" s="5"/>
      <c r="O14" s="5"/>
      <c r="P14" s="5"/>
      <c r="Q14" s="5"/>
      <c r="R14" s="5"/>
      <c r="S14" s="5"/>
      <c r="T14" s="5"/>
      <c r="U14" s="5"/>
      <c r="V14" s="5"/>
      <c r="W14" s="5"/>
      <c r="X14" s="5"/>
      <c r="Y14" s="5"/>
      <c r="Z14" s="5"/>
    </row>
    <row r="15" ht="12.0" customHeight="1">
      <c r="A15" s="5" t="str">
        <f>IF(kapges=0,"","Gründungszuschuss/Einstiegsgeld")</f>
        <v>Gründungszuschuss/Einstiegsgeld</v>
      </c>
      <c r="B15" s="5"/>
      <c r="C15" s="28"/>
      <c r="D15" s="28"/>
      <c r="E15" s="28"/>
      <c r="F15" s="28"/>
      <c r="G15" s="5"/>
      <c r="H15" s="5"/>
      <c r="I15" s="5"/>
      <c r="J15" s="5"/>
      <c r="K15" s="5"/>
      <c r="L15" s="5"/>
      <c r="M15" s="5"/>
      <c r="N15" s="5"/>
      <c r="O15" s="5"/>
      <c r="P15" s="5"/>
      <c r="Q15" s="5"/>
      <c r="R15" s="5"/>
      <c r="S15" s="5"/>
      <c r="T15" s="5"/>
      <c r="U15" s="5"/>
      <c r="V15" s="5"/>
      <c r="W15" s="5"/>
      <c r="X15" s="5"/>
      <c r="Y15" s="5"/>
      <c r="Z15" s="5"/>
    </row>
    <row r="16" ht="12.0" customHeight="1">
      <c r="A16" s="5" t="s">
        <v>153</v>
      </c>
      <c r="B16" s="5"/>
      <c r="C16" s="71">
        <f t="shared" ref="C16:F16" si="1">SUM(C4:C15)</f>
        <v>0</v>
      </c>
      <c r="D16" s="71">
        <f t="shared" si="1"/>
        <v>0</v>
      </c>
      <c r="E16" s="71">
        <f t="shared" si="1"/>
        <v>0</v>
      </c>
      <c r="F16" s="71">
        <f t="shared" si="1"/>
        <v>0</v>
      </c>
      <c r="G16" s="5"/>
      <c r="H16" s="5"/>
      <c r="I16" s="5"/>
      <c r="J16" s="5"/>
      <c r="K16" s="5"/>
      <c r="L16" s="5"/>
      <c r="M16" s="5"/>
      <c r="N16" s="5"/>
      <c r="O16" s="5"/>
      <c r="P16" s="5"/>
      <c r="Q16" s="5"/>
      <c r="R16" s="5"/>
      <c r="S16" s="5"/>
      <c r="T16" s="5"/>
      <c r="U16" s="5"/>
      <c r="V16" s="5"/>
      <c r="W16" s="5"/>
      <c r="X16" s="5"/>
      <c r="Y16" s="5"/>
      <c r="Z16" s="5"/>
    </row>
    <row r="17" ht="24.0" customHeight="1">
      <c r="A17" s="69" t="s">
        <v>154</v>
      </c>
      <c r="B17" s="69"/>
      <c r="C17" s="29"/>
      <c r="D17" s="29"/>
      <c r="E17" s="29"/>
      <c r="F17" s="29"/>
      <c r="G17" s="5"/>
      <c r="H17" s="5"/>
      <c r="I17" s="5"/>
      <c r="J17" s="5"/>
      <c r="K17" s="5"/>
      <c r="L17" s="5"/>
      <c r="M17" s="5"/>
      <c r="N17" s="5"/>
      <c r="O17" s="5"/>
      <c r="P17" s="5"/>
      <c r="Q17" s="5"/>
      <c r="R17" s="5"/>
      <c r="S17" s="5"/>
      <c r="T17" s="5"/>
      <c r="U17" s="5"/>
      <c r="V17" s="5"/>
      <c r="W17" s="5"/>
      <c r="X17" s="5"/>
      <c r="Y17" s="5"/>
      <c r="Z17" s="5"/>
    </row>
    <row r="18" ht="12.0" customHeight="1">
      <c r="A18" s="5" t="s">
        <v>155</v>
      </c>
      <c r="B18" s="5"/>
      <c r="C18" s="28"/>
      <c r="D18" s="28"/>
      <c r="E18" s="28"/>
      <c r="F18" s="28"/>
      <c r="G18" s="5"/>
      <c r="H18" s="5"/>
      <c r="I18" s="5"/>
      <c r="J18" s="5"/>
      <c r="K18" s="5"/>
      <c r="L18" s="5"/>
      <c r="M18" s="5"/>
      <c r="N18" s="5"/>
      <c r="O18" s="5"/>
      <c r="P18" s="5"/>
      <c r="Q18" s="5"/>
      <c r="R18" s="5"/>
      <c r="S18" s="5"/>
      <c r="T18" s="5"/>
      <c r="U18" s="5"/>
      <c r="V18" s="5"/>
      <c r="W18" s="5"/>
      <c r="X18" s="5"/>
      <c r="Y18" s="5"/>
      <c r="Z18" s="5"/>
    </row>
    <row r="19" ht="12.0" customHeight="1">
      <c r="A19" s="5" t="s">
        <v>156</v>
      </c>
      <c r="B19" s="5"/>
      <c r="C19" s="28"/>
      <c r="D19" s="28"/>
      <c r="E19" s="28"/>
      <c r="F19" s="28"/>
      <c r="G19" s="5"/>
      <c r="H19" s="5"/>
      <c r="I19" s="5"/>
      <c r="J19" s="5"/>
      <c r="K19" s="5"/>
      <c r="L19" s="5"/>
      <c r="M19" s="5"/>
      <c r="N19" s="5"/>
      <c r="O19" s="5"/>
      <c r="P19" s="5"/>
      <c r="Q19" s="5"/>
      <c r="R19" s="5"/>
      <c r="S19" s="5"/>
      <c r="T19" s="5"/>
      <c r="U19" s="5"/>
      <c r="V19" s="5"/>
      <c r="W19" s="5"/>
      <c r="X19" s="5"/>
      <c r="Y19" s="5"/>
      <c r="Z19" s="5"/>
    </row>
    <row r="20" ht="12.0" customHeight="1">
      <c r="A20" s="5" t="s">
        <v>157</v>
      </c>
      <c r="B20" s="5"/>
      <c r="C20" s="28"/>
      <c r="D20" s="28"/>
      <c r="E20" s="28"/>
      <c r="F20" s="28"/>
      <c r="G20" s="5"/>
      <c r="H20" s="5"/>
      <c r="I20" s="5"/>
      <c r="J20" s="5"/>
      <c r="K20" s="5"/>
      <c r="L20" s="5"/>
      <c r="M20" s="5"/>
      <c r="N20" s="5"/>
      <c r="O20" s="5"/>
      <c r="P20" s="5"/>
      <c r="Q20" s="5"/>
      <c r="R20" s="5"/>
      <c r="S20" s="5"/>
      <c r="T20" s="5"/>
      <c r="U20" s="5"/>
      <c r="V20" s="5"/>
      <c r="W20" s="5"/>
      <c r="X20" s="5"/>
      <c r="Y20" s="5"/>
      <c r="Z20" s="5"/>
    </row>
    <row r="21" ht="12.0" customHeight="1">
      <c r="A21" s="5" t="s">
        <v>158</v>
      </c>
      <c r="B21" s="5"/>
      <c r="C21" s="28"/>
      <c r="D21" s="28"/>
      <c r="E21" s="28"/>
      <c r="F21" s="28"/>
      <c r="G21" s="5"/>
      <c r="H21" s="5"/>
      <c r="I21" s="5"/>
      <c r="J21" s="5"/>
      <c r="K21" s="5"/>
      <c r="L21" s="5"/>
      <c r="M21" s="5"/>
      <c r="N21" s="5"/>
      <c r="O21" s="5"/>
      <c r="P21" s="5"/>
      <c r="Q21" s="5"/>
      <c r="R21" s="5"/>
      <c r="S21" s="5"/>
      <c r="T21" s="5"/>
      <c r="U21" s="5"/>
      <c r="V21" s="5"/>
      <c r="W21" s="5"/>
      <c r="X21" s="5"/>
      <c r="Y21" s="5"/>
      <c r="Z21" s="5"/>
    </row>
    <row r="22" ht="12.0" customHeight="1">
      <c r="A22" s="5" t="s">
        <v>159</v>
      </c>
      <c r="B22" s="5"/>
      <c r="C22" s="28"/>
      <c r="D22" s="28"/>
      <c r="E22" s="28"/>
      <c r="F22" s="28"/>
      <c r="G22" s="5"/>
      <c r="H22" s="5"/>
      <c r="I22" s="5"/>
      <c r="J22" s="5"/>
      <c r="K22" s="5"/>
      <c r="L22" s="5"/>
      <c r="M22" s="5"/>
      <c r="N22" s="5"/>
      <c r="O22" s="5"/>
      <c r="P22" s="5"/>
      <c r="Q22" s="5"/>
      <c r="R22" s="5"/>
      <c r="S22" s="5"/>
      <c r="T22" s="5"/>
      <c r="U22" s="5"/>
      <c r="V22" s="5"/>
      <c r="W22" s="5"/>
      <c r="X22" s="5"/>
      <c r="Y22" s="5"/>
      <c r="Z22" s="5"/>
    </row>
    <row r="23" ht="12.0" customHeight="1">
      <c r="A23" s="5" t="s">
        <v>160</v>
      </c>
      <c r="B23" s="5"/>
      <c r="C23" s="28"/>
      <c r="D23" s="28"/>
      <c r="E23" s="28"/>
      <c r="F23" s="28"/>
      <c r="G23" s="5"/>
      <c r="H23" s="5"/>
      <c r="I23" s="5"/>
      <c r="J23" s="5"/>
      <c r="K23" s="5"/>
      <c r="L23" s="5"/>
      <c r="M23" s="5"/>
      <c r="N23" s="5"/>
      <c r="O23" s="5"/>
      <c r="P23" s="5"/>
      <c r="Q23" s="5"/>
      <c r="R23" s="5"/>
      <c r="S23" s="5"/>
      <c r="T23" s="5"/>
      <c r="U23" s="5"/>
      <c r="V23" s="5"/>
      <c r="W23" s="5"/>
      <c r="X23" s="5"/>
      <c r="Y23" s="5"/>
      <c r="Z23" s="5"/>
    </row>
    <row r="24" ht="12.0" customHeight="1">
      <c r="A24" s="5" t="s">
        <v>161</v>
      </c>
      <c r="B24" s="5"/>
      <c r="C24" s="28"/>
      <c r="D24" s="28"/>
      <c r="E24" s="28"/>
      <c r="F24" s="28"/>
      <c r="G24" s="5"/>
      <c r="H24" s="5"/>
      <c r="I24" s="5"/>
      <c r="J24" s="5"/>
      <c r="K24" s="5"/>
      <c r="L24" s="5"/>
      <c r="M24" s="5"/>
      <c r="N24" s="5"/>
      <c r="O24" s="5"/>
      <c r="P24" s="5"/>
      <c r="Q24" s="5"/>
      <c r="R24" s="5"/>
      <c r="S24" s="5"/>
      <c r="T24" s="5"/>
      <c r="U24" s="5"/>
      <c r="V24" s="5"/>
      <c r="W24" s="5"/>
      <c r="X24" s="5"/>
      <c r="Y24" s="5"/>
      <c r="Z24" s="5"/>
    </row>
    <row r="25" ht="12.0" customHeight="1">
      <c r="A25" s="5" t="s">
        <v>162</v>
      </c>
      <c r="B25" s="5"/>
      <c r="C25" s="28"/>
      <c r="D25" s="28"/>
      <c r="E25" s="28"/>
      <c r="F25" s="28"/>
      <c r="G25" s="5"/>
      <c r="H25" s="5"/>
      <c r="I25" s="5"/>
      <c r="J25" s="5"/>
      <c r="K25" s="5"/>
      <c r="L25" s="5"/>
      <c r="M25" s="5"/>
      <c r="N25" s="5"/>
      <c r="O25" s="5"/>
      <c r="P25" s="5"/>
      <c r="Q25" s="5"/>
      <c r="R25" s="5"/>
      <c r="S25" s="5"/>
      <c r="T25" s="5"/>
      <c r="U25" s="5"/>
      <c r="V25" s="5"/>
      <c r="W25" s="5"/>
      <c r="X25" s="5"/>
      <c r="Y25" s="5"/>
      <c r="Z25" s="5"/>
    </row>
    <row r="26" ht="12.0" customHeight="1">
      <c r="A26" s="5" t="s">
        <v>175</v>
      </c>
      <c r="B26" s="5"/>
      <c r="C26" s="28"/>
      <c r="D26" s="28"/>
      <c r="E26" s="28"/>
      <c r="F26" s="28"/>
      <c r="G26" s="5"/>
      <c r="H26" s="5"/>
      <c r="I26" s="5"/>
      <c r="J26" s="5"/>
      <c r="K26" s="5"/>
      <c r="L26" s="5"/>
      <c r="M26" s="5"/>
      <c r="N26" s="5"/>
      <c r="O26" s="5"/>
      <c r="P26" s="5"/>
      <c r="Q26" s="5"/>
      <c r="R26" s="5"/>
      <c r="S26" s="5"/>
      <c r="T26" s="5"/>
      <c r="U26" s="5"/>
      <c r="V26" s="5"/>
      <c r="W26" s="5"/>
      <c r="X26" s="5"/>
      <c r="Y26" s="5"/>
      <c r="Z26" s="5"/>
    </row>
    <row r="27" ht="12.0" customHeight="1">
      <c r="A27" s="5" t="s">
        <v>164</v>
      </c>
      <c r="B27" s="5"/>
      <c r="C27" s="71">
        <f t="shared" ref="C27:F27" si="2">SUM(C18:C26)</f>
        <v>0</v>
      </c>
      <c r="D27" s="71">
        <f t="shared" si="2"/>
        <v>0</v>
      </c>
      <c r="E27" s="71">
        <f t="shared" si="2"/>
        <v>0</v>
      </c>
      <c r="F27" s="71">
        <f t="shared" si="2"/>
        <v>0</v>
      </c>
      <c r="G27" s="5"/>
      <c r="H27" s="5"/>
      <c r="I27" s="5"/>
      <c r="J27" s="5"/>
      <c r="K27" s="5"/>
      <c r="L27" s="5"/>
      <c r="M27" s="5"/>
      <c r="N27" s="5"/>
      <c r="O27" s="5"/>
      <c r="P27" s="5"/>
      <c r="Q27" s="5"/>
      <c r="R27" s="5"/>
      <c r="S27" s="5"/>
      <c r="T27" s="5"/>
      <c r="U27" s="5"/>
      <c r="V27" s="5"/>
      <c r="W27" s="5"/>
      <c r="X27" s="5"/>
      <c r="Y27" s="5"/>
      <c r="Z27" s="5"/>
    </row>
    <row r="28" ht="3.75" customHeight="1">
      <c r="A28" s="5"/>
      <c r="B28" s="5"/>
      <c r="C28" s="29"/>
      <c r="D28" s="29"/>
      <c r="E28" s="29"/>
      <c r="F28" s="29"/>
      <c r="G28" s="5"/>
      <c r="H28" s="5"/>
      <c r="I28" s="5"/>
      <c r="J28" s="5"/>
      <c r="K28" s="5"/>
      <c r="L28" s="5"/>
      <c r="M28" s="5"/>
      <c r="N28" s="5"/>
      <c r="O28" s="5"/>
      <c r="P28" s="5"/>
      <c r="Q28" s="5"/>
      <c r="R28" s="5"/>
      <c r="S28" s="5"/>
      <c r="T28" s="5"/>
      <c r="U28" s="5"/>
      <c r="V28" s="5"/>
      <c r="W28" s="5"/>
      <c r="X28" s="5"/>
      <c r="Y28" s="5"/>
      <c r="Z28" s="5"/>
    </row>
    <row r="29" ht="12.0" customHeight="1">
      <c r="A29" s="5" t="s">
        <v>165</v>
      </c>
      <c r="B29" s="5"/>
      <c r="C29" s="30">
        <f t="shared" ref="C29:F29" si="3">-C16+C27</f>
        <v>0</v>
      </c>
      <c r="D29" s="30">
        <f t="shared" si="3"/>
        <v>0</v>
      </c>
      <c r="E29" s="30">
        <f t="shared" si="3"/>
        <v>0</v>
      </c>
      <c r="F29" s="30">
        <f t="shared" si="3"/>
        <v>0</v>
      </c>
      <c r="G29" s="5"/>
      <c r="H29" s="5"/>
      <c r="I29" s="5"/>
      <c r="J29" s="5"/>
      <c r="K29" s="5"/>
      <c r="L29" s="5"/>
      <c r="M29" s="5"/>
      <c r="N29" s="5"/>
      <c r="O29" s="5"/>
      <c r="P29" s="5"/>
      <c r="Q29" s="5"/>
      <c r="R29" s="5"/>
      <c r="S29" s="5"/>
      <c r="T29" s="5"/>
      <c r="U29" s="5"/>
      <c r="V29" s="5"/>
      <c r="W29" s="5"/>
      <c r="X29" s="5"/>
      <c r="Y29" s="5"/>
      <c r="Z29" s="5"/>
    </row>
    <row r="30" ht="12.0"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2.0" customHeight="1">
      <c r="A31" s="92" t="s">
        <v>176</v>
      </c>
      <c r="B31" s="92"/>
      <c r="C31" s="92"/>
      <c r="D31" s="92"/>
      <c r="E31" s="92"/>
      <c r="F31" s="92"/>
      <c r="G31" s="5"/>
      <c r="H31" s="5"/>
      <c r="I31" s="5"/>
      <c r="J31" s="5"/>
      <c r="K31" s="5"/>
      <c r="L31" s="5"/>
      <c r="M31" s="5"/>
      <c r="N31" s="5"/>
      <c r="O31" s="5"/>
      <c r="P31" s="5"/>
      <c r="Q31" s="5"/>
      <c r="R31" s="5"/>
      <c r="S31" s="5"/>
      <c r="T31" s="5"/>
      <c r="U31" s="5"/>
      <c r="V31" s="5"/>
      <c r="W31" s="5"/>
      <c r="X31" s="5"/>
      <c r="Y31" s="5"/>
      <c r="Z31" s="5"/>
    </row>
    <row r="32" ht="12.0" customHeight="1">
      <c r="A32" s="93" t="s">
        <v>167</v>
      </c>
      <c r="B32" s="5" t="s">
        <v>168</v>
      </c>
      <c r="C32" s="5"/>
      <c r="D32" s="5"/>
      <c r="E32" s="5"/>
      <c r="F32" s="5"/>
      <c r="G32" s="5"/>
      <c r="H32" s="5"/>
      <c r="I32" s="5"/>
      <c r="J32" s="5"/>
      <c r="K32" s="5"/>
      <c r="L32" s="5"/>
      <c r="M32" s="5"/>
      <c r="N32" s="5"/>
      <c r="O32" s="5"/>
      <c r="P32" s="5"/>
      <c r="Q32" s="5"/>
      <c r="R32" s="5"/>
      <c r="S32" s="5"/>
      <c r="T32" s="5"/>
      <c r="U32" s="5"/>
      <c r="V32" s="5"/>
      <c r="W32" s="5"/>
      <c r="X32" s="5"/>
      <c r="Y32" s="5"/>
      <c r="Z32" s="5"/>
    </row>
    <row r="33" ht="12.0" customHeight="1">
      <c r="A33" s="93" t="s">
        <v>169</v>
      </c>
      <c r="B33" s="5" t="s">
        <v>170</v>
      </c>
      <c r="C33" s="5"/>
      <c r="D33" s="5"/>
      <c r="E33" s="5"/>
      <c r="F33" s="5"/>
      <c r="G33" s="5"/>
      <c r="H33" s="5"/>
      <c r="I33" s="5"/>
      <c r="J33" s="5"/>
      <c r="K33" s="5"/>
      <c r="L33" s="5"/>
      <c r="M33" s="5"/>
      <c r="N33" s="5"/>
      <c r="O33" s="5"/>
      <c r="P33" s="5"/>
      <c r="Q33" s="5"/>
      <c r="R33" s="5"/>
      <c r="S33" s="5"/>
      <c r="T33" s="5"/>
      <c r="U33" s="5"/>
      <c r="V33" s="5"/>
      <c r="W33" s="5"/>
      <c r="X33" s="5"/>
      <c r="Y33" s="5"/>
      <c r="Z33" s="5"/>
    </row>
    <row r="34" ht="12.0" customHeight="1">
      <c r="A34" s="93" t="s">
        <v>171</v>
      </c>
      <c r="B34" s="5" t="s">
        <v>172</v>
      </c>
      <c r="C34" s="5"/>
      <c r="D34" s="5"/>
      <c r="E34" s="5"/>
      <c r="F34" s="5"/>
      <c r="G34" s="5"/>
      <c r="H34" s="5"/>
      <c r="I34" s="5"/>
      <c r="J34" s="5"/>
      <c r="K34" s="5"/>
      <c r="L34" s="5"/>
      <c r="M34" s="5"/>
      <c r="N34" s="5"/>
      <c r="O34" s="5"/>
      <c r="P34" s="5"/>
      <c r="Q34" s="5"/>
      <c r="R34" s="5"/>
      <c r="S34" s="5"/>
      <c r="T34" s="5"/>
      <c r="U34" s="5"/>
      <c r="V34" s="5"/>
      <c r="W34" s="5"/>
      <c r="X34" s="5"/>
      <c r="Y34" s="5"/>
      <c r="Z34" s="5"/>
    </row>
    <row r="35" ht="12.0"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2.0" customHeight="1">
      <c r="A36" s="3" t="str">
        <f>IF('Infos vor dem Start'!A19=0,"Ein eventueller Gründungszuschuss oder Einstiegsgeld wird nicht hier, sondern in der Liquiditätsplanung eingetragen.","")</f>
        <v/>
      </c>
      <c r="G36" s="5"/>
      <c r="H36" s="5"/>
      <c r="I36" s="5"/>
      <c r="J36" s="5"/>
      <c r="K36" s="5"/>
      <c r="L36" s="5"/>
      <c r="M36" s="5"/>
      <c r="N36" s="5"/>
      <c r="O36" s="5"/>
      <c r="P36" s="5"/>
      <c r="Q36" s="5"/>
      <c r="R36" s="5"/>
      <c r="S36" s="5"/>
      <c r="T36" s="5"/>
      <c r="U36" s="5"/>
      <c r="V36" s="5"/>
      <c r="W36" s="5"/>
      <c r="X36" s="5"/>
      <c r="Y36" s="5"/>
      <c r="Z36" s="5"/>
    </row>
    <row r="37" ht="12.0"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2.0"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2.0"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2.0"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2.0"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2.0"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2.0"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2.0"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2.0"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2.0"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2.0"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2.0"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2.0"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2.0"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2.0"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2.0"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2.0"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2.0"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2.0"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2.0"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2.0"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2.0"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2.0"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2.0"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2.0"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2.0"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2.0"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2.0"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2.0"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2.0"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2.0"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2.0"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2.0"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2.0"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2.0"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2.0"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2.0"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2.0"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2.0"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2.0"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2.0"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2.0"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2.0"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2.0"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2.0"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2.0"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2.0"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2.0"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2.0"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2.0"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2.0"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2.0"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2.0"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2.0"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2.0"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2.0"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2.0"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2.0"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2.0"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2.0"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2.0"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2.0"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2.0"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2.0"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0"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0"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0"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0"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0"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0"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0"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0"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0"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0"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0"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0"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0"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0"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0"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0"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0"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0"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0"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0"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0"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0"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0"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0"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0"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0"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0"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0"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0"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0"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0"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0"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0"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0"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0"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0"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0"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0"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0"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0"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0"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0"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0"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0"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0"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0"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0"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0"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0"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0"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0"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0"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0"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0"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0"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0"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0"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0"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0"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0"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0"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0"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0"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0"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0"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0"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0"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0"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0"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0"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0"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0"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0"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0"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0"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0"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0"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0"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0"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0"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0"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0"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0"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0"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0"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0"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0"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0"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0"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0"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0"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0"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0"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0"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0"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0"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0"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0"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0"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0"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0"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0"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0"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0"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0"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0"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0"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0"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0"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0"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0"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0"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0"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0"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0"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0"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0"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0"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0"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0"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0"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0"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0"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0"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0"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0"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0"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0"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0"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0"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0"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0"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0"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0"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0"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0"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0"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0"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0"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0"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0"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0"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0"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0"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0"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0"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0"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0"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0"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0"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0"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0"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0"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0"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0"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0"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0"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0"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0"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0"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0"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0"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0"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0"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0"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0"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0"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0"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0"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0"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0"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0"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0"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0"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0"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0"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0"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0"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0"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0"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0"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0"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0"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0"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0"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0"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0"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0"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0"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0"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0"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0"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0"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0"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0"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0"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0"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0"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0"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0"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0"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0"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0"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0"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0"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0"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0"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0"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0"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0"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0"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0"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0"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0"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0"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0"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0"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0"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0"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0"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0"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0"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0"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0"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0"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0"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0"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0"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0"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0"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0"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0"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0"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0"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0"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0"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0"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0"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0"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0"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0"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0"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0"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0"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0"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0"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0"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0"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0"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0"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0"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0"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0"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0"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0"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0"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0"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0"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0"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0"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0"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0"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0"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0"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0"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0"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0"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0"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0"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0"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0"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0"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0"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0"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0"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0"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0"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0"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0"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0"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0"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0"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0"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0"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0"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0"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0"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0"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0"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0"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0"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0"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0"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0"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0"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0"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0"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0"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0"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0"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0"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0"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0"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0"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0"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0"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0"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0"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0"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0"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0"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0"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0"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0"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0"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0"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0"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0"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0"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0"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0"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0"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0"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0"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0"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0"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0"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0"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0"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0"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0"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0"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0"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0"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0"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0"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0"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0"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0"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0"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0"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0"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0"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0"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0"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0"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0"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0"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0"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0"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0"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0"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0"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0"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0"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0"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0"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0"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0"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0"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0"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0"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0"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0"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0"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0"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0"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0"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0"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0"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0"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0"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0"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0"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0"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0"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0"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0"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0"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0"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0"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0"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0"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0"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0"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0"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0"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0"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0"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0"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0"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0"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0"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0"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0"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0"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0"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0"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0"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0"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0"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0"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0"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0"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0"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0"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0"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0"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0"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0"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0"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0"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0"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0"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0"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0"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0"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0"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0"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0"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0"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0"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0"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0"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0"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0"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0"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0"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0"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0"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0"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0"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0"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0"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0"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0"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0"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0"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0"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0"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0"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0"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0"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0"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0"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0"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0"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0"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0"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0"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0"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0"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0"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0"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0"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0"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0"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0"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0"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0"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0"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0"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0"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0"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0"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0"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0"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0"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0"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0"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0"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0"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0"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0"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0"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0"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0"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0"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0"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0"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0"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0"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0"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0"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0"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0"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0"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0"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0"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0"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0"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0"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0"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0"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0"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0"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0"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0"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0"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0"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0"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0"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0"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0"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0"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0"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0"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0"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0"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0"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0"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0"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0"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0"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0"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0"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0"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0"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0"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0"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0"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0"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0"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0"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0"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0"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0"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0"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0"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0"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0"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0"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0"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0"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0"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0"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0"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0"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0"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0"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0"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0"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0"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0"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0"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0"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0"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0"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0"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0"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0"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0"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0"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0"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0"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0"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0"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0"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2.0"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2.0"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2.0"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2.0"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2.0"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2.0"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2.0"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2.0"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2.0"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2.0"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2.0"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2.0"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2.0"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2.0"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2.0"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
    <mergeCell ref="A36:F36"/>
  </mergeCells>
  <printOptions/>
  <pageMargins bottom="0.7874015748031497" footer="0.0" header="0.0" left="0.7086614173228347" right="0.7086614173228347" top="1.1811023622047245"/>
  <pageSetup paperSize="9" orientation="portrait"/>
  <headerFooter>
    <oddHeader>&amp;RIHK Köln - das Gründungstool &amp;A</oddHeader>
    <oddFooter>&amp;L\&amp;F\&amp;A\&amp;D\&amp;T</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1.43"/>
    <col customWidth="1" min="2" max="2" width="40.57"/>
    <col customWidth="1" min="3" max="26" width="11.43"/>
  </cols>
  <sheetData>
    <row r="1" ht="25.5" customHeight="1">
      <c r="A1" s="29">
        <f>+'Privater Finanzbedarf'!C4+'Priv. Finanzb. 2. Gründ.'!C4+'Priv. Finanzb. 3. Gründ'!C4</f>
        <v>0</v>
      </c>
      <c r="B1" s="5"/>
      <c r="C1" s="36">
        <f>+'Rentabilitätsvorschau'!P1</f>
        <v>2024</v>
      </c>
      <c r="D1" s="36">
        <f>+'Rentabilitätsvorschau'!AC1</f>
        <v>2025</v>
      </c>
      <c r="E1" s="36">
        <f>+'Rentabilitätsvorschau'!AP1</f>
        <v>2026</v>
      </c>
      <c r="F1" s="36">
        <f>+'Rentabilitätsvorschau'!BC1</f>
        <v>2027</v>
      </c>
      <c r="G1" s="5"/>
      <c r="H1" s="5"/>
      <c r="I1" s="5"/>
      <c r="J1" s="5"/>
      <c r="K1" s="5"/>
      <c r="L1" s="5"/>
      <c r="M1" s="5"/>
      <c r="N1" s="5"/>
      <c r="O1" s="5"/>
      <c r="P1" s="5"/>
      <c r="Q1" s="5"/>
      <c r="R1" s="5"/>
      <c r="S1" s="5"/>
      <c r="T1" s="5"/>
      <c r="U1" s="5"/>
      <c r="V1" s="5"/>
      <c r="W1" s="5"/>
      <c r="X1" s="5"/>
      <c r="Y1" s="5"/>
      <c r="Z1" s="5"/>
    </row>
    <row r="2" ht="11.25" customHeight="1">
      <c r="A2" s="5"/>
      <c r="B2" s="5"/>
      <c r="C2" s="36" t="s">
        <v>144</v>
      </c>
      <c r="D2" s="36" t="s">
        <v>144</v>
      </c>
      <c r="E2" s="36" t="s">
        <v>144</v>
      </c>
      <c r="F2" s="36" t="s">
        <v>144</v>
      </c>
      <c r="G2" s="5"/>
      <c r="H2" s="5"/>
      <c r="I2" s="5"/>
      <c r="J2" s="5"/>
      <c r="K2" s="5"/>
      <c r="L2" s="5"/>
      <c r="M2" s="5"/>
      <c r="N2" s="5"/>
      <c r="O2" s="5"/>
      <c r="P2" s="5"/>
      <c r="Q2" s="5"/>
      <c r="R2" s="5"/>
      <c r="S2" s="5"/>
      <c r="T2" s="5"/>
      <c r="U2" s="5"/>
      <c r="V2" s="5"/>
      <c r="W2" s="5"/>
      <c r="X2" s="5"/>
      <c r="Y2" s="5"/>
      <c r="Z2" s="5"/>
    </row>
    <row r="3" ht="24.0" customHeight="1">
      <c r="A3" s="69" t="s">
        <v>145</v>
      </c>
      <c r="B3" s="5"/>
      <c r="C3" s="29"/>
      <c r="D3" s="29"/>
      <c r="E3" s="29"/>
      <c r="F3" s="29"/>
      <c r="G3" s="5"/>
      <c r="H3" s="5"/>
      <c r="I3" s="5"/>
      <c r="J3" s="5"/>
      <c r="K3" s="5"/>
      <c r="L3" s="5"/>
      <c r="M3" s="5"/>
      <c r="N3" s="5"/>
      <c r="O3" s="5"/>
      <c r="P3" s="5"/>
      <c r="Q3" s="5"/>
      <c r="R3" s="5"/>
      <c r="S3" s="5"/>
      <c r="T3" s="5"/>
      <c r="U3" s="5"/>
      <c r="V3" s="5"/>
      <c r="W3" s="5"/>
      <c r="X3" s="5"/>
      <c r="Y3" s="5"/>
      <c r="Z3" s="5"/>
    </row>
    <row r="4" ht="12.0" customHeight="1">
      <c r="A4" s="5" t="s">
        <v>146</v>
      </c>
      <c r="B4" s="5"/>
      <c r="C4" s="29">
        <f>+'Privater Finanzbedarf'!C4+'Priv. Finanzb. 2. Gründ.'!C4+'Priv. Finanzb. 3. Gründ'!C4</f>
        <v>0</v>
      </c>
      <c r="D4" s="29">
        <f>+'Privater Finanzbedarf'!D4+'Priv. Finanzb. 2. Gründ.'!D4+'Priv. Finanzb. 3. Gründ'!D4</f>
        <v>0</v>
      </c>
      <c r="E4" s="29">
        <f>+'Privater Finanzbedarf'!E4+'Priv. Finanzb. 2. Gründ.'!E4+'Priv. Finanzb. 3. Gründ'!E4</f>
        <v>0</v>
      </c>
      <c r="F4" s="29">
        <f>+'Privater Finanzbedarf'!F4+'Priv. Finanzb. 2. Gründ.'!F4+'Priv. Finanzb. 3. Gründ'!F4</f>
        <v>0</v>
      </c>
      <c r="G4" s="5"/>
      <c r="H4" s="5"/>
      <c r="I4" s="5"/>
      <c r="J4" s="5"/>
      <c r="K4" s="5"/>
      <c r="L4" s="5"/>
      <c r="M4" s="5"/>
      <c r="N4" s="5"/>
      <c r="O4" s="5"/>
      <c r="P4" s="5"/>
      <c r="Q4" s="5"/>
      <c r="R4" s="5"/>
      <c r="S4" s="5"/>
      <c r="T4" s="5"/>
      <c r="U4" s="5"/>
      <c r="V4" s="5"/>
      <c r="W4" s="5"/>
      <c r="X4" s="5"/>
      <c r="Y4" s="5"/>
      <c r="Z4" s="5"/>
    </row>
    <row r="5" ht="12.0" customHeight="1">
      <c r="A5" s="5" t="s">
        <v>147</v>
      </c>
      <c r="B5" s="5"/>
      <c r="C5" s="29">
        <f>+'Privater Finanzbedarf'!C5+'Priv. Finanzb. 2. Gründ.'!C5+'Priv. Finanzb. 3. Gründ'!C5</f>
        <v>0</v>
      </c>
      <c r="D5" s="29">
        <f>+'Privater Finanzbedarf'!D5+'Priv. Finanzb. 2. Gründ.'!D5+'Priv. Finanzb. 3. Gründ'!D5</f>
        <v>0</v>
      </c>
      <c r="E5" s="29">
        <f>+'Privater Finanzbedarf'!E5+'Priv. Finanzb. 2. Gründ.'!E5+'Priv. Finanzb. 3. Gründ'!E5</f>
        <v>0</v>
      </c>
      <c r="F5" s="29">
        <f>+'Privater Finanzbedarf'!F5+'Priv. Finanzb. 2. Gründ.'!F5+'Priv. Finanzb. 3. Gründ'!F5</f>
        <v>0</v>
      </c>
      <c r="G5" s="5"/>
      <c r="H5" s="5"/>
      <c r="I5" s="5"/>
      <c r="J5" s="5"/>
      <c r="K5" s="5"/>
      <c r="L5" s="5"/>
      <c r="M5" s="5"/>
      <c r="N5" s="5"/>
      <c r="O5" s="5"/>
      <c r="P5" s="5"/>
      <c r="Q5" s="5"/>
      <c r="R5" s="5"/>
      <c r="S5" s="5"/>
      <c r="T5" s="5"/>
      <c r="U5" s="5"/>
      <c r="V5" s="5"/>
      <c r="W5" s="5"/>
      <c r="X5" s="5"/>
      <c r="Y5" s="5"/>
      <c r="Z5" s="5"/>
    </row>
    <row r="6" ht="12.0" customHeight="1">
      <c r="A6" s="5" t="s">
        <v>148</v>
      </c>
      <c r="B6" s="5"/>
      <c r="C6" s="29">
        <f>+'Privater Finanzbedarf'!C6+'Priv. Finanzb. 2. Gründ.'!C6+'Priv. Finanzb. 3. Gründ'!C6</f>
        <v>0</v>
      </c>
      <c r="D6" s="29">
        <f>+'Privater Finanzbedarf'!D6+'Priv. Finanzb. 2. Gründ.'!D6+'Priv. Finanzb. 3. Gründ'!D6</f>
        <v>0</v>
      </c>
      <c r="E6" s="29">
        <f>+'Privater Finanzbedarf'!E6+'Priv. Finanzb. 2. Gründ.'!E6+'Priv. Finanzb. 3. Gründ'!E6</f>
        <v>0</v>
      </c>
      <c r="F6" s="29">
        <f>+'Privater Finanzbedarf'!F6+'Priv. Finanzb. 2. Gründ.'!F6+'Priv. Finanzb. 3. Gründ'!F6</f>
        <v>0</v>
      </c>
      <c r="G6" s="5"/>
      <c r="H6" s="5"/>
      <c r="I6" s="5"/>
      <c r="J6" s="5"/>
      <c r="K6" s="5"/>
      <c r="L6" s="5"/>
      <c r="M6" s="5"/>
      <c r="N6" s="5"/>
      <c r="O6" s="5"/>
      <c r="P6" s="5"/>
      <c r="Q6" s="5"/>
      <c r="R6" s="5"/>
      <c r="S6" s="5"/>
      <c r="T6" s="5"/>
      <c r="U6" s="5"/>
      <c r="V6" s="5"/>
      <c r="W6" s="5"/>
      <c r="X6" s="5"/>
      <c r="Y6" s="5"/>
      <c r="Z6" s="5"/>
    </row>
    <row r="7" ht="12.0" customHeight="1">
      <c r="A7" s="5" t="s">
        <v>149</v>
      </c>
      <c r="B7" s="5"/>
      <c r="C7" s="29">
        <f>+'Privater Finanzbedarf'!C7+'Priv. Finanzb. 2. Gründ.'!C7+'Priv. Finanzb. 3. Gründ'!C7</f>
        <v>0</v>
      </c>
      <c r="D7" s="29">
        <f>+'Privater Finanzbedarf'!D7+'Priv. Finanzb. 2. Gründ.'!D7+'Priv. Finanzb. 3. Gründ'!D7</f>
        <v>0</v>
      </c>
      <c r="E7" s="29">
        <f>+'Privater Finanzbedarf'!E7+'Priv. Finanzb. 2. Gründ.'!E7+'Priv. Finanzb. 3. Gründ'!E7</f>
        <v>0</v>
      </c>
      <c r="F7" s="29">
        <f>+'Privater Finanzbedarf'!F7+'Priv. Finanzb. 2. Gründ.'!F7+'Priv. Finanzb. 3. Gründ'!F7</f>
        <v>0</v>
      </c>
      <c r="G7" s="5"/>
      <c r="H7" s="5"/>
      <c r="I7" s="5"/>
      <c r="J7" s="5"/>
      <c r="K7" s="5"/>
      <c r="L7" s="5"/>
      <c r="M7" s="5"/>
      <c r="N7" s="5"/>
      <c r="O7" s="5"/>
      <c r="P7" s="5"/>
      <c r="Q7" s="5"/>
      <c r="R7" s="5"/>
      <c r="S7" s="5"/>
      <c r="T7" s="5"/>
      <c r="U7" s="5"/>
      <c r="V7" s="5"/>
      <c r="W7" s="5"/>
      <c r="X7" s="5"/>
      <c r="Y7" s="5"/>
      <c r="Z7" s="5"/>
    </row>
    <row r="8" ht="12.0" customHeight="1">
      <c r="A8" s="5" t="s">
        <v>150</v>
      </c>
      <c r="B8" s="5"/>
      <c r="C8" s="29">
        <f>+'Privater Finanzbedarf'!C8+'Priv. Finanzb. 2. Gründ.'!C8+'Priv. Finanzb. 3. Gründ'!C8</f>
        <v>0</v>
      </c>
      <c r="D8" s="29">
        <f>+'Privater Finanzbedarf'!D8+'Priv. Finanzb. 2. Gründ.'!D8+'Priv. Finanzb. 3. Gründ'!D8</f>
        <v>0</v>
      </c>
      <c r="E8" s="29">
        <f>+'Privater Finanzbedarf'!E8+'Priv. Finanzb. 2. Gründ.'!E8+'Priv. Finanzb. 3. Gründ'!E8</f>
        <v>0</v>
      </c>
      <c r="F8" s="29">
        <f>+'Privater Finanzbedarf'!F8+'Priv. Finanzb. 2. Gründ.'!F8+'Priv. Finanzb. 3. Gründ'!F8</f>
        <v>0</v>
      </c>
      <c r="G8" s="5"/>
      <c r="H8" s="5"/>
      <c r="I8" s="5"/>
      <c r="J8" s="5"/>
      <c r="K8" s="5"/>
      <c r="L8" s="5"/>
      <c r="M8" s="5"/>
      <c r="N8" s="5"/>
      <c r="O8" s="5"/>
      <c r="P8" s="5"/>
      <c r="Q8" s="5"/>
      <c r="R8" s="5"/>
      <c r="S8" s="5"/>
      <c r="T8" s="5"/>
      <c r="U8" s="5"/>
      <c r="V8" s="5"/>
      <c r="W8" s="5"/>
      <c r="X8" s="5"/>
      <c r="Y8" s="5"/>
      <c r="Z8" s="5"/>
    </row>
    <row r="9" ht="12.0" customHeight="1">
      <c r="A9" s="5" t="s">
        <v>151</v>
      </c>
      <c r="B9" s="5"/>
      <c r="C9" s="29">
        <f>+'Privater Finanzbedarf'!C9+'Priv. Finanzb. 2. Gründ.'!C9+'Priv. Finanzb. 3. Gründ'!C9</f>
        <v>0</v>
      </c>
      <c r="D9" s="29">
        <f>+'Privater Finanzbedarf'!D9+'Priv. Finanzb. 2. Gründ.'!D9+'Priv. Finanzb. 3. Gründ'!D9</f>
        <v>0</v>
      </c>
      <c r="E9" s="29">
        <f>+'Privater Finanzbedarf'!E9+'Priv. Finanzb. 2. Gründ.'!E9+'Priv. Finanzb. 3. Gründ'!E9</f>
        <v>0</v>
      </c>
      <c r="F9" s="29">
        <f>+'Privater Finanzbedarf'!F9+'Priv. Finanzb. 2. Gründ.'!F9+'Priv. Finanzb. 3. Gründ'!F9</f>
        <v>0</v>
      </c>
      <c r="G9" s="5"/>
      <c r="H9" s="5"/>
      <c r="I9" s="5"/>
      <c r="J9" s="5"/>
      <c r="K9" s="5"/>
      <c r="L9" s="5"/>
      <c r="M9" s="5"/>
      <c r="N9" s="5"/>
      <c r="O9" s="5"/>
      <c r="P9" s="5"/>
      <c r="Q9" s="5"/>
      <c r="R9" s="5"/>
      <c r="S9" s="5"/>
      <c r="T9" s="5"/>
      <c r="U9" s="5"/>
      <c r="V9" s="5"/>
      <c r="W9" s="5"/>
      <c r="X9" s="5"/>
      <c r="Y9" s="5"/>
      <c r="Z9" s="5"/>
    </row>
    <row r="10" ht="12.0" customHeight="1">
      <c r="A10" s="5" t="s">
        <v>152</v>
      </c>
      <c r="B10" s="5"/>
      <c r="C10" s="29">
        <f>+'Privater Finanzbedarf'!C10+'Priv. Finanzb. 2. Gründ.'!C10+'Priv. Finanzb. 3. Gründ'!C10</f>
        <v>0</v>
      </c>
      <c r="D10" s="29">
        <f>+'Privater Finanzbedarf'!D10+'Priv. Finanzb. 2. Gründ.'!D10+'Priv. Finanzb. 3. Gründ'!D10</f>
        <v>0</v>
      </c>
      <c r="E10" s="29">
        <f>+'Privater Finanzbedarf'!E10+'Priv. Finanzb. 2. Gründ.'!E10+'Priv. Finanzb. 3. Gründ'!E10</f>
        <v>0</v>
      </c>
      <c r="F10" s="29">
        <f>+'Privater Finanzbedarf'!F10+'Priv. Finanzb. 2. Gründ.'!F10+'Priv. Finanzb. 3. Gründ'!F10</f>
        <v>0</v>
      </c>
      <c r="G10" s="5"/>
      <c r="H10" s="5"/>
      <c r="I10" s="5"/>
      <c r="J10" s="5"/>
      <c r="K10" s="5"/>
      <c r="L10" s="5"/>
      <c r="M10" s="5"/>
      <c r="N10" s="5"/>
      <c r="O10" s="5"/>
      <c r="P10" s="5"/>
      <c r="Q10" s="5"/>
      <c r="R10" s="5"/>
      <c r="S10" s="5"/>
      <c r="T10" s="5"/>
      <c r="U10" s="5"/>
      <c r="V10" s="5"/>
      <c r="W10" s="5"/>
      <c r="X10" s="5"/>
      <c r="Y10" s="5"/>
      <c r="Z10" s="5"/>
    </row>
    <row r="11" ht="12.0" customHeight="1">
      <c r="A11" s="5" t="s">
        <v>177</v>
      </c>
      <c r="B11" s="5"/>
      <c r="C11" s="29">
        <f>+'Privater Finanzbedarf'!C11+'Priv. Finanzb. 2. Gründ.'!C11+'Priv. Finanzb. 3. Gründ'!C11</f>
        <v>0</v>
      </c>
      <c r="D11" s="29">
        <f>+'Privater Finanzbedarf'!D11+'Priv. Finanzb. 2. Gründ.'!D11+'Priv. Finanzb. 3. Gründ'!D11</f>
        <v>0</v>
      </c>
      <c r="E11" s="29">
        <f>+'Privater Finanzbedarf'!E11+'Priv. Finanzb. 2. Gründ.'!E11+'Priv. Finanzb. 3. Gründ'!E11</f>
        <v>0</v>
      </c>
      <c r="F11" s="29">
        <f>+'Privater Finanzbedarf'!F11+'Priv. Finanzb. 2. Gründ.'!F11+'Priv. Finanzb. 3. Gründ'!F11</f>
        <v>0</v>
      </c>
      <c r="G11" s="5"/>
      <c r="H11" s="5"/>
      <c r="I11" s="5"/>
      <c r="J11" s="5"/>
      <c r="K11" s="5"/>
      <c r="L11" s="5"/>
      <c r="M11" s="5"/>
      <c r="N11" s="5"/>
      <c r="O11" s="5"/>
      <c r="P11" s="5"/>
      <c r="Q11" s="5"/>
      <c r="R11" s="5"/>
      <c r="S11" s="5"/>
      <c r="T11" s="5"/>
      <c r="U11" s="5"/>
      <c r="V11" s="5"/>
      <c r="W11" s="5"/>
      <c r="X11" s="5"/>
      <c r="Y11" s="5"/>
      <c r="Z11" s="5"/>
    </row>
    <row r="12" ht="12.0" customHeight="1">
      <c r="A12" s="5" t="s">
        <v>177</v>
      </c>
      <c r="B12" s="5"/>
      <c r="C12" s="29">
        <f>+'Privater Finanzbedarf'!C12+'Priv. Finanzb. 2. Gründ.'!C12+'Priv. Finanzb. 3. Gründ'!C12</f>
        <v>0</v>
      </c>
      <c r="D12" s="29">
        <f>+'Privater Finanzbedarf'!D12+'Priv. Finanzb. 2. Gründ.'!D12+'Priv. Finanzb. 3. Gründ'!D12</f>
        <v>0</v>
      </c>
      <c r="E12" s="29">
        <f>+'Privater Finanzbedarf'!E12+'Priv. Finanzb. 2. Gründ.'!E12+'Priv. Finanzb. 3. Gründ'!E12</f>
        <v>0</v>
      </c>
      <c r="F12" s="29">
        <f>+'Privater Finanzbedarf'!F12+'Priv. Finanzb. 2. Gründ.'!F12+'Priv. Finanzb. 3. Gründ'!F12</f>
        <v>0</v>
      </c>
      <c r="G12" s="5"/>
      <c r="H12" s="5"/>
      <c r="I12" s="5"/>
      <c r="J12" s="5"/>
      <c r="K12" s="5"/>
      <c r="L12" s="5"/>
      <c r="M12" s="5"/>
      <c r="N12" s="5"/>
      <c r="O12" s="5"/>
      <c r="P12" s="5"/>
      <c r="Q12" s="5"/>
      <c r="R12" s="5"/>
      <c r="S12" s="5"/>
      <c r="T12" s="5"/>
      <c r="U12" s="5"/>
      <c r="V12" s="5"/>
      <c r="W12" s="5"/>
      <c r="X12" s="5"/>
      <c r="Y12" s="5"/>
      <c r="Z12" s="5"/>
    </row>
    <row r="13" ht="12.0" customHeight="1">
      <c r="A13" s="5" t="s">
        <v>177</v>
      </c>
      <c r="B13" s="5"/>
      <c r="C13" s="29">
        <f>+'Privater Finanzbedarf'!C13+'Priv. Finanzb. 2. Gründ.'!C13+'Priv. Finanzb. 3. Gründ'!C13</f>
        <v>0</v>
      </c>
      <c r="D13" s="29">
        <f>+'Privater Finanzbedarf'!D13+'Priv. Finanzb. 2. Gründ.'!D13+'Priv. Finanzb. 3. Gründ'!D13</f>
        <v>0</v>
      </c>
      <c r="E13" s="29">
        <f>+'Privater Finanzbedarf'!E13+'Priv. Finanzb. 2. Gründ.'!E13+'Priv. Finanzb. 3. Gründ'!E13</f>
        <v>0</v>
      </c>
      <c r="F13" s="29">
        <f>+'Privater Finanzbedarf'!F13+'Priv. Finanzb. 2. Gründ.'!F13+'Priv. Finanzb. 3. Gründ'!F13</f>
        <v>0</v>
      </c>
      <c r="G13" s="5"/>
      <c r="H13" s="5"/>
      <c r="I13" s="5"/>
      <c r="J13" s="5"/>
      <c r="K13" s="5"/>
      <c r="L13" s="5"/>
      <c r="M13" s="5"/>
      <c r="N13" s="5"/>
      <c r="O13" s="5"/>
      <c r="P13" s="5"/>
      <c r="Q13" s="5"/>
      <c r="R13" s="5"/>
      <c r="S13" s="5"/>
      <c r="T13" s="5"/>
      <c r="U13" s="5"/>
      <c r="V13" s="5"/>
      <c r="W13" s="5"/>
      <c r="X13" s="5"/>
      <c r="Y13" s="5"/>
      <c r="Z13" s="5"/>
    </row>
    <row r="14" ht="12.0" customHeight="1">
      <c r="A14" s="5" t="s">
        <v>177</v>
      </c>
      <c r="B14" s="5"/>
      <c r="C14" s="29">
        <f>+'Privater Finanzbedarf'!C14+'Priv. Finanzb. 2. Gründ.'!C14+'Priv. Finanzb. 3. Gründ'!C14</f>
        <v>0</v>
      </c>
      <c r="D14" s="29">
        <f>+'Privater Finanzbedarf'!D14+'Priv. Finanzb. 2. Gründ.'!D14+'Priv. Finanzb. 3. Gründ'!D14</f>
        <v>0</v>
      </c>
      <c r="E14" s="29">
        <f>+'Privater Finanzbedarf'!E14+'Priv. Finanzb. 2. Gründ.'!E14+'Priv. Finanzb. 3. Gründ'!E14</f>
        <v>0</v>
      </c>
      <c r="F14" s="29">
        <f>+'Privater Finanzbedarf'!F14+'Priv. Finanzb. 2. Gründ.'!F14+'Priv. Finanzb. 3. Gründ'!F14</f>
        <v>0</v>
      </c>
      <c r="G14" s="5"/>
      <c r="H14" s="5"/>
      <c r="I14" s="5"/>
      <c r="J14" s="5"/>
      <c r="K14" s="5"/>
      <c r="L14" s="5"/>
      <c r="M14" s="5"/>
      <c r="N14" s="5"/>
      <c r="O14" s="5"/>
      <c r="P14" s="5"/>
      <c r="Q14" s="5"/>
      <c r="R14" s="5"/>
      <c r="S14" s="5"/>
      <c r="T14" s="5"/>
      <c r="U14" s="5"/>
      <c r="V14" s="5"/>
      <c r="W14" s="5"/>
      <c r="X14" s="5"/>
      <c r="Y14" s="5"/>
      <c r="Z14" s="5"/>
    </row>
    <row r="15" ht="12.0" customHeight="1">
      <c r="A15" s="5" t="s">
        <v>177</v>
      </c>
      <c r="B15" s="5"/>
      <c r="C15" s="29">
        <f>+'Privater Finanzbedarf'!C15+'Priv. Finanzb. 2. Gründ.'!C15+'Priv. Finanzb. 3. Gründ'!C15</f>
        <v>0</v>
      </c>
      <c r="D15" s="29">
        <f>+'Privater Finanzbedarf'!D15+'Priv. Finanzb. 2. Gründ.'!D15+'Priv. Finanzb. 3. Gründ'!D15</f>
        <v>0</v>
      </c>
      <c r="E15" s="29">
        <f>+'Privater Finanzbedarf'!E15+'Priv. Finanzb. 2. Gründ.'!E15+'Priv. Finanzb. 3. Gründ'!E15</f>
        <v>0</v>
      </c>
      <c r="F15" s="29">
        <f>+'Privater Finanzbedarf'!F15+'Priv. Finanzb. 2. Gründ.'!F15+'Priv. Finanzb. 3. Gründ'!F15</f>
        <v>0</v>
      </c>
      <c r="G15" s="5"/>
      <c r="H15" s="5"/>
      <c r="I15" s="5"/>
      <c r="J15" s="5"/>
      <c r="K15" s="5"/>
      <c r="L15" s="5"/>
      <c r="M15" s="5"/>
      <c r="N15" s="5"/>
      <c r="O15" s="5"/>
      <c r="P15" s="5"/>
      <c r="Q15" s="5"/>
      <c r="R15" s="5"/>
      <c r="S15" s="5"/>
      <c r="T15" s="5"/>
      <c r="U15" s="5"/>
      <c r="V15" s="5"/>
      <c r="W15" s="5"/>
      <c r="X15" s="5"/>
      <c r="Y15" s="5"/>
      <c r="Z15" s="5"/>
    </row>
    <row r="16" ht="12.0" customHeight="1">
      <c r="A16" s="5" t="s">
        <v>153</v>
      </c>
      <c r="B16" s="5"/>
      <c r="C16" s="71">
        <f t="shared" ref="C16:F16" si="1">SUM(C4:C15)</f>
        <v>0</v>
      </c>
      <c r="D16" s="71">
        <f t="shared" si="1"/>
        <v>0</v>
      </c>
      <c r="E16" s="71">
        <f t="shared" si="1"/>
        <v>0</v>
      </c>
      <c r="F16" s="71">
        <f t="shared" si="1"/>
        <v>0</v>
      </c>
      <c r="G16" s="5"/>
      <c r="H16" s="5"/>
      <c r="I16" s="5"/>
      <c r="J16" s="5"/>
      <c r="K16" s="5"/>
      <c r="L16" s="5"/>
      <c r="M16" s="5"/>
      <c r="N16" s="5"/>
      <c r="O16" s="5"/>
      <c r="P16" s="5"/>
      <c r="Q16" s="5"/>
      <c r="R16" s="5"/>
      <c r="S16" s="5"/>
      <c r="T16" s="5"/>
      <c r="U16" s="5"/>
      <c r="V16" s="5"/>
      <c r="W16" s="5"/>
      <c r="X16" s="5"/>
      <c r="Y16" s="5"/>
      <c r="Z16" s="5"/>
    </row>
    <row r="17" ht="24.0" customHeight="1">
      <c r="A17" s="69" t="s">
        <v>154</v>
      </c>
      <c r="B17" s="5"/>
      <c r="C17" s="29"/>
      <c r="D17" s="29"/>
      <c r="E17" s="29"/>
      <c r="F17" s="29"/>
      <c r="G17" s="5"/>
      <c r="H17" s="5"/>
      <c r="I17" s="5"/>
      <c r="J17" s="5"/>
      <c r="K17" s="5"/>
      <c r="L17" s="5"/>
      <c r="M17" s="5"/>
      <c r="N17" s="5"/>
      <c r="O17" s="5"/>
      <c r="P17" s="5"/>
      <c r="Q17" s="5"/>
      <c r="R17" s="5"/>
      <c r="S17" s="5"/>
      <c r="T17" s="5"/>
      <c r="U17" s="5"/>
      <c r="V17" s="5"/>
      <c r="W17" s="5"/>
      <c r="X17" s="5"/>
      <c r="Y17" s="5"/>
      <c r="Z17" s="5"/>
    </row>
    <row r="18" ht="12.0" customHeight="1">
      <c r="A18" s="5" t="s">
        <v>155</v>
      </c>
      <c r="B18" s="5"/>
      <c r="C18" s="29">
        <f>+'Privater Finanzbedarf'!C18+'Priv. Finanzb. 2. Gründ.'!C18+'Priv. Finanzb. 3. Gründ'!C18</f>
        <v>750</v>
      </c>
      <c r="D18" s="29">
        <f>+'Privater Finanzbedarf'!D18+'Priv. Finanzb. 2. Gründ.'!D18+'Priv. Finanzb. 3. Gründ'!D18</f>
        <v>750</v>
      </c>
      <c r="E18" s="29">
        <f>+'Privater Finanzbedarf'!E18+'Priv. Finanzb. 2. Gründ.'!E18+'Priv. Finanzb. 3. Gründ'!E18</f>
        <v>750</v>
      </c>
      <c r="F18" s="29">
        <f>+'Privater Finanzbedarf'!F18+'Priv. Finanzb. 2. Gründ.'!F18+'Priv. Finanzb. 3. Gründ'!F18</f>
        <v>750</v>
      </c>
      <c r="G18" s="5"/>
      <c r="H18" s="5"/>
      <c r="I18" s="5"/>
      <c r="J18" s="5"/>
      <c r="K18" s="5"/>
      <c r="L18" s="5"/>
      <c r="M18" s="5"/>
      <c r="N18" s="5"/>
      <c r="O18" s="5"/>
      <c r="P18" s="5"/>
      <c r="Q18" s="5"/>
      <c r="R18" s="5"/>
      <c r="S18" s="5"/>
      <c r="T18" s="5"/>
      <c r="U18" s="5"/>
      <c r="V18" s="5"/>
      <c r="W18" s="5"/>
      <c r="X18" s="5"/>
      <c r="Y18" s="5"/>
      <c r="Z18" s="5"/>
    </row>
    <row r="19" ht="12.0" customHeight="1">
      <c r="A19" s="5" t="s">
        <v>156</v>
      </c>
      <c r="B19" s="5"/>
      <c r="C19" s="29">
        <f>+'Privater Finanzbedarf'!C19+'Priv. Finanzb. 2. Gründ.'!C19+'Priv. Finanzb. 3. Gründ'!C19</f>
        <v>0</v>
      </c>
      <c r="D19" s="29">
        <f>+'Privater Finanzbedarf'!D19+'Priv. Finanzb. 2. Gründ.'!D19+'Priv. Finanzb. 3. Gründ'!D19</f>
        <v>0</v>
      </c>
      <c r="E19" s="29">
        <f>+'Privater Finanzbedarf'!E19+'Priv. Finanzb. 2. Gründ.'!E19+'Priv. Finanzb. 3. Gründ'!E19</f>
        <v>0</v>
      </c>
      <c r="F19" s="29">
        <f>+'Privater Finanzbedarf'!F19+'Priv. Finanzb. 2. Gründ.'!F19+'Priv. Finanzb. 3. Gründ'!F19</f>
        <v>0</v>
      </c>
      <c r="G19" s="5"/>
      <c r="H19" s="5"/>
      <c r="I19" s="5"/>
      <c r="J19" s="5"/>
      <c r="K19" s="5"/>
      <c r="L19" s="5"/>
      <c r="M19" s="5"/>
      <c r="N19" s="5"/>
      <c r="O19" s="5"/>
      <c r="P19" s="5"/>
      <c r="Q19" s="5"/>
      <c r="R19" s="5"/>
      <c r="S19" s="5"/>
      <c r="T19" s="5"/>
      <c r="U19" s="5"/>
      <c r="V19" s="5"/>
      <c r="W19" s="5"/>
      <c r="X19" s="5"/>
      <c r="Y19" s="5"/>
      <c r="Z19" s="5"/>
    </row>
    <row r="20" ht="12.0" customHeight="1">
      <c r="A20" s="5" t="s">
        <v>157</v>
      </c>
      <c r="B20" s="5"/>
      <c r="C20" s="29">
        <f>+'Privater Finanzbedarf'!C20+'Priv. Finanzb. 2. Gründ.'!C20+'Priv. Finanzb. 3. Gründ'!C20</f>
        <v>0</v>
      </c>
      <c r="D20" s="29">
        <f>+'Privater Finanzbedarf'!D20+'Priv. Finanzb. 2. Gründ.'!D20+'Priv. Finanzb. 3. Gründ'!D20</f>
        <v>0</v>
      </c>
      <c r="E20" s="29">
        <f>+'Privater Finanzbedarf'!E20+'Priv. Finanzb. 2. Gründ.'!E20+'Priv. Finanzb. 3. Gründ'!E20</f>
        <v>0</v>
      </c>
      <c r="F20" s="29">
        <f>+'Privater Finanzbedarf'!F20+'Priv. Finanzb. 2. Gründ.'!F20+'Priv. Finanzb. 3. Gründ'!F20</f>
        <v>0</v>
      </c>
      <c r="G20" s="5"/>
      <c r="H20" s="5"/>
      <c r="I20" s="5"/>
      <c r="J20" s="5"/>
      <c r="K20" s="5"/>
      <c r="L20" s="5"/>
      <c r="M20" s="5"/>
      <c r="N20" s="5"/>
      <c r="O20" s="5"/>
      <c r="P20" s="5"/>
      <c r="Q20" s="5"/>
      <c r="R20" s="5"/>
      <c r="S20" s="5"/>
      <c r="T20" s="5"/>
      <c r="U20" s="5"/>
      <c r="V20" s="5"/>
      <c r="W20" s="5"/>
      <c r="X20" s="5"/>
      <c r="Y20" s="5"/>
      <c r="Z20" s="5"/>
    </row>
    <row r="21" ht="12.0" customHeight="1">
      <c r="A21" s="5" t="s">
        <v>158</v>
      </c>
      <c r="B21" s="5"/>
      <c r="C21" s="29">
        <f>+'Privater Finanzbedarf'!C21+'Priv. Finanzb. 2. Gründ.'!C21+'Priv. Finanzb. 3. Gründ'!C21</f>
        <v>150</v>
      </c>
      <c r="D21" s="29">
        <f>+'Privater Finanzbedarf'!D21+'Priv. Finanzb. 2. Gründ.'!D21+'Priv. Finanzb. 3. Gründ'!D21</f>
        <v>150</v>
      </c>
      <c r="E21" s="29">
        <f>+'Privater Finanzbedarf'!E21+'Priv. Finanzb. 2. Gründ.'!E21+'Priv. Finanzb. 3. Gründ'!E21</f>
        <v>150</v>
      </c>
      <c r="F21" s="29">
        <f>+'Privater Finanzbedarf'!F21+'Priv. Finanzb. 2. Gründ.'!F21+'Priv. Finanzb. 3. Gründ'!F21</f>
        <v>150</v>
      </c>
      <c r="G21" s="5"/>
      <c r="H21" s="5"/>
      <c r="I21" s="5"/>
      <c r="J21" s="5"/>
      <c r="K21" s="5"/>
      <c r="L21" s="5"/>
      <c r="M21" s="5"/>
      <c r="N21" s="5"/>
      <c r="O21" s="5"/>
      <c r="P21" s="5"/>
      <c r="Q21" s="5"/>
      <c r="R21" s="5"/>
      <c r="S21" s="5"/>
      <c r="T21" s="5"/>
      <c r="U21" s="5"/>
      <c r="V21" s="5"/>
      <c r="W21" s="5"/>
      <c r="X21" s="5"/>
      <c r="Y21" s="5"/>
      <c r="Z21" s="5"/>
    </row>
    <row r="22" ht="12.0" customHeight="1">
      <c r="A22" s="5" t="s">
        <v>159</v>
      </c>
      <c r="B22" s="5"/>
      <c r="C22" s="29">
        <f>+'Privater Finanzbedarf'!C22+'Priv. Finanzb. 2. Gründ.'!C22+'Priv. Finanzb. 3. Gründ'!C22</f>
        <v>0</v>
      </c>
      <c r="D22" s="29">
        <f>+'Privater Finanzbedarf'!D22+'Priv. Finanzb. 2. Gründ.'!D22+'Priv. Finanzb. 3. Gründ'!D22</f>
        <v>0</v>
      </c>
      <c r="E22" s="29">
        <f>+'Privater Finanzbedarf'!E22+'Priv. Finanzb. 2. Gründ.'!E22+'Priv. Finanzb. 3. Gründ'!E22</f>
        <v>0</v>
      </c>
      <c r="F22" s="29">
        <f>+'Privater Finanzbedarf'!F22+'Priv. Finanzb. 2. Gründ.'!F22+'Priv. Finanzb. 3. Gründ'!F22</f>
        <v>0</v>
      </c>
      <c r="G22" s="5"/>
      <c r="H22" s="5"/>
      <c r="I22" s="5"/>
      <c r="J22" s="5"/>
      <c r="K22" s="5"/>
      <c r="L22" s="5"/>
      <c r="M22" s="5"/>
      <c r="N22" s="5"/>
      <c r="O22" s="5"/>
      <c r="P22" s="5"/>
      <c r="Q22" s="5"/>
      <c r="R22" s="5"/>
      <c r="S22" s="5"/>
      <c r="T22" s="5"/>
      <c r="U22" s="5"/>
      <c r="V22" s="5"/>
      <c r="W22" s="5"/>
      <c r="X22" s="5"/>
      <c r="Y22" s="5"/>
      <c r="Z22" s="5"/>
    </row>
    <row r="23" ht="12.0" customHeight="1">
      <c r="A23" s="5" t="s">
        <v>160</v>
      </c>
      <c r="B23" s="5"/>
      <c r="C23" s="29">
        <f>+'Privater Finanzbedarf'!C23+'Priv. Finanzb. 2. Gründ.'!C23+'Priv. Finanzb. 3. Gründ'!C23</f>
        <v>250</v>
      </c>
      <c r="D23" s="29">
        <f>+'Privater Finanzbedarf'!D23+'Priv. Finanzb. 2. Gründ.'!D23+'Priv. Finanzb. 3. Gründ'!D23</f>
        <v>250</v>
      </c>
      <c r="E23" s="29">
        <f>+'Privater Finanzbedarf'!E23+'Priv. Finanzb. 2. Gründ.'!E23+'Priv. Finanzb. 3. Gründ'!E23</f>
        <v>250</v>
      </c>
      <c r="F23" s="29">
        <f>+'Privater Finanzbedarf'!F23+'Priv. Finanzb. 2. Gründ.'!F23+'Priv. Finanzb. 3. Gründ'!F23</f>
        <v>250</v>
      </c>
      <c r="G23" s="5"/>
      <c r="H23" s="5"/>
      <c r="I23" s="5"/>
      <c r="J23" s="5"/>
      <c r="K23" s="5"/>
      <c r="L23" s="5"/>
      <c r="M23" s="5"/>
      <c r="N23" s="5"/>
      <c r="O23" s="5"/>
      <c r="P23" s="5"/>
      <c r="Q23" s="5"/>
      <c r="R23" s="5"/>
      <c r="S23" s="5"/>
      <c r="T23" s="5"/>
      <c r="U23" s="5"/>
      <c r="V23" s="5"/>
      <c r="W23" s="5"/>
      <c r="X23" s="5"/>
      <c r="Y23" s="5"/>
      <c r="Z23" s="5"/>
    </row>
    <row r="24" ht="12.0" customHeight="1">
      <c r="A24" s="5" t="s">
        <v>161</v>
      </c>
      <c r="B24" s="5"/>
      <c r="C24" s="29">
        <f>+'Privater Finanzbedarf'!C24+'Priv. Finanzb. 2. Gründ.'!C24+'Priv. Finanzb. 3. Gründ'!C24</f>
        <v>250</v>
      </c>
      <c r="D24" s="29">
        <f>+'Privater Finanzbedarf'!D24+'Priv. Finanzb. 2. Gründ.'!D24+'Priv. Finanzb. 3. Gründ'!D24</f>
        <v>250</v>
      </c>
      <c r="E24" s="29">
        <f>+'Privater Finanzbedarf'!E24+'Priv. Finanzb. 2. Gründ.'!E24+'Priv. Finanzb. 3. Gründ'!E24</f>
        <v>250</v>
      </c>
      <c r="F24" s="29">
        <f>+'Privater Finanzbedarf'!F24+'Priv. Finanzb. 2. Gründ.'!F24+'Priv. Finanzb. 3. Gründ'!F24</f>
        <v>250</v>
      </c>
      <c r="G24" s="5"/>
      <c r="H24" s="5"/>
      <c r="I24" s="5"/>
      <c r="J24" s="5"/>
      <c r="K24" s="5"/>
      <c r="L24" s="5"/>
      <c r="M24" s="5"/>
      <c r="N24" s="5"/>
      <c r="O24" s="5"/>
      <c r="P24" s="5"/>
      <c r="Q24" s="5"/>
      <c r="R24" s="5"/>
      <c r="S24" s="5"/>
      <c r="T24" s="5"/>
      <c r="U24" s="5"/>
      <c r="V24" s="5"/>
      <c r="W24" s="5"/>
      <c r="X24" s="5"/>
      <c r="Y24" s="5"/>
      <c r="Z24" s="5"/>
    </row>
    <row r="25" ht="12.0" customHeight="1">
      <c r="A25" s="5" t="s">
        <v>162</v>
      </c>
      <c r="B25" s="5"/>
      <c r="C25" s="29">
        <f>+'Privater Finanzbedarf'!C25+'Priv. Finanzb. 2. Gründ.'!C25+'Priv. Finanzb. 3. Gründ'!C25</f>
        <v>0</v>
      </c>
      <c r="D25" s="29">
        <f>+'Privater Finanzbedarf'!D25+'Priv. Finanzb. 2. Gründ.'!D25+'Priv. Finanzb. 3. Gründ'!D25</f>
        <v>0</v>
      </c>
      <c r="E25" s="29">
        <f>+'Privater Finanzbedarf'!E25+'Priv. Finanzb. 2. Gründ.'!E25+'Priv. Finanzb. 3. Gründ'!E25</f>
        <v>0</v>
      </c>
      <c r="F25" s="29">
        <f>+'Privater Finanzbedarf'!F25+'Priv. Finanzb. 2. Gründ.'!F25+'Priv. Finanzb. 3. Gründ'!F25</f>
        <v>0</v>
      </c>
      <c r="G25" s="5"/>
      <c r="H25" s="5"/>
      <c r="I25" s="5"/>
      <c r="J25" s="5"/>
      <c r="K25" s="5"/>
      <c r="L25" s="5"/>
      <c r="M25" s="5"/>
      <c r="N25" s="5"/>
      <c r="O25" s="5"/>
      <c r="P25" s="5"/>
      <c r="Q25" s="5"/>
      <c r="R25" s="5"/>
      <c r="S25" s="5"/>
      <c r="T25" s="5"/>
      <c r="U25" s="5"/>
      <c r="V25" s="5"/>
      <c r="W25" s="5"/>
      <c r="X25" s="5"/>
      <c r="Y25" s="5"/>
      <c r="Z25" s="5"/>
    </row>
    <row r="26" ht="12.0" customHeight="1">
      <c r="A26" s="5" t="s">
        <v>178</v>
      </c>
      <c r="B26" s="5"/>
      <c r="C26" s="29">
        <f>+'Privater Finanzbedarf'!C26+'Priv. Finanzb. 2. Gründ.'!C26+'Priv. Finanzb. 3. Gründ'!C26</f>
        <v>0</v>
      </c>
      <c r="D26" s="29">
        <f>+'Privater Finanzbedarf'!D26+'Priv. Finanzb. 2. Gründ.'!D26+'Priv. Finanzb. 3. Gründ'!D26</f>
        <v>0</v>
      </c>
      <c r="E26" s="29">
        <f>+'Privater Finanzbedarf'!E26+'Priv. Finanzb. 2. Gründ.'!E26+'Priv. Finanzb. 3. Gründ'!E26</f>
        <v>0</v>
      </c>
      <c r="F26" s="29">
        <f>+'Privater Finanzbedarf'!F26+'Priv. Finanzb. 2. Gründ.'!F26+'Priv. Finanzb. 3. Gründ'!F26</f>
        <v>0</v>
      </c>
      <c r="G26" s="5"/>
      <c r="H26" s="5"/>
      <c r="I26" s="5"/>
      <c r="J26" s="5"/>
      <c r="K26" s="5"/>
      <c r="L26" s="5"/>
      <c r="M26" s="5"/>
      <c r="N26" s="5"/>
      <c r="O26" s="5"/>
      <c r="P26" s="5"/>
      <c r="Q26" s="5"/>
      <c r="R26" s="5"/>
      <c r="S26" s="5"/>
      <c r="T26" s="5"/>
      <c r="U26" s="5"/>
      <c r="V26" s="5"/>
      <c r="W26" s="5"/>
      <c r="X26" s="5"/>
      <c r="Y26" s="5"/>
      <c r="Z26" s="5"/>
    </row>
    <row r="27" ht="12.0" customHeight="1">
      <c r="A27" s="5" t="s">
        <v>164</v>
      </c>
      <c r="B27" s="5"/>
      <c r="C27" s="71">
        <f t="shared" ref="C27:F27" si="2">SUM(C18:C26)</f>
        <v>1400</v>
      </c>
      <c r="D27" s="71">
        <f t="shared" si="2"/>
        <v>1400</v>
      </c>
      <c r="E27" s="71">
        <f t="shared" si="2"/>
        <v>1400</v>
      </c>
      <c r="F27" s="71">
        <f t="shared" si="2"/>
        <v>1400</v>
      </c>
      <c r="G27" s="5"/>
      <c r="H27" s="5"/>
      <c r="I27" s="5"/>
      <c r="J27" s="5"/>
      <c r="K27" s="5"/>
      <c r="L27" s="5"/>
      <c r="M27" s="5"/>
      <c r="N27" s="5"/>
      <c r="O27" s="5"/>
      <c r="P27" s="5"/>
      <c r="Q27" s="5"/>
      <c r="R27" s="5"/>
      <c r="S27" s="5"/>
      <c r="T27" s="5"/>
      <c r="U27" s="5"/>
      <c r="V27" s="5"/>
      <c r="W27" s="5"/>
      <c r="X27" s="5"/>
      <c r="Y27" s="5"/>
      <c r="Z27" s="5"/>
    </row>
    <row r="28" ht="3.75" customHeight="1">
      <c r="A28" s="5"/>
      <c r="B28" s="5"/>
      <c r="C28" s="29"/>
      <c r="D28" s="29"/>
      <c r="E28" s="29"/>
      <c r="F28" s="29"/>
      <c r="G28" s="5"/>
      <c r="H28" s="5"/>
      <c r="I28" s="5"/>
      <c r="J28" s="5"/>
      <c r="K28" s="5"/>
      <c r="L28" s="5"/>
      <c r="M28" s="5"/>
      <c r="N28" s="5"/>
      <c r="O28" s="5"/>
      <c r="P28" s="5"/>
      <c r="Q28" s="5"/>
      <c r="R28" s="5"/>
      <c r="S28" s="5"/>
      <c r="T28" s="5"/>
      <c r="U28" s="5"/>
      <c r="V28" s="5"/>
      <c r="W28" s="5"/>
      <c r="X28" s="5"/>
      <c r="Y28" s="5"/>
      <c r="Z28" s="5"/>
    </row>
    <row r="29" ht="12.0" customHeight="1">
      <c r="A29" s="5" t="s">
        <v>165</v>
      </c>
      <c r="B29" s="5"/>
      <c r="C29" s="30">
        <f t="shared" ref="C29:F29" si="3">-C16+C27</f>
        <v>1400</v>
      </c>
      <c r="D29" s="30">
        <f t="shared" si="3"/>
        <v>1400</v>
      </c>
      <c r="E29" s="30">
        <f t="shared" si="3"/>
        <v>1400</v>
      </c>
      <c r="F29" s="30">
        <f t="shared" si="3"/>
        <v>1400</v>
      </c>
      <c r="G29" s="5"/>
      <c r="H29" s="5"/>
      <c r="I29" s="5"/>
      <c r="J29" s="5"/>
      <c r="K29" s="5"/>
      <c r="L29" s="5"/>
      <c r="M29" s="5"/>
      <c r="N29" s="5"/>
      <c r="O29" s="5"/>
      <c r="P29" s="5"/>
      <c r="Q29" s="5"/>
      <c r="R29" s="5"/>
      <c r="S29" s="5"/>
      <c r="T29" s="5"/>
      <c r="U29" s="5"/>
      <c r="V29" s="5"/>
      <c r="W29" s="5"/>
      <c r="X29" s="5"/>
      <c r="Y29" s="5"/>
      <c r="Z29" s="5"/>
    </row>
    <row r="30" ht="12.0"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2.0" customHeight="1">
      <c r="A31" s="92" t="s">
        <v>179</v>
      </c>
      <c r="B31" s="92"/>
      <c r="C31" s="92"/>
      <c r="D31" s="92"/>
      <c r="E31" s="92"/>
      <c r="F31" s="92"/>
      <c r="G31" s="5"/>
      <c r="H31" s="5"/>
      <c r="I31" s="5"/>
      <c r="J31" s="5"/>
      <c r="K31" s="5"/>
      <c r="L31" s="5"/>
      <c r="M31" s="5"/>
      <c r="N31" s="5"/>
      <c r="O31" s="5"/>
      <c r="P31" s="5"/>
      <c r="Q31" s="5"/>
      <c r="R31" s="5"/>
      <c r="S31" s="5"/>
      <c r="T31" s="5"/>
      <c r="U31" s="5"/>
      <c r="V31" s="5"/>
      <c r="W31" s="5"/>
      <c r="X31" s="5"/>
      <c r="Y31" s="5"/>
      <c r="Z31" s="5"/>
    </row>
    <row r="32" ht="12.0" customHeight="1">
      <c r="A32" s="5" t="s">
        <v>180</v>
      </c>
      <c r="B32" s="5"/>
      <c r="C32" s="5"/>
      <c r="D32" s="5"/>
      <c r="E32" s="5"/>
      <c r="F32" s="5"/>
      <c r="G32" s="5"/>
      <c r="H32" s="5"/>
      <c r="I32" s="5"/>
      <c r="J32" s="5"/>
      <c r="K32" s="5"/>
      <c r="L32" s="5"/>
      <c r="M32" s="5"/>
      <c r="N32" s="5"/>
      <c r="O32" s="5"/>
      <c r="P32" s="5"/>
      <c r="Q32" s="5"/>
      <c r="R32" s="5"/>
      <c r="S32" s="5"/>
      <c r="T32" s="5"/>
      <c r="U32" s="5"/>
      <c r="V32" s="5"/>
      <c r="W32" s="5"/>
      <c r="X32" s="5"/>
      <c r="Y32" s="5"/>
      <c r="Z32" s="5"/>
    </row>
    <row r="33" ht="12.0" customHeight="1">
      <c r="A33" s="93"/>
      <c r="B33" s="5"/>
      <c r="C33" s="5"/>
      <c r="D33" s="5"/>
      <c r="E33" s="5"/>
      <c r="F33" s="5"/>
      <c r="G33" s="5"/>
      <c r="H33" s="5"/>
      <c r="I33" s="5"/>
      <c r="J33" s="5"/>
      <c r="K33" s="5"/>
      <c r="L33" s="5"/>
      <c r="M33" s="5"/>
      <c r="N33" s="5"/>
      <c r="O33" s="5"/>
      <c r="P33" s="5"/>
      <c r="Q33" s="5"/>
      <c r="R33" s="5"/>
      <c r="S33" s="5"/>
      <c r="T33" s="5"/>
      <c r="U33" s="5"/>
      <c r="V33" s="5"/>
      <c r="W33" s="5"/>
      <c r="X33" s="5"/>
      <c r="Y33" s="5"/>
      <c r="Z33" s="5"/>
    </row>
    <row r="34" ht="12.0" customHeight="1">
      <c r="A34" s="93"/>
      <c r="B34" s="5"/>
      <c r="C34" s="5"/>
      <c r="D34" s="5"/>
      <c r="E34" s="5"/>
      <c r="F34" s="5"/>
      <c r="G34" s="5"/>
      <c r="H34" s="5"/>
      <c r="I34" s="5"/>
      <c r="J34" s="5"/>
      <c r="K34" s="5"/>
      <c r="L34" s="5"/>
      <c r="M34" s="5"/>
      <c r="N34" s="5"/>
      <c r="O34" s="5"/>
      <c r="P34" s="5"/>
      <c r="Q34" s="5"/>
      <c r="R34" s="5"/>
      <c r="S34" s="5"/>
      <c r="T34" s="5"/>
      <c r="U34" s="5"/>
      <c r="V34" s="5"/>
      <c r="W34" s="5"/>
      <c r="X34" s="5"/>
      <c r="Y34" s="5"/>
      <c r="Z34" s="5"/>
    </row>
    <row r="35" ht="12.0"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2.0" customHeight="1">
      <c r="A36" s="2"/>
      <c r="B36" s="2"/>
      <c r="C36" s="2"/>
      <c r="D36" s="2"/>
      <c r="E36" s="2"/>
      <c r="F36" s="2"/>
      <c r="G36" s="5"/>
      <c r="H36" s="5"/>
      <c r="I36" s="5"/>
      <c r="J36" s="5"/>
      <c r="K36" s="5"/>
      <c r="L36" s="5"/>
      <c r="M36" s="5"/>
      <c r="N36" s="5"/>
      <c r="O36" s="5"/>
      <c r="P36" s="5"/>
      <c r="Q36" s="5"/>
      <c r="R36" s="5"/>
      <c r="S36" s="5"/>
      <c r="T36" s="5"/>
      <c r="U36" s="5"/>
      <c r="V36" s="5"/>
      <c r="W36" s="5"/>
      <c r="X36" s="5"/>
      <c r="Y36" s="5"/>
      <c r="Z36" s="5"/>
    </row>
    <row r="37" ht="12.0"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2.0"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2.0"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2.0"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2.0"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2.0"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2.0"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2.0"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2.0"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2.0"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2.0"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2.0"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2.0"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2.0"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2.0"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2.0"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2.0"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2.0"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2.0"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2.0"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2.0"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2.0"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2.0"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2.0"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2.0"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2.0"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2.0"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2.0"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2.0"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2.0"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2.0"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2.0"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2.0"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2.0"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2.0"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2.0"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2.0"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2.0"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2.0"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2.0"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2.0"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2.0"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2.0"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2.0"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2.0"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2.0"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2.0"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2.0"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2.0"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2.0"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2.0"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2.0"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2.0"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2.0"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2.0"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2.0"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2.0"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2.0"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2.0"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2.0"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2.0"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2.0"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2.0"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2.0"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0"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0"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0"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0"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0"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0"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0"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0"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0"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0"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0"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0"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0"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0"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0"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0"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0"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0"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0"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0"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0"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0"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0"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0"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0"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0"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0"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0"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0"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0"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0"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0"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0"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0"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0"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0"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0"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0"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0"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0"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0"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0"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0"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0"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0"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0"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0"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0"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0"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0"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0"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0"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0"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0"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0"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0"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0"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0"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0"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0"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0"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0"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0"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0"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0"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0"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0"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0"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0"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0"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0"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0"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0"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0"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0"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0"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0"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0"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0"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0"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0"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0"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0"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0"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0"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0"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0"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0"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0"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0"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0"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0"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0"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0"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0"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0"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0"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0"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0"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0"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0"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0"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0"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0"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0"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0"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0"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0"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0"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0"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0"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0"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0"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0"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0"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0"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0"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0"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0"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0"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0"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0"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0"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0"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0"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0"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0"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0"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0"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0"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0"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0"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0"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0"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0"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0"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0"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0"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0"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0"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0"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0"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0"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0"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0"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0"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0"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0"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0"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0"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0"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0"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0"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0"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0"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0"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0"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0"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0"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0"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0"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0"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0"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0"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0"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0"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0"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0"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0"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0"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0"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0"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0"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0"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0"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0"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0"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0"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0"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0"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0"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0"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0"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0"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0"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0"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0"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0"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0"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0"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0"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0"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0"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0"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0"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0"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0"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0"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0"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0"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0"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0"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0"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0"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0"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0"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0"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0"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0"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0"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0"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0"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0"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0"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0"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0"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0"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0"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0"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0"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0"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0"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0"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0"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0"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0"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0"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0"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0"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0"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0"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0"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0"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0"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0"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0"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0"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0"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0"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0"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0"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0"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0"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0"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0"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0"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0"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0"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0"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0"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0"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0"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0"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0"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0"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0"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0"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0"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0"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0"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0"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0"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0"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0"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0"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0"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0"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0"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0"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0"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0"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0"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0"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0"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0"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0"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0"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0"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0"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0"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0"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0"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0"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0"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0"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0"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0"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0"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0"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0"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0"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0"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0"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0"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0"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0"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0"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0"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0"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0"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0"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0"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0"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0"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0"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0"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0"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0"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0"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0"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0"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0"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0"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0"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0"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0"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0"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0"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0"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0"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0"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0"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0"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0"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0"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0"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0"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0"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0"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0"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0"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0"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0"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0"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0"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0"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0"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0"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0"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0"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0"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0"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0"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0"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0"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0"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0"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0"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0"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0"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0"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0"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0"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0"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0"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0"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0"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0"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0"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0"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0"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0"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0"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0"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0"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0"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0"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0"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0"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0"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0"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0"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0"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0"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0"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0"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0"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0"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0"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0"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0"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0"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0"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0"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0"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0"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0"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0"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0"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0"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0"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0"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0"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0"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0"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0"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0"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0"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0"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0"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0"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0"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0"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0"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0"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0"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0"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0"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0"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0"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0"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0"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0"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0"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0"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0"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0"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0"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0"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0"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0"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0"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0"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0"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0"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0"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0"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0"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0"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0"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0"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0"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0"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0"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0"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0"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0"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0"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0"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0"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0"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0"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0"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0"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0"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0"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0"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0"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0"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0"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0"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0"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0"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0"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0"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0"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0"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0"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0"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0"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0"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0"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0"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0"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0"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0"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0"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0"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0"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0"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0"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0"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0"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0"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0"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0"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0"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0"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0"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0"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0"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0"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0"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0"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0"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0"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0"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0"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0"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0"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0"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0"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0"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0"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0"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0"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0"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0"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0"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0"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0"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0"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0"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0"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0"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0"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0"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0"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0"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0"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0"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0"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0"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0"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0"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0"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0"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0"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0"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0"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0"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0"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0"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0"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0"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0"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0"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0"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0"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0"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0"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0"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0"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0"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0"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0"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0"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0"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0"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0"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0"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0"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0"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0"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0"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0"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0"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0"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0"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0"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0"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0"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0"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0"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0"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0"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0"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0"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2.0"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2.0"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2.0"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2.0"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2.0"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2.0"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2.0"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2.0"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2.0"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2.0"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2.0"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2.0"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2.0"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2.0"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2.0"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0.7874015748031497" footer="0.0" header="0.0" left="0.7086614173228347" right="0.7086614173228347" top="1.1811023622047245"/>
  <pageSetup paperSize="9" orientation="portrait"/>
  <headerFooter>
    <oddHeader>&amp;RIHK Köln - das Gründungstool &amp;A</oddHeader>
    <oddFooter>&amp;L\&amp;F\&amp;A\&amp;D\&amp;T</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2.0" topLeftCell="A3" activePane="bottomLeft" state="frozen"/>
      <selection activeCell="B4" sqref="B4" pane="bottomLeft"/>
    </sheetView>
  </sheetViews>
  <sheetFormatPr customHeight="1" defaultColWidth="14.43" defaultRowHeight="15.0" outlineLevelCol="1"/>
  <cols>
    <col customWidth="1" min="1" max="2" width="2.43"/>
    <col customWidth="1" min="3" max="3" width="43.0"/>
    <col customWidth="1" min="4" max="5" width="11.43"/>
    <col customWidth="1" hidden="1" min="6" max="8" width="11.43" outlineLevel="1"/>
    <col customWidth="1" min="9" max="11" width="11.43"/>
    <col customWidth="1" hidden="1" min="12" max="14" width="11.43" outlineLevel="1"/>
    <col customWidth="1" min="15" max="17" width="11.43"/>
    <col customWidth="1" hidden="1" min="18" max="20" width="11.43" outlineLevel="1"/>
    <col customWidth="1" min="21" max="23" width="11.43"/>
    <col customWidth="1" hidden="1" min="24" max="26" width="11.43" outlineLevel="1"/>
  </cols>
  <sheetData>
    <row r="1" ht="27.0" customHeight="1">
      <c r="A1" s="94" t="s">
        <v>181</v>
      </c>
      <c r="B1" s="95"/>
      <c r="C1" s="96"/>
      <c r="D1" s="97">
        <f>+gj</f>
        <v>2024</v>
      </c>
      <c r="E1" s="17"/>
      <c r="F1" s="17"/>
      <c r="G1" s="17"/>
      <c r="H1" s="18"/>
      <c r="I1" s="97">
        <f>+gj+1</f>
        <v>2025</v>
      </c>
      <c r="J1" s="17"/>
      <c r="K1" s="17"/>
      <c r="L1" s="17"/>
      <c r="M1" s="17"/>
      <c r="N1" s="18"/>
      <c r="O1" s="97">
        <f>+gj+2</f>
        <v>2026</v>
      </c>
      <c r="P1" s="17"/>
      <c r="Q1" s="17"/>
      <c r="R1" s="17"/>
      <c r="S1" s="17"/>
      <c r="T1" s="18"/>
      <c r="U1" s="97">
        <f>+gj+3</f>
        <v>2027</v>
      </c>
      <c r="V1" s="17"/>
      <c r="W1" s="17"/>
      <c r="X1" s="17"/>
      <c r="Y1" s="17"/>
      <c r="Z1" s="18"/>
    </row>
    <row r="2" ht="25.5" customHeight="1">
      <c r="A2" s="98"/>
      <c r="C2" s="99"/>
      <c r="D2" s="100" t="s">
        <v>182</v>
      </c>
      <c r="E2" s="18"/>
      <c r="F2" s="100" t="s">
        <v>183</v>
      </c>
      <c r="G2" s="17"/>
      <c r="H2" s="18"/>
      <c r="I2" s="100" t="s">
        <v>182</v>
      </c>
      <c r="J2" s="17"/>
      <c r="K2" s="18"/>
      <c r="L2" s="100" t="s">
        <v>183</v>
      </c>
      <c r="M2" s="17"/>
      <c r="N2" s="18"/>
      <c r="O2" s="100" t="s">
        <v>182</v>
      </c>
      <c r="P2" s="17"/>
      <c r="Q2" s="18"/>
      <c r="R2" s="100" t="s">
        <v>183</v>
      </c>
      <c r="S2" s="17"/>
      <c r="T2" s="18"/>
      <c r="U2" s="100" t="s">
        <v>182</v>
      </c>
      <c r="V2" s="17"/>
      <c r="W2" s="18"/>
      <c r="X2" s="100" t="s">
        <v>183</v>
      </c>
      <c r="Y2" s="17"/>
      <c r="Z2" s="18"/>
    </row>
    <row r="3" ht="49.5" customHeight="1">
      <c r="A3" s="101"/>
      <c r="B3" s="102"/>
      <c r="C3" s="103"/>
      <c r="D3" s="36" t="s">
        <v>113</v>
      </c>
      <c r="E3" s="104" t="s">
        <v>184</v>
      </c>
      <c r="F3" s="104" t="s">
        <v>113</v>
      </c>
      <c r="G3" s="104" t="s">
        <v>185</v>
      </c>
      <c r="H3" s="104" t="s">
        <v>186</v>
      </c>
      <c r="I3" s="36" t="str">
        <f t="shared" ref="I3:J3" si="1">+D3</f>
        <v>EUR</v>
      </c>
      <c r="J3" s="104" t="str">
        <f t="shared" si="1"/>
        <v>Anteil an Gesamt-leistung
in %</v>
      </c>
      <c r="K3" s="104" t="s">
        <v>187</v>
      </c>
      <c r="L3" s="104" t="s">
        <v>113</v>
      </c>
      <c r="M3" s="104" t="s">
        <v>185</v>
      </c>
      <c r="N3" s="104" t="s">
        <v>186</v>
      </c>
      <c r="O3" s="36" t="str">
        <f t="shared" ref="O3:P3" si="2">+D3</f>
        <v>EUR</v>
      </c>
      <c r="P3" s="104" t="str">
        <f t="shared" si="2"/>
        <v>Anteil an Gesamt-leistung
in %</v>
      </c>
      <c r="Q3" s="104" t="str">
        <f>+K3</f>
        <v>Veränderung gegenüber Vorjahr in %</v>
      </c>
      <c r="R3" s="104" t="s">
        <v>113</v>
      </c>
      <c r="S3" s="104" t="s">
        <v>185</v>
      </c>
      <c r="T3" s="104" t="s">
        <v>186</v>
      </c>
      <c r="U3" s="36" t="str">
        <f t="shared" ref="U3:V3" si="3">+D3</f>
        <v>EUR</v>
      </c>
      <c r="V3" s="104" t="str">
        <f t="shared" si="3"/>
        <v>Anteil an Gesamt-leistung
in %</v>
      </c>
      <c r="W3" s="104" t="str">
        <f>+K3</f>
        <v>Veränderung gegenüber Vorjahr in %</v>
      </c>
      <c r="X3" s="104" t="s">
        <v>113</v>
      </c>
      <c r="Y3" s="104" t="s">
        <v>185</v>
      </c>
      <c r="Z3" s="104" t="s">
        <v>186</v>
      </c>
    </row>
    <row r="4" ht="23.25" customHeight="1">
      <c r="A4" s="5" t="str">
        <f>+'Rentabilitätsvorschau'!A2</f>
        <v>Umsatz Handel/Produktion</v>
      </c>
      <c r="B4" s="5"/>
      <c r="C4" s="5"/>
      <c r="D4" s="5"/>
      <c r="E4" s="105"/>
      <c r="F4" s="5"/>
      <c r="G4" s="5"/>
      <c r="H4" s="105"/>
      <c r="I4" s="5"/>
      <c r="J4" s="105"/>
      <c r="K4" s="5"/>
      <c r="L4" s="5"/>
      <c r="M4" s="5"/>
      <c r="N4" s="5"/>
      <c r="O4" s="5"/>
      <c r="P4" s="105"/>
      <c r="Q4" s="5"/>
      <c r="R4" s="5"/>
      <c r="S4" s="5"/>
      <c r="T4" s="5"/>
      <c r="U4" s="5"/>
      <c r="V4" s="105"/>
      <c r="W4" s="5"/>
      <c r="X4" s="5"/>
      <c r="Y4" s="5"/>
      <c r="Z4" s="5"/>
    </row>
    <row r="5" ht="12.0" customHeight="1">
      <c r="A5" s="5"/>
      <c r="B5" s="5" t="str">
        <f>+'Rentabilitätsvorschau'!B3</f>
        <v>Umsatz 19%</v>
      </c>
      <c r="C5" s="5"/>
      <c r="D5" s="42">
        <f>+'Rentabilitätsvorschau'!P3</f>
        <v>0</v>
      </c>
      <c r="E5" s="106">
        <f t="shared" ref="E5:E8" si="4">(IF(D$9=0,"-",+D5/D$9))</f>
        <v>0</v>
      </c>
      <c r="F5" s="41"/>
      <c r="G5" s="42">
        <f t="shared" ref="G5:G8" si="5">IF(+F5-D5=0,0,+F5-D5)</f>
        <v>0</v>
      </c>
      <c r="H5" s="106" t="str">
        <f t="shared" ref="H5:H10" si="6">IF(+D5=0,"-",+G5/D5)</f>
        <v>-</v>
      </c>
      <c r="I5" s="42">
        <f>+'Rentabilitätsvorschau'!AC3</f>
        <v>0</v>
      </c>
      <c r="J5" s="106">
        <f t="shared" ref="J5:J10" si="7">(IF(I$9=0,"",+I5/I$9))</f>
        <v>0</v>
      </c>
      <c r="K5" s="106" t="str">
        <f t="shared" ref="K5:K10" si="8">IF(D5=0,"",(I5-D5)/D5)</f>
        <v/>
      </c>
      <c r="L5" s="41"/>
      <c r="M5" s="42">
        <f t="shared" ref="M5:M8" si="9">IF(+L5-I5=0,0,+L5-I5)</f>
        <v>0</v>
      </c>
      <c r="N5" s="106" t="str">
        <f t="shared" ref="N5:N10" si="10">IF(+I5=0,"-",+M5/I5)</f>
        <v>-</v>
      </c>
      <c r="O5" s="42">
        <f>+'Rentabilitätsvorschau'!AP3</f>
        <v>0</v>
      </c>
      <c r="P5" s="106">
        <f t="shared" ref="P5:P10" si="11">(IF(O$9=0,"",+O5/O$9))</f>
        <v>0</v>
      </c>
      <c r="Q5" s="106" t="str">
        <f t="shared" ref="Q5:Q10" si="12">IF(I5=0,"",(O5-I5)/I5)</f>
        <v/>
      </c>
      <c r="R5" s="41"/>
      <c r="S5" s="42">
        <f t="shared" ref="S5:S8" si="13">IF(+R5-O5=0,0,+R5-O5)</f>
        <v>0</v>
      </c>
      <c r="T5" s="106" t="str">
        <f t="shared" ref="T5:T10" si="14">IF(+O5=0,"-",+S5/O5)</f>
        <v>-</v>
      </c>
      <c r="U5" s="42">
        <f>+'Rentabilitätsvorschau'!BC3</f>
        <v>0</v>
      </c>
      <c r="V5" s="106">
        <f t="shared" ref="V5:V10" si="15">(IF(U$9=0,"",+U5/U$9))</f>
        <v>0</v>
      </c>
      <c r="W5" s="106" t="str">
        <f t="shared" ref="W5:W10" si="16">IF(O5=0,"",(U5-O5)/O5)</f>
        <v/>
      </c>
      <c r="X5" s="41"/>
      <c r="Y5" s="42">
        <f t="shared" ref="Y5:Y8" si="17">IF(+X5-U5=0,0,+X5-U5)</f>
        <v>0</v>
      </c>
      <c r="Z5" s="106" t="str">
        <f t="shared" ref="Z5:Z10" si="18">IF(+U5=0,"-",+Y5/U5)</f>
        <v>-</v>
      </c>
    </row>
    <row r="6" ht="12.0" customHeight="1">
      <c r="A6" s="5"/>
      <c r="B6" s="5" t="str">
        <f>+'Rentabilitätsvorschau'!B4</f>
        <v>Umsatz 7%</v>
      </c>
      <c r="C6" s="5"/>
      <c r="D6" s="42">
        <f>+'Rentabilitätsvorschau'!P4</f>
        <v>0</v>
      </c>
      <c r="E6" s="106">
        <f t="shared" si="4"/>
        <v>0</v>
      </c>
      <c r="F6" s="41"/>
      <c r="G6" s="42">
        <f t="shared" si="5"/>
        <v>0</v>
      </c>
      <c r="H6" s="106" t="str">
        <f t="shared" si="6"/>
        <v>-</v>
      </c>
      <c r="I6" s="42">
        <f>+'Rentabilitätsvorschau'!AC4</f>
        <v>0</v>
      </c>
      <c r="J6" s="106">
        <f t="shared" si="7"/>
        <v>0</v>
      </c>
      <c r="K6" s="106" t="str">
        <f t="shared" si="8"/>
        <v/>
      </c>
      <c r="L6" s="41"/>
      <c r="M6" s="42">
        <f t="shared" si="9"/>
        <v>0</v>
      </c>
      <c r="N6" s="106" t="str">
        <f t="shared" si="10"/>
        <v>-</v>
      </c>
      <c r="O6" s="42">
        <f>+'Rentabilitätsvorschau'!AP4</f>
        <v>0</v>
      </c>
      <c r="P6" s="106">
        <f t="shared" si="11"/>
        <v>0</v>
      </c>
      <c r="Q6" s="106" t="str">
        <f t="shared" si="12"/>
        <v/>
      </c>
      <c r="R6" s="41"/>
      <c r="S6" s="42">
        <f t="shared" si="13"/>
        <v>0</v>
      </c>
      <c r="T6" s="106" t="str">
        <f t="shared" si="14"/>
        <v>-</v>
      </c>
      <c r="U6" s="42">
        <f>+'Rentabilitätsvorschau'!BC4</f>
        <v>0</v>
      </c>
      <c r="V6" s="106">
        <f t="shared" si="15"/>
        <v>0</v>
      </c>
      <c r="W6" s="106" t="str">
        <f t="shared" si="16"/>
        <v/>
      </c>
      <c r="X6" s="41"/>
      <c r="Y6" s="42">
        <f t="shared" si="17"/>
        <v>0</v>
      </c>
      <c r="Z6" s="106" t="str">
        <f t="shared" si="18"/>
        <v>-</v>
      </c>
    </row>
    <row r="7" ht="12.0" customHeight="1">
      <c r="A7" s="5" t="str">
        <f>+'Rentabilitätsvorschau'!A5</f>
        <v>Umsatz Dienstleistungen 19%</v>
      </c>
      <c r="B7" s="5"/>
      <c r="C7" s="5"/>
      <c r="D7" s="42">
        <f>+'Rentabilitätsvorschau'!P5</f>
        <v>542585.7143</v>
      </c>
      <c r="E7" s="106">
        <f t="shared" si="4"/>
        <v>1</v>
      </c>
      <c r="F7" s="41"/>
      <c r="G7" s="42">
        <f t="shared" si="5"/>
        <v>-542585.7143</v>
      </c>
      <c r="H7" s="106">
        <f t="shared" si="6"/>
        <v>-1</v>
      </c>
      <c r="I7" s="42">
        <f>+'Rentabilitätsvorschau'!AC5</f>
        <v>1853611.826</v>
      </c>
      <c r="J7" s="106">
        <f t="shared" si="7"/>
        <v>1</v>
      </c>
      <c r="K7" s="106">
        <f t="shared" si="8"/>
        <v>2.416256229</v>
      </c>
      <c r="L7" s="41"/>
      <c r="M7" s="42">
        <f t="shared" si="9"/>
        <v>-1853611.826</v>
      </c>
      <c r="N7" s="106">
        <f t="shared" si="10"/>
        <v>-1</v>
      </c>
      <c r="O7" s="42">
        <f>+'Rentabilitätsvorschau'!AP5</f>
        <v>6045566.013</v>
      </c>
      <c r="P7" s="106">
        <f t="shared" si="11"/>
        <v>1</v>
      </c>
      <c r="Q7" s="106">
        <f t="shared" si="12"/>
        <v>2.261505957</v>
      </c>
      <c r="R7" s="41"/>
      <c r="S7" s="42">
        <f t="shared" si="13"/>
        <v>-6045566.013</v>
      </c>
      <c r="T7" s="106">
        <f t="shared" si="14"/>
        <v>-1</v>
      </c>
      <c r="U7" s="42">
        <f>+'Rentabilitätsvorschau'!BC5</f>
        <v>19461729.38</v>
      </c>
      <c r="V7" s="106">
        <f t="shared" si="15"/>
        <v>1</v>
      </c>
      <c r="W7" s="106">
        <f t="shared" si="16"/>
        <v>2.219174076</v>
      </c>
      <c r="X7" s="41"/>
      <c r="Y7" s="42">
        <f t="shared" si="17"/>
        <v>-19461729.38</v>
      </c>
      <c r="Z7" s="106">
        <f t="shared" si="18"/>
        <v>-1</v>
      </c>
    </row>
    <row r="8" ht="12.0" customHeight="1">
      <c r="A8" s="5" t="str">
        <f>+'Rentabilitätsvorschau'!C6</f>
        <v>Erlösschmälerungen (Skonto)</v>
      </c>
      <c r="B8" s="5"/>
      <c r="C8" s="5"/>
      <c r="D8" s="42">
        <f>+'Rentabilitätsvorschau'!P6</f>
        <v>0</v>
      </c>
      <c r="E8" s="106">
        <f t="shared" si="4"/>
        <v>0</v>
      </c>
      <c r="F8" s="41"/>
      <c r="G8" s="42">
        <f t="shared" si="5"/>
        <v>0</v>
      </c>
      <c r="H8" s="106" t="str">
        <f t="shared" si="6"/>
        <v>-</v>
      </c>
      <c r="I8" s="42">
        <f>+'Rentabilitätsvorschau'!AC6</f>
        <v>0</v>
      </c>
      <c r="J8" s="106">
        <f t="shared" si="7"/>
        <v>0</v>
      </c>
      <c r="K8" s="106" t="str">
        <f t="shared" si="8"/>
        <v/>
      </c>
      <c r="L8" s="41"/>
      <c r="M8" s="42">
        <f t="shared" si="9"/>
        <v>0</v>
      </c>
      <c r="N8" s="106" t="str">
        <f t="shared" si="10"/>
        <v>-</v>
      </c>
      <c r="O8" s="42">
        <f>+'Rentabilitätsvorschau'!AP6</f>
        <v>0</v>
      </c>
      <c r="P8" s="106">
        <f t="shared" si="11"/>
        <v>0</v>
      </c>
      <c r="Q8" s="106" t="str">
        <f t="shared" si="12"/>
        <v/>
      </c>
      <c r="R8" s="41"/>
      <c r="S8" s="42">
        <f t="shared" si="13"/>
        <v>0</v>
      </c>
      <c r="T8" s="106" t="str">
        <f t="shared" si="14"/>
        <v>-</v>
      </c>
      <c r="U8" s="42">
        <f>+'Rentabilitätsvorschau'!BC6</f>
        <v>0</v>
      </c>
      <c r="V8" s="106">
        <f t="shared" si="15"/>
        <v>0</v>
      </c>
      <c r="W8" s="106" t="str">
        <f t="shared" si="16"/>
        <v/>
      </c>
      <c r="X8" s="41"/>
      <c r="Y8" s="42">
        <f t="shared" si="17"/>
        <v>0</v>
      </c>
      <c r="Z8" s="106" t="str">
        <f t="shared" si="18"/>
        <v>-</v>
      </c>
    </row>
    <row r="9" ht="12.0" customHeight="1">
      <c r="A9" s="5" t="s">
        <v>188</v>
      </c>
      <c r="B9" s="5"/>
      <c r="C9" s="5"/>
      <c r="D9" s="47">
        <f>+D5+D6+D7-D8</f>
        <v>542585.7143</v>
      </c>
      <c r="E9" s="107">
        <f t="shared" ref="E9:E10" si="23">(IF(D$9=0,"",+D9/D$9))</f>
        <v>1</v>
      </c>
      <c r="F9" s="47">
        <f t="shared" ref="F9:G9" si="19">+F5+F6+F7-F8</f>
        <v>0</v>
      </c>
      <c r="G9" s="47">
        <f t="shared" si="19"/>
        <v>-542585.7143</v>
      </c>
      <c r="H9" s="107">
        <f t="shared" si="6"/>
        <v>-1</v>
      </c>
      <c r="I9" s="47">
        <f>+I5+I6+I7-I8</f>
        <v>1853611.826</v>
      </c>
      <c r="J9" s="107">
        <f t="shared" si="7"/>
        <v>1</v>
      </c>
      <c r="K9" s="107">
        <f t="shared" si="8"/>
        <v>2.416256229</v>
      </c>
      <c r="L9" s="47">
        <f t="shared" ref="L9:M9" si="20">+L5+L6+L7-L8</f>
        <v>0</v>
      </c>
      <c r="M9" s="47">
        <f t="shared" si="20"/>
        <v>-1853611.826</v>
      </c>
      <c r="N9" s="107">
        <f t="shared" si="10"/>
        <v>-1</v>
      </c>
      <c r="O9" s="47">
        <f>+O5+O6+O7-O8</f>
        <v>6045566.013</v>
      </c>
      <c r="P9" s="107">
        <f t="shared" si="11"/>
        <v>1</v>
      </c>
      <c r="Q9" s="107">
        <f t="shared" si="12"/>
        <v>2.261505957</v>
      </c>
      <c r="R9" s="47">
        <f t="shared" ref="R9:S9" si="21">+R5+R6+R7-R8</f>
        <v>0</v>
      </c>
      <c r="S9" s="47">
        <f t="shared" si="21"/>
        <v>-6045566.013</v>
      </c>
      <c r="T9" s="107">
        <f t="shared" si="14"/>
        <v>-1</v>
      </c>
      <c r="U9" s="47">
        <f>+U5+U6+U7-U8</f>
        <v>19461729.38</v>
      </c>
      <c r="V9" s="107">
        <f t="shared" si="15"/>
        <v>1</v>
      </c>
      <c r="W9" s="107">
        <f t="shared" si="16"/>
        <v>2.219174076</v>
      </c>
      <c r="X9" s="47">
        <f t="shared" ref="X9:Y9" si="22">+X5+X6+X7-X8</f>
        <v>0</v>
      </c>
      <c r="Y9" s="47">
        <f t="shared" si="22"/>
        <v>-19461729.38</v>
      </c>
      <c r="Z9" s="107">
        <f t="shared" si="18"/>
        <v>-1</v>
      </c>
    </row>
    <row r="10" ht="19.5" customHeight="1">
      <c r="A10" s="5" t="str">
        <f>+'Rentabilitätsvorschau'!A7</f>
        <v>sonstige betriebliche Erträge</v>
      </c>
      <c r="B10" s="5"/>
      <c r="C10" s="5"/>
      <c r="D10" s="42">
        <f>+'Rentabilitätsvorschau'!P7</f>
        <v>0</v>
      </c>
      <c r="E10" s="106">
        <f t="shared" si="23"/>
        <v>0</v>
      </c>
      <c r="F10" s="41"/>
      <c r="G10" s="42">
        <f>IF(+F10-D10=0,0,+F10-D10)</f>
        <v>0</v>
      </c>
      <c r="H10" s="106" t="str">
        <f t="shared" si="6"/>
        <v>-</v>
      </c>
      <c r="I10" s="42">
        <f>+'Rentabilitätsvorschau'!AC7</f>
        <v>0</v>
      </c>
      <c r="J10" s="106">
        <f t="shared" si="7"/>
        <v>0</v>
      </c>
      <c r="K10" s="106" t="str">
        <f t="shared" si="8"/>
        <v/>
      </c>
      <c r="L10" s="41"/>
      <c r="M10" s="42">
        <f>IF(+L10-I10=0,0,+L10-I10)</f>
        <v>0</v>
      </c>
      <c r="N10" s="106" t="str">
        <f t="shared" si="10"/>
        <v>-</v>
      </c>
      <c r="O10" s="42">
        <f>+'Rentabilitätsvorschau'!AP7</f>
        <v>0</v>
      </c>
      <c r="P10" s="106">
        <f t="shared" si="11"/>
        <v>0</v>
      </c>
      <c r="Q10" s="106" t="str">
        <f t="shared" si="12"/>
        <v/>
      </c>
      <c r="R10" s="41"/>
      <c r="S10" s="42">
        <f>IF(+R10-O10=0,0,+R10-O10)</f>
        <v>0</v>
      </c>
      <c r="T10" s="106" t="str">
        <f t="shared" si="14"/>
        <v>-</v>
      </c>
      <c r="U10" s="42">
        <f>+'Rentabilitätsvorschau'!BC7</f>
        <v>0</v>
      </c>
      <c r="V10" s="106">
        <f t="shared" si="15"/>
        <v>0</v>
      </c>
      <c r="W10" s="106" t="str">
        <f t="shared" si="16"/>
        <v/>
      </c>
      <c r="X10" s="41"/>
      <c r="Y10" s="42">
        <f>IF(+X10-U10=0,0,+X10-U10)</f>
        <v>0</v>
      </c>
      <c r="Z10" s="106" t="str">
        <f t="shared" si="18"/>
        <v>-</v>
      </c>
    </row>
    <row r="11" ht="12.0" customHeight="1">
      <c r="A11" s="5" t="str">
        <f>+'Rentabilitätsvorschau'!A8</f>
        <v>Wareneinkauf/Materialaufwand</v>
      </c>
      <c r="B11" s="5"/>
      <c r="C11" s="5"/>
      <c r="D11" s="42"/>
      <c r="E11" s="106"/>
      <c r="F11" s="42"/>
      <c r="G11" s="42"/>
      <c r="H11" s="106"/>
      <c r="I11" s="42"/>
      <c r="J11" s="106"/>
      <c r="K11" s="106"/>
      <c r="L11" s="42"/>
      <c r="M11" s="42"/>
      <c r="N11" s="106"/>
      <c r="O11" s="42"/>
      <c r="P11" s="106"/>
      <c r="Q11" s="106"/>
      <c r="R11" s="42"/>
      <c r="S11" s="42"/>
      <c r="T11" s="106"/>
      <c r="U11" s="42"/>
      <c r="V11" s="106"/>
      <c r="W11" s="106"/>
      <c r="X11" s="42"/>
      <c r="Y11" s="42"/>
      <c r="Z11" s="106"/>
    </row>
    <row r="12" ht="12.0" customHeight="1">
      <c r="A12" s="5"/>
      <c r="B12" s="5" t="str">
        <f>+'Rentabilitätsvorschau'!C9</f>
        <v>pauschaler Wareneinsatz</v>
      </c>
      <c r="C12" s="5"/>
      <c r="D12" s="42">
        <f>+'Rentabilitätsvorschau'!P9</f>
        <v>0</v>
      </c>
      <c r="E12" s="106">
        <f t="shared" ref="E12:E17" si="24">(IF(D$9=0,"",+D12/D$9))</f>
        <v>0</v>
      </c>
      <c r="F12" s="41"/>
      <c r="G12" s="42">
        <f t="shared" ref="G12:G17" si="25">IF(+F12-D12=0,0,+F12-D12)</f>
        <v>0</v>
      </c>
      <c r="H12" s="106" t="str">
        <f t="shared" ref="H12:H17" si="26">IF(+D12=0,"-",+G12/D12)</f>
        <v>-</v>
      </c>
      <c r="I12" s="42">
        <f>+'Rentabilitätsvorschau'!AC9</f>
        <v>0</v>
      </c>
      <c r="J12" s="106">
        <f t="shared" ref="J12:J17" si="27">(IF(I$9=0,"",+I12/I$9))</f>
        <v>0</v>
      </c>
      <c r="K12" s="106" t="str">
        <f t="shared" ref="K12:K17" si="28">IF(D12=0,"",(I12-D12)/D12)</f>
        <v/>
      </c>
      <c r="L12" s="41"/>
      <c r="M12" s="42">
        <f t="shared" ref="M12:M17" si="29">IF(+L12-I12=0,0,+L12-I12)</f>
        <v>0</v>
      </c>
      <c r="N12" s="106" t="str">
        <f t="shared" ref="N12:N17" si="30">IF(+I12=0,"-",+M12/I12)</f>
        <v>-</v>
      </c>
      <c r="O12" s="42">
        <f>+'Rentabilitätsvorschau'!AP9</f>
        <v>0</v>
      </c>
      <c r="P12" s="106">
        <f t="shared" ref="P12:P17" si="31">(IF(O$9=0,"",+O12/O$9))</f>
        <v>0</v>
      </c>
      <c r="Q12" s="106" t="str">
        <f t="shared" ref="Q12:Q17" si="32">IF(I12=0,"",(O12-I12)/I12)</f>
        <v/>
      </c>
      <c r="R12" s="41"/>
      <c r="S12" s="42">
        <f t="shared" ref="S12:S17" si="33">IF(+R12-O12=0,0,+R12-O12)</f>
        <v>0</v>
      </c>
      <c r="T12" s="106" t="str">
        <f t="shared" ref="T12:T17" si="34">IF(+O12=0,"-",+S12/O12)</f>
        <v>-</v>
      </c>
      <c r="U12" s="42">
        <f>+'Rentabilitätsvorschau'!BC9</f>
        <v>0</v>
      </c>
      <c r="V12" s="106">
        <f t="shared" ref="V12:V17" si="35">(IF(U$9=0,"",+U12/U$9))</f>
        <v>0</v>
      </c>
      <c r="W12" s="106" t="str">
        <f t="shared" ref="W12:W17" si="36">IF(O12=0,"",(U12-O12)/O12)</f>
        <v/>
      </c>
      <c r="X12" s="41"/>
      <c r="Y12" s="42">
        <f t="shared" ref="Y12:Y17" si="37">IF(+X12-U12=0,0,+X12-U12)</f>
        <v>0</v>
      </c>
      <c r="Z12" s="106" t="str">
        <f t="shared" ref="Z12:Z17" si="38">IF(+U12=0,"-",+Y12/U12)</f>
        <v>-</v>
      </c>
    </row>
    <row r="13" ht="12.0" customHeight="1">
      <c r="A13" s="5"/>
      <c r="B13" s="45" t="str">
        <f>+'Rentabilitätsvorschau'!B10</f>
        <v>Fremdleistungen</v>
      </c>
      <c r="C13" s="5"/>
      <c r="D13" s="108">
        <v>2000.0</v>
      </c>
      <c r="E13" s="106">
        <f t="shared" si="24"/>
        <v>0.003686053553</v>
      </c>
      <c r="F13" s="41"/>
      <c r="G13" s="42">
        <f t="shared" si="25"/>
        <v>-2000</v>
      </c>
      <c r="H13" s="106">
        <f t="shared" si="26"/>
        <v>-1</v>
      </c>
      <c r="I13" s="42">
        <f>+'Rentabilitätsvorschau'!AC10</f>
        <v>11500</v>
      </c>
      <c r="J13" s="106">
        <f t="shared" si="27"/>
        <v>0.006204103706</v>
      </c>
      <c r="K13" s="106">
        <f t="shared" si="28"/>
        <v>4.75</v>
      </c>
      <c r="L13" s="41"/>
      <c r="M13" s="42">
        <f t="shared" si="29"/>
        <v>-11500</v>
      </c>
      <c r="N13" s="106">
        <f t="shared" si="30"/>
        <v>-1</v>
      </c>
      <c r="O13" s="42">
        <f>+'Rentabilitätsvorschau'!AP10</f>
        <v>11500</v>
      </c>
      <c r="P13" s="106">
        <f t="shared" si="31"/>
        <v>0.001902220565</v>
      </c>
      <c r="Q13" s="106">
        <f t="shared" si="32"/>
        <v>0</v>
      </c>
      <c r="R13" s="41"/>
      <c r="S13" s="42">
        <f t="shared" si="33"/>
        <v>-11500</v>
      </c>
      <c r="T13" s="106">
        <f t="shared" si="34"/>
        <v>-1</v>
      </c>
      <c r="U13" s="42">
        <f>+'Rentabilitätsvorschau'!BC10</f>
        <v>11500</v>
      </c>
      <c r="V13" s="106">
        <f t="shared" si="35"/>
        <v>0.000590903294</v>
      </c>
      <c r="W13" s="106">
        <f t="shared" si="36"/>
        <v>0</v>
      </c>
      <c r="X13" s="41"/>
      <c r="Y13" s="42">
        <f t="shared" si="37"/>
        <v>-11500</v>
      </c>
      <c r="Z13" s="106">
        <f t="shared" si="38"/>
        <v>-1</v>
      </c>
    </row>
    <row r="14" ht="12.0" customHeight="1">
      <c r="A14" s="5"/>
      <c r="B14" s="45" t="str">
        <f>+'Rentabilitätsvorschau'!B11</f>
        <v>Wareneinkauf Saisongeschäft</v>
      </c>
      <c r="C14" s="5"/>
      <c r="D14" s="42">
        <f>+'Rentabilitätsvorschau'!P11</f>
        <v>0</v>
      </c>
      <c r="E14" s="106">
        <f t="shared" si="24"/>
        <v>0</v>
      </c>
      <c r="F14" s="41"/>
      <c r="G14" s="42">
        <f t="shared" si="25"/>
        <v>0</v>
      </c>
      <c r="H14" s="106" t="str">
        <f t="shared" si="26"/>
        <v>-</v>
      </c>
      <c r="I14" s="42">
        <f>+'Rentabilitätsvorschau'!AC11</f>
        <v>0</v>
      </c>
      <c r="J14" s="106">
        <f t="shared" si="27"/>
        <v>0</v>
      </c>
      <c r="K14" s="106" t="str">
        <f t="shared" si="28"/>
        <v/>
      </c>
      <c r="L14" s="41"/>
      <c r="M14" s="42">
        <f t="shared" si="29"/>
        <v>0</v>
      </c>
      <c r="N14" s="106" t="str">
        <f t="shared" si="30"/>
        <v>-</v>
      </c>
      <c r="O14" s="42">
        <f>+'Rentabilitätsvorschau'!AP11</f>
        <v>0</v>
      </c>
      <c r="P14" s="106">
        <f t="shared" si="31"/>
        <v>0</v>
      </c>
      <c r="Q14" s="106" t="str">
        <f t="shared" si="32"/>
        <v/>
      </c>
      <c r="R14" s="41"/>
      <c r="S14" s="42">
        <f t="shared" si="33"/>
        <v>0</v>
      </c>
      <c r="T14" s="106" t="str">
        <f t="shared" si="34"/>
        <v>-</v>
      </c>
      <c r="U14" s="42">
        <f>+'Rentabilitätsvorschau'!BC11</f>
        <v>0</v>
      </c>
      <c r="V14" s="106">
        <f t="shared" si="35"/>
        <v>0</v>
      </c>
      <c r="W14" s="106" t="str">
        <f t="shared" si="36"/>
        <v/>
      </c>
      <c r="X14" s="41"/>
      <c r="Y14" s="42">
        <f t="shared" si="37"/>
        <v>0</v>
      </c>
      <c r="Z14" s="106" t="str">
        <f t="shared" si="38"/>
        <v>-</v>
      </c>
    </row>
    <row r="15" ht="12.0" customHeight="1">
      <c r="A15" s="5" t="str">
        <f>+'Rentabilitätsvorschau'!A12</f>
        <v>Rohergebnis</v>
      </c>
      <c r="B15" s="5"/>
      <c r="C15" s="5"/>
      <c r="D15" s="47">
        <f>D9+D10-D12-D13-D14</f>
        <v>540585.7143</v>
      </c>
      <c r="E15" s="107">
        <f t="shared" si="24"/>
        <v>0.9963139464</v>
      </c>
      <c r="F15" s="47">
        <f>F9+F10-F12-F13-F14</f>
        <v>0</v>
      </c>
      <c r="G15" s="47">
        <f t="shared" si="25"/>
        <v>-540585.7143</v>
      </c>
      <c r="H15" s="107">
        <f t="shared" si="26"/>
        <v>-1</v>
      </c>
      <c r="I15" s="47">
        <f>+I5+I6+I7-I8+I10-I12-I13-I14</f>
        <v>1842111.826</v>
      </c>
      <c r="J15" s="107">
        <f t="shared" si="27"/>
        <v>0.9937958963</v>
      </c>
      <c r="K15" s="107">
        <f t="shared" si="28"/>
        <v>2.407622099</v>
      </c>
      <c r="L15" s="47">
        <f>L9+L10-L12-L13-L14</f>
        <v>0</v>
      </c>
      <c r="M15" s="47">
        <f t="shared" si="29"/>
        <v>-1842111.826</v>
      </c>
      <c r="N15" s="107">
        <f t="shared" si="30"/>
        <v>-1</v>
      </c>
      <c r="O15" s="47">
        <f>+O5+O6+O7-O8+O10-O12-O13-O14</f>
        <v>6034066.013</v>
      </c>
      <c r="P15" s="107">
        <f t="shared" si="31"/>
        <v>0.9980977794</v>
      </c>
      <c r="Q15" s="107">
        <f t="shared" si="32"/>
        <v>2.275624165</v>
      </c>
      <c r="R15" s="47">
        <f>R9+R10-R12-R13-R14</f>
        <v>0</v>
      </c>
      <c r="S15" s="47">
        <f t="shared" si="33"/>
        <v>-6034066.013</v>
      </c>
      <c r="T15" s="107">
        <f t="shared" si="34"/>
        <v>-1</v>
      </c>
      <c r="U15" s="47">
        <f>+U5+U6+U7-U8+U10-U12-U13-U14</f>
        <v>19450229.38</v>
      </c>
      <c r="V15" s="107">
        <f t="shared" si="35"/>
        <v>0.9994090967</v>
      </c>
      <c r="W15" s="107">
        <f t="shared" si="36"/>
        <v>2.223403479</v>
      </c>
      <c r="X15" s="47">
        <f>X9+X10-X12-X13-X14</f>
        <v>0</v>
      </c>
      <c r="Y15" s="47">
        <f t="shared" si="37"/>
        <v>-19450229.38</v>
      </c>
      <c r="Z15" s="107">
        <f t="shared" si="38"/>
        <v>-1</v>
      </c>
    </row>
    <row r="16" ht="20.25" customHeight="1">
      <c r="A16" s="5" t="str">
        <f>+'Rentabilitätsvorschau'!A13</f>
        <v>Personalaufwand incl. Sozialabgaben (ca. 22%)</v>
      </c>
      <c r="B16" s="5"/>
      <c r="C16" s="5"/>
      <c r="D16" s="42">
        <f>+'Rentabilitätsvorschau'!P13</f>
        <v>50400</v>
      </c>
      <c r="E16" s="106">
        <f t="shared" si="24"/>
        <v>0.09288854954</v>
      </c>
      <c r="F16" s="41"/>
      <c r="G16" s="42">
        <f t="shared" si="25"/>
        <v>-50400</v>
      </c>
      <c r="H16" s="106">
        <f t="shared" si="26"/>
        <v>-1</v>
      </c>
      <c r="I16" s="42">
        <f>+'Rentabilitätsvorschau'!AC13</f>
        <v>50400</v>
      </c>
      <c r="J16" s="106">
        <f t="shared" si="27"/>
        <v>0.02719015885</v>
      </c>
      <c r="K16" s="106">
        <f t="shared" si="28"/>
        <v>0</v>
      </c>
      <c r="L16" s="41"/>
      <c r="M16" s="42">
        <f t="shared" si="29"/>
        <v>-50400</v>
      </c>
      <c r="N16" s="106">
        <f t="shared" si="30"/>
        <v>-1</v>
      </c>
      <c r="O16" s="42">
        <f>+'Rentabilitätsvorschau'!AP13</f>
        <v>50400</v>
      </c>
      <c r="P16" s="106">
        <f t="shared" si="31"/>
        <v>0.008336688391</v>
      </c>
      <c r="Q16" s="106">
        <f t="shared" si="32"/>
        <v>0</v>
      </c>
      <c r="R16" s="41"/>
      <c r="S16" s="42">
        <f t="shared" si="33"/>
        <v>-50400</v>
      </c>
      <c r="T16" s="106">
        <f t="shared" si="34"/>
        <v>-1</v>
      </c>
      <c r="U16" s="42">
        <f>+'Rentabilitätsvorschau'!BC13</f>
        <v>50400</v>
      </c>
      <c r="V16" s="106">
        <f t="shared" si="35"/>
        <v>0.002589697915</v>
      </c>
      <c r="W16" s="106">
        <f t="shared" si="36"/>
        <v>0</v>
      </c>
      <c r="X16" s="41"/>
      <c r="Y16" s="42">
        <f t="shared" si="37"/>
        <v>-50400</v>
      </c>
      <c r="Z16" s="106">
        <f t="shared" si="38"/>
        <v>-1</v>
      </c>
    </row>
    <row r="17" ht="12.0" customHeight="1">
      <c r="A17" s="5" t="str">
        <f>+'Rentabilitätsvorschau'!A14</f>
        <v>Abschreibungen</v>
      </c>
      <c r="B17" s="5"/>
      <c r="C17" s="5"/>
      <c r="D17" s="42">
        <f>+'Rentabilitätsvorschau'!P14</f>
        <v>0</v>
      </c>
      <c r="E17" s="106">
        <f t="shared" si="24"/>
        <v>0</v>
      </c>
      <c r="F17" s="41"/>
      <c r="G17" s="42">
        <f t="shared" si="25"/>
        <v>0</v>
      </c>
      <c r="H17" s="106" t="str">
        <f t="shared" si="26"/>
        <v>-</v>
      </c>
      <c r="I17" s="42">
        <f>+'Rentabilitätsvorschau'!AC14</f>
        <v>0</v>
      </c>
      <c r="J17" s="106">
        <f t="shared" si="27"/>
        <v>0</v>
      </c>
      <c r="K17" s="106" t="str">
        <f t="shared" si="28"/>
        <v/>
      </c>
      <c r="L17" s="41"/>
      <c r="M17" s="42">
        <f t="shared" si="29"/>
        <v>0</v>
      </c>
      <c r="N17" s="106" t="str">
        <f t="shared" si="30"/>
        <v>-</v>
      </c>
      <c r="O17" s="42">
        <f>+'Rentabilitätsvorschau'!AP14</f>
        <v>0</v>
      </c>
      <c r="P17" s="106">
        <f t="shared" si="31"/>
        <v>0</v>
      </c>
      <c r="Q17" s="106" t="str">
        <f t="shared" si="32"/>
        <v/>
      </c>
      <c r="R17" s="41"/>
      <c r="S17" s="42">
        <f t="shared" si="33"/>
        <v>0</v>
      </c>
      <c r="T17" s="106" t="str">
        <f t="shared" si="34"/>
        <v>-</v>
      </c>
      <c r="U17" s="42">
        <f>+'Rentabilitätsvorschau'!BC14</f>
        <v>0</v>
      </c>
      <c r="V17" s="106">
        <f t="shared" si="35"/>
        <v>0</v>
      </c>
      <c r="W17" s="106" t="str">
        <f t="shared" si="36"/>
        <v/>
      </c>
      <c r="X17" s="41"/>
      <c r="Y17" s="42">
        <f t="shared" si="37"/>
        <v>0</v>
      </c>
      <c r="Z17" s="106" t="str">
        <f t="shared" si="38"/>
        <v>-</v>
      </c>
    </row>
    <row r="18" ht="12.0" customHeight="1">
      <c r="A18" s="5" t="str">
        <f>+'Rentabilitätsvorschau'!A15</f>
        <v>Sonstige betriebliche Aufwendungen</v>
      </c>
      <c r="B18" s="5"/>
      <c r="C18" s="5"/>
      <c r="D18" s="42"/>
      <c r="E18" s="106"/>
      <c r="F18" s="42"/>
      <c r="G18" s="42"/>
      <c r="H18" s="106"/>
      <c r="I18" s="42"/>
      <c r="J18" s="106"/>
      <c r="K18" s="106"/>
      <c r="L18" s="42"/>
      <c r="M18" s="42"/>
      <c r="N18" s="106"/>
      <c r="O18" s="42"/>
      <c r="P18" s="106"/>
      <c r="Q18" s="106"/>
      <c r="R18" s="42"/>
      <c r="S18" s="42"/>
      <c r="T18" s="106"/>
      <c r="U18" s="42"/>
      <c r="V18" s="106"/>
      <c r="W18" s="106"/>
      <c r="X18" s="42"/>
      <c r="Y18" s="42"/>
      <c r="Z18" s="106"/>
    </row>
    <row r="19" ht="12.0" customHeight="1">
      <c r="A19" s="5"/>
      <c r="B19" s="5" t="str">
        <f>+'Rentabilitätsvorschau'!B16</f>
        <v>Raumkosten (Miete, Nebenkosten, Reinigung etc.)</v>
      </c>
      <c r="C19" s="5"/>
      <c r="D19" s="42"/>
      <c r="E19" s="106"/>
      <c r="F19" s="42"/>
      <c r="G19" s="42"/>
      <c r="H19" s="106"/>
      <c r="I19" s="42"/>
      <c r="J19" s="106"/>
      <c r="K19" s="106"/>
      <c r="L19" s="42"/>
      <c r="M19" s="42"/>
      <c r="N19" s="106"/>
      <c r="O19" s="42"/>
      <c r="P19" s="106"/>
      <c r="Q19" s="106"/>
      <c r="R19" s="42"/>
      <c r="S19" s="42"/>
      <c r="T19" s="106"/>
      <c r="U19" s="42"/>
      <c r="V19" s="106"/>
      <c r="W19" s="106"/>
      <c r="X19" s="42"/>
      <c r="Y19" s="42"/>
      <c r="Z19" s="106"/>
    </row>
    <row r="20" ht="12.0" customHeight="1">
      <c r="A20" s="5"/>
      <c r="B20" s="5"/>
      <c r="C20" s="5" t="str">
        <f>+'Rentabilitätsvorschau'!C17</f>
        <v>Miete und Nebenkosten</v>
      </c>
      <c r="D20" s="42">
        <f>+'Rentabilitätsvorschau'!P17</f>
        <v>5250</v>
      </c>
      <c r="E20" s="106">
        <f t="shared" ref="E20:E22" si="39">(IF(D$9=0,"",+D20/D$9))</f>
        <v>0.009675890577</v>
      </c>
      <c r="F20" s="41"/>
      <c r="G20" s="42">
        <f t="shared" ref="G20:G22" si="40">IF(+F20-D20=0,0,+F20-D20)</f>
        <v>-5250</v>
      </c>
      <c r="H20" s="106">
        <f t="shared" ref="H20:H22" si="41">IF(+D20=0,"-",+G20/D20)</f>
        <v>-1</v>
      </c>
      <c r="I20" s="42">
        <f>+'Rentabilitätsvorschau'!AC17</f>
        <v>9000</v>
      </c>
      <c r="J20" s="106">
        <f t="shared" ref="J20:J22" si="42">(IF(I$9=0,"",+I20/I$9))</f>
        <v>0.004855385509</v>
      </c>
      <c r="K20" s="106">
        <f t="shared" ref="K20:K22" si="43">IF(D20=0,"",(I20-D20)/D20)</f>
        <v>0.7142857143</v>
      </c>
      <c r="L20" s="41"/>
      <c r="M20" s="42">
        <f t="shared" ref="M20:M22" si="44">IF(+L20-I20=0,0,+L20-I20)</f>
        <v>-9000</v>
      </c>
      <c r="N20" s="106">
        <f t="shared" ref="N20:N22" si="45">IF(+I20=0,"-",+M20/I20)</f>
        <v>-1</v>
      </c>
      <c r="O20" s="42">
        <f>+'Rentabilitätsvorschau'!AP17</f>
        <v>12000</v>
      </c>
      <c r="P20" s="106">
        <f t="shared" ref="P20:P22" si="46">(IF(O$9=0,"",+O20/O$9))</f>
        <v>0.001984925807</v>
      </c>
      <c r="Q20" s="106">
        <f t="shared" ref="Q20:Q22" si="47">IF(I20=0,"",(O20-I20)/I20)</f>
        <v>0.3333333333</v>
      </c>
      <c r="R20" s="41"/>
      <c r="S20" s="42">
        <f t="shared" ref="S20:S22" si="48">IF(+R20-O20=0,0,+R20-O20)</f>
        <v>-12000</v>
      </c>
      <c r="T20" s="106">
        <f t="shared" ref="T20:T22" si="49">IF(+O20=0,"-",+S20/O20)</f>
        <v>-1</v>
      </c>
      <c r="U20" s="42">
        <f>+'Rentabilitätsvorschau'!BC17</f>
        <v>12000</v>
      </c>
      <c r="V20" s="106">
        <f t="shared" ref="V20:V22" si="50">(IF(U$9=0,"",+U20/U$9))</f>
        <v>0.0006165947416</v>
      </c>
      <c r="W20" s="106">
        <f t="shared" ref="W20:W22" si="51">IF(O20=0,"",(U20-O20)/O20)</f>
        <v>0</v>
      </c>
      <c r="X20" s="41"/>
      <c r="Y20" s="42">
        <f t="shared" ref="Y20:Y22" si="52">IF(+X20-U20=0,0,+X20-U20)</f>
        <v>-12000</v>
      </c>
      <c r="Z20" s="106">
        <f t="shared" ref="Z20:Z22" si="53">IF(+U20=0,"-",+Y20/U20)</f>
        <v>-1</v>
      </c>
    </row>
    <row r="21" ht="12.0" customHeight="1">
      <c r="A21" s="5"/>
      <c r="B21" s="5"/>
      <c r="C21" s="5" t="str">
        <f>+'Rentabilitätsvorschau'!C18</f>
        <v>Instandhaltung</v>
      </c>
      <c r="D21" s="42">
        <f>+'Rentabilitätsvorschau'!P18</f>
        <v>350</v>
      </c>
      <c r="E21" s="106">
        <f t="shared" si="39"/>
        <v>0.0006450593718</v>
      </c>
      <c r="F21" s="41"/>
      <c r="G21" s="42">
        <f t="shared" si="40"/>
        <v>-350</v>
      </c>
      <c r="H21" s="106">
        <f t="shared" si="41"/>
        <v>-1</v>
      </c>
      <c r="I21" s="42">
        <f>+'Rentabilitätsvorschau'!AC18</f>
        <v>600</v>
      </c>
      <c r="J21" s="106">
        <f t="shared" si="42"/>
        <v>0.0003236923673</v>
      </c>
      <c r="K21" s="106">
        <f t="shared" si="43"/>
        <v>0.7142857143</v>
      </c>
      <c r="L21" s="41"/>
      <c r="M21" s="42">
        <f t="shared" si="44"/>
        <v>-600</v>
      </c>
      <c r="N21" s="106">
        <f t="shared" si="45"/>
        <v>-1</v>
      </c>
      <c r="O21" s="42">
        <f>+'Rentabilitätsvorschau'!AP18</f>
        <v>900</v>
      </c>
      <c r="P21" s="106">
        <f t="shared" si="46"/>
        <v>0.0001488694356</v>
      </c>
      <c r="Q21" s="106">
        <f t="shared" si="47"/>
        <v>0.5</v>
      </c>
      <c r="R21" s="41"/>
      <c r="S21" s="42">
        <f t="shared" si="48"/>
        <v>-900</v>
      </c>
      <c r="T21" s="106">
        <f t="shared" si="49"/>
        <v>-1</v>
      </c>
      <c r="U21" s="42">
        <f>+'Rentabilitätsvorschau'!BC18</f>
        <v>900</v>
      </c>
      <c r="V21" s="106">
        <f t="shared" si="50"/>
        <v>0.00004624460562</v>
      </c>
      <c r="W21" s="106">
        <f t="shared" si="51"/>
        <v>0</v>
      </c>
      <c r="X21" s="41"/>
      <c r="Y21" s="42">
        <f t="shared" si="52"/>
        <v>-900</v>
      </c>
      <c r="Z21" s="106">
        <f t="shared" si="53"/>
        <v>-1</v>
      </c>
    </row>
    <row r="22" ht="12.0" customHeight="1">
      <c r="A22" s="5"/>
      <c r="B22" s="5" t="str">
        <f>+'Rentabilitätsvorschau'!B19</f>
        <v>Telefon, Fax</v>
      </c>
      <c r="C22" s="5"/>
      <c r="D22" s="42">
        <f>+'Rentabilitätsvorschau'!P19</f>
        <v>350</v>
      </c>
      <c r="E22" s="106">
        <f t="shared" si="39"/>
        <v>0.0006450593718</v>
      </c>
      <c r="F22" s="41"/>
      <c r="G22" s="42">
        <f t="shared" si="40"/>
        <v>-350</v>
      </c>
      <c r="H22" s="106">
        <f t="shared" si="41"/>
        <v>-1</v>
      </c>
      <c r="I22" s="42">
        <f>+'Rentabilitätsvorschau'!AC19</f>
        <v>600</v>
      </c>
      <c r="J22" s="106">
        <f t="shared" si="42"/>
        <v>0.0003236923673</v>
      </c>
      <c r="K22" s="106">
        <f t="shared" si="43"/>
        <v>0.7142857143</v>
      </c>
      <c r="L22" s="41"/>
      <c r="M22" s="42">
        <f t="shared" si="44"/>
        <v>-600</v>
      </c>
      <c r="N22" s="106">
        <f t="shared" si="45"/>
        <v>-1</v>
      </c>
      <c r="O22" s="42">
        <f>+'Rentabilitätsvorschau'!AP19</f>
        <v>900</v>
      </c>
      <c r="P22" s="106">
        <f t="shared" si="46"/>
        <v>0.0001488694356</v>
      </c>
      <c r="Q22" s="106">
        <f t="shared" si="47"/>
        <v>0.5</v>
      </c>
      <c r="R22" s="41"/>
      <c r="S22" s="42">
        <f t="shared" si="48"/>
        <v>-900</v>
      </c>
      <c r="T22" s="106">
        <f t="shared" si="49"/>
        <v>-1</v>
      </c>
      <c r="U22" s="42">
        <f>+'Rentabilitätsvorschau'!BC19</f>
        <v>900</v>
      </c>
      <c r="V22" s="106">
        <f t="shared" si="50"/>
        <v>0.00004624460562</v>
      </c>
      <c r="W22" s="106">
        <f t="shared" si="51"/>
        <v>0</v>
      </c>
      <c r="X22" s="41"/>
      <c r="Y22" s="42">
        <f t="shared" si="52"/>
        <v>-900</v>
      </c>
      <c r="Z22" s="106">
        <f t="shared" si="53"/>
        <v>-1</v>
      </c>
    </row>
    <row r="23" ht="12.0" customHeight="1">
      <c r="A23" s="5"/>
      <c r="B23" s="5" t="str">
        <f>+'Rentabilitätsvorschau'!B20</f>
        <v>Kfz-Kosten</v>
      </c>
      <c r="C23" s="5"/>
      <c r="D23" s="42"/>
      <c r="E23" s="106"/>
      <c r="F23" s="42"/>
      <c r="G23" s="42"/>
      <c r="H23" s="106"/>
      <c r="I23" s="42"/>
      <c r="J23" s="106"/>
      <c r="K23" s="106"/>
      <c r="L23" s="42"/>
      <c r="M23" s="42"/>
      <c r="N23" s="106"/>
      <c r="O23" s="42"/>
      <c r="P23" s="106"/>
      <c r="Q23" s="106"/>
      <c r="R23" s="42"/>
      <c r="S23" s="42"/>
      <c r="T23" s="106"/>
      <c r="U23" s="42"/>
      <c r="V23" s="106"/>
      <c r="W23" s="106"/>
      <c r="X23" s="42"/>
      <c r="Y23" s="42"/>
      <c r="Z23" s="106"/>
    </row>
    <row r="24" ht="12.0" customHeight="1">
      <c r="A24" s="5"/>
      <c r="B24" s="5"/>
      <c r="C24" s="5" t="str">
        <f>+'Rentabilitätsvorschau'!C21</f>
        <v>Kfz-Versicherungen</v>
      </c>
      <c r="D24" s="42">
        <f>+'Rentabilitätsvorschau'!P21</f>
        <v>0</v>
      </c>
      <c r="E24" s="106">
        <f t="shared" ref="E24:E29" si="54">(IF(D$9=0,"",+D24/D$9))</f>
        <v>0</v>
      </c>
      <c r="F24" s="41"/>
      <c r="G24" s="42">
        <f t="shared" ref="G24:G29" si="55">IF(+F24-D24=0,0,+F24-D24)</f>
        <v>0</v>
      </c>
      <c r="H24" s="106" t="str">
        <f t="shared" ref="H24:H29" si="56">IF(+D24=0,"-",+G24/D24)</f>
        <v>-</v>
      </c>
      <c r="I24" s="42">
        <f>+'Rentabilitätsvorschau'!AC21</f>
        <v>0</v>
      </c>
      <c r="J24" s="106">
        <f t="shared" ref="J24:J29" si="57">(IF(I$9=0,"",+I24/I$9))</f>
        <v>0</v>
      </c>
      <c r="K24" s="106" t="str">
        <f t="shared" ref="K24:K29" si="58">IF(D24=0,"",(I24-D24)/D24)</f>
        <v/>
      </c>
      <c r="L24" s="41"/>
      <c r="M24" s="42">
        <f t="shared" ref="M24:M29" si="59">IF(+L24-I24=0,0,+L24-I24)</f>
        <v>0</v>
      </c>
      <c r="N24" s="106" t="str">
        <f t="shared" ref="N24:N29" si="60">IF(+I24=0,"-",+M24/I24)</f>
        <v>-</v>
      </c>
      <c r="O24" s="42">
        <f>+'Rentabilitätsvorschau'!AP21</f>
        <v>0</v>
      </c>
      <c r="P24" s="106">
        <f t="shared" ref="P24:P29" si="61">(IF(O$9=0,"",+O24/O$9))</f>
        <v>0</v>
      </c>
      <c r="Q24" s="106" t="str">
        <f t="shared" ref="Q24:Q29" si="62">IF(I24=0,"",(O24-I24)/I24)</f>
        <v/>
      </c>
      <c r="R24" s="41"/>
      <c r="S24" s="42">
        <f t="shared" ref="S24:S29" si="63">IF(+R24-O24=0,0,+R24-O24)</f>
        <v>0</v>
      </c>
      <c r="T24" s="106" t="str">
        <f t="shared" ref="T24:T29" si="64">IF(+O24=0,"-",+S24/O24)</f>
        <v>-</v>
      </c>
      <c r="U24" s="42">
        <f>+'Rentabilitätsvorschau'!BC21</f>
        <v>0</v>
      </c>
      <c r="V24" s="106">
        <f t="shared" ref="V24:V29" si="65">(IF(U$9=0,"",+U24/U$9))</f>
        <v>0</v>
      </c>
      <c r="W24" s="106" t="str">
        <f t="shared" ref="W24:W29" si="66">IF(O24=0,"",(U24-O24)/O24)</f>
        <v/>
      </c>
      <c r="X24" s="41"/>
      <c r="Y24" s="42">
        <f t="shared" ref="Y24:Y29" si="67">IF(+X24-U24=0,0,+X24-U24)</f>
        <v>0</v>
      </c>
      <c r="Z24" s="106" t="str">
        <f t="shared" ref="Z24:Z29" si="68">IF(+U24=0,"-",+Y24/U24)</f>
        <v>-</v>
      </c>
    </row>
    <row r="25" ht="12.0" customHeight="1">
      <c r="A25" s="5"/>
      <c r="B25" s="5"/>
      <c r="C25" s="5" t="str">
        <f>+'Rentabilitätsvorschau'!C22</f>
        <v>Wartung und Reparatur</v>
      </c>
      <c r="D25" s="42">
        <f>+'Rentabilitätsvorschau'!P22</f>
        <v>0</v>
      </c>
      <c r="E25" s="106">
        <f t="shared" si="54"/>
        <v>0</v>
      </c>
      <c r="F25" s="41"/>
      <c r="G25" s="42">
        <f t="shared" si="55"/>
        <v>0</v>
      </c>
      <c r="H25" s="106" t="str">
        <f t="shared" si="56"/>
        <v>-</v>
      </c>
      <c r="I25" s="42">
        <f>+'Rentabilitätsvorschau'!AC22</f>
        <v>0</v>
      </c>
      <c r="J25" s="106">
        <f t="shared" si="57"/>
        <v>0</v>
      </c>
      <c r="K25" s="106" t="str">
        <f t="shared" si="58"/>
        <v/>
      </c>
      <c r="L25" s="41"/>
      <c r="M25" s="42">
        <f t="shared" si="59"/>
        <v>0</v>
      </c>
      <c r="N25" s="106" t="str">
        <f t="shared" si="60"/>
        <v>-</v>
      </c>
      <c r="O25" s="42">
        <f>+'Rentabilitätsvorschau'!AP22</f>
        <v>0</v>
      </c>
      <c r="P25" s="106">
        <f t="shared" si="61"/>
        <v>0</v>
      </c>
      <c r="Q25" s="106" t="str">
        <f t="shared" si="62"/>
        <v/>
      </c>
      <c r="R25" s="41"/>
      <c r="S25" s="42">
        <f t="shared" si="63"/>
        <v>0</v>
      </c>
      <c r="T25" s="106" t="str">
        <f t="shared" si="64"/>
        <v>-</v>
      </c>
      <c r="U25" s="42">
        <f>+'Rentabilitätsvorschau'!BC22</f>
        <v>0</v>
      </c>
      <c r="V25" s="106">
        <f t="shared" si="65"/>
        <v>0</v>
      </c>
      <c r="W25" s="106" t="str">
        <f t="shared" si="66"/>
        <v/>
      </c>
      <c r="X25" s="41"/>
      <c r="Y25" s="42">
        <f t="shared" si="67"/>
        <v>0</v>
      </c>
      <c r="Z25" s="106" t="str">
        <f t="shared" si="68"/>
        <v>-</v>
      </c>
    </row>
    <row r="26" ht="12.0" customHeight="1">
      <c r="A26" s="5"/>
      <c r="B26" s="5"/>
      <c r="C26" s="5" t="str">
        <f>+'Rentabilitätsvorschau'!C23</f>
        <v>Leasing (nur Kfz)</v>
      </c>
      <c r="D26" s="42">
        <f>+'Rentabilitätsvorschau'!P23</f>
        <v>0</v>
      </c>
      <c r="E26" s="106">
        <f t="shared" si="54"/>
        <v>0</v>
      </c>
      <c r="F26" s="41"/>
      <c r="G26" s="42">
        <f t="shared" si="55"/>
        <v>0</v>
      </c>
      <c r="H26" s="106" t="str">
        <f t="shared" si="56"/>
        <v>-</v>
      </c>
      <c r="I26" s="42">
        <f>+'Rentabilitätsvorschau'!AC23</f>
        <v>0</v>
      </c>
      <c r="J26" s="106">
        <f t="shared" si="57"/>
        <v>0</v>
      </c>
      <c r="K26" s="106" t="str">
        <f t="shared" si="58"/>
        <v/>
      </c>
      <c r="L26" s="41"/>
      <c r="M26" s="42">
        <f t="shared" si="59"/>
        <v>0</v>
      </c>
      <c r="N26" s="106" t="str">
        <f t="shared" si="60"/>
        <v>-</v>
      </c>
      <c r="O26" s="42">
        <f>+'Rentabilitätsvorschau'!AP23</f>
        <v>0</v>
      </c>
      <c r="P26" s="106">
        <f t="shared" si="61"/>
        <v>0</v>
      </c>
      <c r="Q26" s="106" t="str">
        <f t="shared" si="62"/>
        <v/>
      </c>
      <c r="R26" s="41"/>
      <c r="S26" s="42">
        <f t="shared" si="63"/>
        <v>0</v>
      </c>
      <c r="T26" s="106" t="str">
        <f t="shared" si="64"/>
        <v>-</v>
      </c>
      <c r="U26" s="42">
        <f>+'Rentabilitätsvorschau'!BC23</f>
        <v>0</v>
      </c>
      <c r="V26" s="106">
        <f t="shared" si="65"/>
        <v>0</v>
      </c>
      <c r="W26" s="106" t="str">
        <f t="shared" si="66"/>
        <v/>
      </c>
      <c r="X26" s="41"/>
      <c r="Y26" s="42">
        <f t="shared" si="67"/>
        <v>0</v>
      </c>
      <c r="Z26" s="106" t="str">
        <f t="shared" si="68"/>
        <v>-</v>
      </c>
    </row>
    <row r="27" ht="12.0" customHeight="1">
      <c r="A27" s="5"/>
      <c r="B27" s="5"/>
      <c r="C27" s="5" t="str">
        <f>+'Rentabilitätsvorschau'!C24</f>
        <v>Betriebskosten</v>
      </c>
      <c r="D27" s="42">
        <f>+'Rentabilitätsvorschau'!P24</f>
        <v>0</v>
      </c>
      <c r="E27" s="106">
        <f t="shared" si="54"/>
        <v>0</v>
      </c>
      <c r="F27" s="41"/>
      <c r="G27" s="42">
        <f t="shared" si="55"/>
        <v>0</v>
      </c>
      <c r="H27" s="106" t="str">
        <f t="shared" si="56"/>
        <v>-</v>
      </c>
      <c r="I27" s="42">
        <f>+'Rentabilitätsvorschau'!AC24</f>
        <v>0</v>
      </c>
      <c r="J27" s="106">
        <f t="shared" si="57"/>
        <v>0</v>
      </c>
      <c r="K27" s="106" t="str">
        <f t="shared" si="58"/>
        <v/>
      </c>
      <c r="L27" s="41"/>
      <c r="M27" s="42">
        <f t="shared" si="59"/>
        <v>0</v>
      </c>
      <c r="N27" s="106" t="str">
        <f t="shared" si="60"/>
        <v>-</v>
      </c>
      <c r="O27" s="42">
        <f>+'Rentabilitätsvorschau'!AP24</f>
        <v>0</v>
      </c>
      <c r="P27" s="106">
        <f t="shared" si="61"/>
        <v>0</v>
      </c>
      <c r="Q27" s="106" t="str">
        <f t="shared" si="62"/>
        <v/>
      </c>
      <c r="R27" s="41"/>
      <c r="S27" s="42">
        <f t="shared" si="63"/>
        <v>0</v>
      </c>
      <c r="T27" s="106" t="str">
        <f t="shared" si="64"/>
        <v>-</v>
      </c>
      <c r="U27" s="42">
        <f>+'Rentabilitätsvorschau'!BC24</f>
        <v>0</v>
      </c>
      <c r="V27" s="106">
        <f t="shared" si="65"/>
        <v>0</v>
      </c>
      <c r="W27" s="106" t="str">
        <f t="shared" si="66"/>
        <v/>
      </c>
      <c r="X27" s="41"/>
      <c r="Y27" s="42">
        <f t="shared" si="67"/>
        <v>0</v>
      </c>
      <c r="Z27" s="106" t="str">
        <f t="shared" si="68"/>
        <v>-</v>
      </c>
    </row>
    <row r="28" ht="12.0" customHeight="1">
      <c r="A28" s="5"/>
      <c r="B28" s="5" t="str">
        <f>+'Rentabilitätsvorschau'!B25</f>
        <v>Reise- und Bewirtungskosten</v>
      </c>
      <c r="C28" s="5"/>
      <c r="D28" s="42">
        <f>+'Rentabilitätsvorschau'!P25</f>
        <v>1000</v>
      </c>
      <c r="E28" s="106">
        <f t="shared" si="54"/>
        <v>0.001843026777</v>
      </c>
      <c r="F28" s="41"/>
      <c r="G28" s="42">
        <f t="shared" si="55"/>
        <v>-1000</v>
      </c>
      <c r="H28" s="106">
        <f t="shared" si="56"/>
        <v>-1</v>
      </c>
      <c r="I28" s="42">
        <f>+'Rentabilitätsvorschau'!AC25</f>
        <v>1200</v>
      </c>
      <c r="J28" s="106">
        <f t="shared" si="57"/>
        <v>0.0006473847345</v>
      </c>
      <c r="K28" s="106">
        <f t="shared" si="58"/>
        <v>0.2</v>
      </c>
      <c r="L28" s="41"/>
      <c r="M28" s="42">
        <f t="shared" si="59"/>
        <v>-1200</v>
      </c>
      <c r="N28" s="106">
        <f t="shared" si="60"/>
        <v>-1</v>
      </c>
      <c r="O28" s="42">
        <f>+'Rentabilitätsvorschau'!AP25</f>
        <v>1440</v>
      </c>
      <c r="P28" s="106">
        <f t="shared" si="61"/>
        <v>0.0002381910969</v>
      </c>
      <c r="Q28" s="106">
        <f t="shared" si="62"/>
        <v>0.2</v>
      </c>
      <c r="R28" s="41"/>
      <c r="S28" s="42">
        <f t="shared" si="63"/>
        <v>-1440</v>
      </c>
      <c r="T28" s="106">
        <f t="shared" si="64"/>
        <v>-1</v>
      </c>
      <c r="U28" s="42">
        <f>+'Rentabilitätsvorschau'!BC25</f>
        <v>1728</v>
      </c>
      <c r="V28" s="106">
        <f t="shared" si="65"/>
        <v>0.00008878964279</v>
      </c>
      <c r="W28" s="106">
        <f t="shared" si="66"/>
        <v>0.2</v>
      </c>
      <c r="X28" s="41"/>
      <c r="Y28" s="42">
        <f t="shared" si="67"/>
        <v>-1728</v>
      </c>
      <c r="Z28" s="106">
        <f t="shared" si="68"/>
        <v>-1</v>
      </c>
    </row>
    <row r="29" ht="12.0" customHeight="1">
      <c r="A29" s="5"/>
      <c r="B29" s="5" t="str">
        <f>+'Rentabilitätsvorschau'!B26</f>
        <v>Anzeigen- und sonst. Werbung</v>
      </c>
      <c r="C29" s="5"/>
      <c r="D29" s="42">
        <f>+'Rentabilitätsvorschau'!P26</f>
        <v>1400</v>
      </c>
      <c r="E29" s="106">
        <f t="shared" si="54"/>
        <v>0.002580237487</v>
      </c>
      <c r="F29" s="41"/>
      <c r="G29" s="42">
        <f t="shared" si="55"/>
        <v>-1400</v>
      </c>
      <c r="H29" s="106">
        <f t="shared" si="56"/>
        <v>-1</v>
      </c>
      <c r="I29" s="42">
        <f>+'Rentabilitätsvorschau'!AC26</f>
        <v>1680</v>
      </c>
      <c r="J29" s="106">
        <f t="shared" si="57"/>
        <v>0.0009063386283</v>
      </c>
      <c r="K29" s="106">
        <f t="shared" si="58"/>
        <v>0.2</v>
      </c>
      <c r="L29" s="41"/>
      <c r="M29" s="42">
        <f t="shared" si="59"/>
        <v>-1680</v>
      </c>
      <c r="N29" s="106">
        <f t="shared" si="60"/>
        <v>-1</v>
      </c>
      <c r="O29" s="42">
        <f>+'Rentabilitätsvorschau'!AP26</f>
        <v>2016</v>
      </c>
      <c r="P29" s="106">
        <f t="shared" si="61"/>
        <v>0.0003334675356</v>
      </c>
      <c r="Q29" s="106">
        <f t="shared" si="62"/>
        <v>0.2</v>
      </c>
      <c r="R29" s="41"/>
      <c r="S29" s="42">
        <f t="shared" si="63"/>
        <v>-2016</v>
      </c>
      <c r="T29" s="106">
        <f t="shared" si="64"/>
        <v>-1</v>
      </c>
      <c r="U29" s="42">
        <f>+'Rentabilitätsvorschau'!BC26</f>
        <v>2419.2</v>
      </c>
      <c r="V29" s="106">
        <f t="shared" si="65"/>
        <v>0.0001243054999</v>
      </c>
      <c r="W29" s="106">
        <f t="shared" si="66"/>
        <v>0.2</v>
      </c>
      <c r="X29" s="41"/>
      <c r="Y29" s="42">
        <f t="shared" si="67"/>
        <v>-2419.2</v>
      </c>
      <c r="Z29" s="106">
        <f t="shared" si="68"/>
        <v>-1</v>
      </c>
    </row>
    <row r="30" ht="12.0" customHeight="1">
      <c r="A30" s="5"/>
      <c r="B30" s="5" t="str">
        <f>+'Rentabilitätsvorschau'!B27</f>
        <v>Kosten der Warenabgabe</v>
      </c>
      <c r="C30" s="5"/>
      <c r="D30" s="42"/>
      <c r="E30" s="106"/>
      <c r="F30" s="42"/>
      <c r="G30" s="42"/>
      <c r="H30" s="106"/>
      <c r="I30" s="42"/>
      <c r="J30" s="106"/>
      <c r="K30" s="106"/>
      <c r="L30" s="42"/>
      <c r="M30" s="42"/>
      <c r="N30" s="106"/>
      <c r="O30" s="42"/>
      <c r="P30" s="106"/>
      <c r="Q30" s="106"/>
      <c r="R30" s="42"/>
      <c r="S30" s="42"/>
      <c r="T30" s="106"/>
      <c r="U30" s="42"/>
      <c r="V30" s="106"/>
      <c r="W30" s="106"/>
      <c r="X30" s="42"/>
      <c r="Y30" s="42"/>
      <c r="Z30" s="106"/>
    </row>
    <row r="31" ht="12.0" customHeight="1">
      <c r="A31" s="5"/>
      <c r="B31" s="5"/>
      <c r="C31" s="5" t="str">
        <f>+'Rentabilitätsvorschau'!C28</f>
        <v>Verpackung/Ausgangsfrachten</v>
      </c>
      <c r="D31" s="42">
        <f>+'Rentabilitätsvorschau'!P28</f>
        <v>0</v>
      </c>
      <c r="E31" s="106">
        <f t="shared" ref="E31:E42" si="69">(IF(D$9=0,"",+D31/D$9))</f>
        <v>0</v>
      </c>
      <c r="F31" s="41"/>
      <c r="G31" s="42">
        <f t="shared" ref="G31:G42" si="70">IF(+F31-D31=0,0,+F31-D31)</f>
        <v>0</v>
      </c>
      <c r="H31" s="106" t="str">
        <f t="shared" ref="H31:H42" si="71">IF(+D31=0,"-",+G31/D31)</f>
        <v>-</v>
      </c>
      <c r="I31" s="42">
        <f>+'Rentabilitätsvorschau'!AC28</f>
        <v>0</v>
      </c>
      <c r="J31" s="106">
        <f t="shared" ref="J31:J42" si="72">(IF(I$9=0,"",+I31/I$9))</f>
        <v>0</v>
      </c>
      <c r="K31" s="106" t="str">
        <f t="shared" ref="K31:K42" si="73">IF(D31=0,"",(I31-D31)/D31)</f>
        <v/>
      </c>
      <c r="L31" s="41"/>
      <c r="M31" s="42">
        <f t="shared" ref="M31:M42" si="74">IF(+L31-I31=0,0,+L31-I31)</f>
        <v>0</v>
      </c>
      <c r="N31" s="106" t="str">
        <f t="shared" ref="N31:N42" si="75">IF(+I31=0,"-",+M31/I31)</f>
        <v>-</v>
      </c>
      <c r="O31" s="42">
        <f>+'Rentabilitätsvorschau'!AP28</f>
        <v>0</v>
      </c>
      <c r="P31" s="106">
        <f t="shared" ref="P31:P42" si="76">(IF(O$9=0,"",+O31/O$9))</f>
        <v>0</v>
      </c>
      <c r="Q31" s="106" t="str">
        <f t="shared" ref="Q31:Q42" si="77">IF(I31=0,"",(O31-I31)/I31)</f>
        <v/>
      </c>
      <c r="R31" s="41"/>
      <c r="S31" s="42">
        <f t="shared" ref="S31:S42" si="78">IF(+R31-O31=0,0,+R31-O31)</f>
        <v>0</v>
      </c>
      <c r="T31" s="106" t="str">
        <f t="shared" ref="T31:T42" si="79">IF(+O31=0,"-",+S31/O31)</f>
        <v>-</v>
      </c>
      <c r="U31" s="42">
        <f>+'Rentabilitätsvorschau'!BC28</f>
        <v>0</v>
      </c>
      <c r="V31" s="106">
        <f t="shared" ref="V31:V42" si="80">(IF(U$9=0,"",+U31/U$9))</f>
        <v>0</v>
      </c>
      <c r="W31" s="106" t="str">
        <f t="shared" ref="W31:W42" si="81">IF(O31=0,"",(U31-O31)/O31)</f>
        <v/>
      </c>
      <c r="X31" s="41"/>
      <c r="Y31" s="42">
        <f t="shared" ref="Y31:Y42" si="82">IF(+X31-U31=0,0,+X31-U31)</f>
        <v>0</v>
      </c>
      <c r="Z31" s="106" t="str">
        <f t="shared" ref="Z31:Z42" si="83">IF(+U31=0,"-",+Y31/U31)</f>
        <v>-</v>
      </c>
    </row>
    <row r="32" ht="12.0" customHeight="1">
      <c r="A32" s="5"/>
      <c r="B32" s="5"/>
      <c r="C32" s="5" t="str">
        <f>+'Rentabilitätsvorschau'!C29</f>
        <v>Provisionen</v>
      </c>
      <c r="D32" s="42">
        <f>+'Rentabilitätsvorschau'!P29</f>
        <v>0</v>
      </c>
      <c r="E32" s="106">
        <f t="shared" si="69"/>
        <v>0</v>
      </c>
      <c r="F32" s="41"/>
      <c r="G32" s="42">
        <f t="shared" si="70"/>
        <v>0</v>
      </c>
      <c r="H32" s="106" t="str">
        <f t="shared" si="71"/>
        <v>-</v>
      </c>
      <c r="I32" s="42">
        <f>+'Rentabilitätsvorschau'!AC29</f>
        <v>0</v>
      </c>
      <c r="J32" s="106">
        <f t="shared" si="72"/>
        <v>0</v>
      </c>
      <c r="K32" s="106" t="str">
        <f t="shared" si="73"/>
        <v/>
      </c>
      <c r="L32" s="41"/>
      <c r="M32" s="42">
        <f t="shared" si="74"/>
        <v>0</v>
      </c>
      <c r="N32" s="106" t="str">
        <f t="shared" si="75"/>
        <v>-</v>
      </c>
      <c r="O32" s="42">
        <f>+'Rentabilitätsvorschau'!AP29</f>
        <v>0</v>
      </c>
      <c r="P32" s="106">
        <f t="shared" si="76"/>
        <v>0</v>
      </c>
      <c r="Q32" s="106" t="str">
        <f t="shared" si="77"/>
        <v/>
      </c>
      <c r="R32" s="41"/>
      <c r="S32" s="42">
        <f t="shared" si="78"/>
        <v>0</v>
      </c>
      <c r="T32" s="106" t="str">
        <f t="shared" si="79"/>
        <v>-</v>
      </c>
      <c r="U32" s="42">
        <f>+'Rentabilitätsvorschau'!BC29</f>
        <v>0</v>
      </c>
      <c r="V32" s="106">
        <f t="shared" si="80"/>
        <v>0</v>
      </c>
      <c r="W32" s="106" t="str">
        <f t="shared" si="81"/>
        <v/>
      </c>
      <c r="X32" s="41"/>
      <c r="Y32" s="42">
        <f t="shared" si="82"/>
        <v>0</v>
      </c>
      <c r="Z32" s="106" t="str">
        <f t="shared" si="83"/>
        <v>-</v>
      </c>
    </row>
    <row r="33" ht="12.0" customHeight="1">
      <c r="A33" s="5"/>
      <c r="B33" s="5" t="str">
        <f>+'Rentabilitätsvorschau'!B30</f>
        <v>Instandhaltung Betriebs- und Geschäftsausstattung</v>
      </c>
      <c r="C33" s="5"/>
      <c r="D33" s="42">
        <f>+'Rentabilitätsvorschau'!P30</f>
        <v>0</v>
      </c>
      <c r="E33" s="106">
        <f t="shared" si="69"/>
        <v>0</v>
      </c>
      <c r="F33" s="41"/>
      <c r="G33" s="42">
        <f t="shared" si="70"/>
        <v>0</v>
      </c>
      <c r="H33" s="106" t="str">
        <f t="shared" si="71"/>
        <v>-</v>
      </c>
      <c r="I33" s="42">
        <f>+'Rentabilitätsvorschau'!AC30</f>
        <v>0</v>
      </c>
      <c r="J33" s="106">
        <f t="shared" si="72"/>
        <v>0</v>
      </c>
      <c r="K33" s="106" t="str">
        <f t="shared" si="73"/>
        <v/>
      </c>
      <c r="L33" s="41"/>
      <c r="M33" s="42">
        <f t="shared" si="74"/>
        <v>0</v>
      </c>
      <c r="N33" s="106" t="str">
        <f t="shared" si="75"/>
        <v>-</v>
      </c>
      <c r="O33" s="42">
        <f>+'Rentabilitätsvorschau'!AP30</f>
        <v>0</v>
      </c>
      <c r="P33" s="106">
        <f t="shared" si="76"/>
        <v>0</v>
      </c>
      <c r="Q33" s="106" t="str">
        <f t="shared" si="77"/>
        <v/>
      </c>
      <c r="R33" s="41"/>
      <c r="S33" s="42">
        <f t="shared" si="78"/>
        <v>0</v>
      </c>
      <c r="T33" s="106" t="str">
        <f t="shared" si="79"/>
        <v>-</v>
      </c>
      <c r="U33" s="42">
        <f>+'Rentabilitätsvorschau'!BC30</f>
        <v>0</v>
      </c>
      <c r="V33" s="106">
        <f t="shared" si="80"/>
        <v>0</v>
      </c>
      <c r="W33" s="106" t="str">
        <f t="shared" si="81"/>
        <v/>
      </c>
      <c r="X33" s="41"/>
      <c r="Y33" s="42">
        <f t="shared" si="82"/>
        <v>0</v>
      </c>
      <c r="Z33" s="106" t="str">
        <f t="shared" si="83"/>
        <v>-</v>
      </c>
    </row>
    <row r="34" ht="12.0" customHeight="1">
      <c r="A34" s="5"/>
      <c r="B34" s="5" t="str">
        <f>+'Rentabilitätsvorschau'!B31</f>
        <v>Leasing (außer Kfz)</v>
      </c>
      <c r="C34" s="5"/>
      <c r="D34" s="42">
        <f>+'Rentabilitätsvorschau'!P31</f>
        <v>0</v>
      </c>
      <c r="E34" s="106">
        <f t="shared" si="69"/>
        <v>0</v>
      </c>
      <c r="F34" s="41"/>
      <c r="G34" s="42">
        <f t="shared" si="70"/>
        <v>0</v>
      </c>
      <c r="H34" s="106" t="str">
        <f t="shared" si="71"/>
        <v>-</v>
      </c>
      <c r="I34" s="42">
        <f>+'Rentabilitätsvorschau'!AC31</f>
        <v>0</v>
      </c>
      <c r="J34" s="106">
        <f t="shared" si="72"/>
        <v>0</v>
      </c>
      <c r="K34" s="106" t="str">
        <f t="shared" si="73"/>
        <v/>
      </c>
      <c r="L34" s="41"/>
      <c r="M34" s="42">
        <f t="shared" si="74"/>
        <v>0</v>
      </c>
      <c r="N34" s="106" t="str">
        <f t="shared" si="75"/>
        <v>-</v>
      </c>
      <c r="O34" s="42">
        <f>+'Rentabilitätsvorschau'!AP31</f>
        <v>0</v>
      </c>
      <c r="P34" s="106">
        <f t="shared" si="76"/>
        <v>0</v>
      </c>
      <c r="Q34" s="106" t="str">
        <f t="shared" si="77"/>
        <v/>
      </c>
      <c r="R34" s="41"/>
      <c r="S34" s="42">
        <f t="shared" si="78"/>
        <v>0</v>
      </c>
      <c r="T34" s="106" t="str">
        <f t="shared" si="79"/>
        <v>-</v>
      </c>
      <c r="U34" s="42">
        <f>+'Rentabilitätsvorschau'!BC31</f>
        <v>0</v>
      </c>
      <c r="V34" s="106">
        <f t="shared" si="80"/>
        <v>0</v>
      </c>
      <c r="W34" s="106" t="str">
        <f t="shared" si="81"/>
        <v/>
      </c>
      <c r="X34" s="41"/>
      <c r="Y34" s="42">
        <f t="shared" si="82"/>
        <v>0</v>
      </c>
      <c r="Z34" s="106" t="str">
        <f t="shared" si="83"/>
        <v>-</v>
      </c>
    </row>
    <row r="35" ht="12.0" customHeight="1">
      <c r="A35" s="5"/>
      <c r="B35" s="5" t="str">
        <f>+'Rentabilitätsvorschau'!B32</f>
        <v>Software-Updates</v>
      </c>
      <c r="C35" s="5"/>
      <c r="D35" s="42">
        <f>+'Rentabilitätsvorschau'!P32</f>
        <v>600</v>
      </c>
      <c r="E35" s="106">
        <f t="shared" si="69"/>
        <v>0.001105816066</v>
      </c>
      <c r="F35" s="41"/>
      <c r="G35" s="42">
        <f t="shared" si="70"/>
        <v>-600</v>
      </c>
      <c r="H35" s="106">
        <f t="shared" si="71"/>
        <v>-1</v>
      </c>
      <c r="I35" s="42">
        <f>+'Rentabilitätsvorschau'!AC32</f>
        <v>600</v>
      </c>
      <c r="J35" s="106">
        <f t="shared" si="72"/>
        <v>0.0003236923673</v>
      </c>
      <c r="K35" s="106">
        <f t="shared" si="73"/>
        <v>0</v>
      </c>
      <c r="L35" s="41"/>
      <c r="M35" s="42">
        <f t="shared" si="74"/>
        <v>-600</v>
      </c>
      <c r="N35" s="106">
        <f t="shared" si="75"/>
        <v>-1</v>
      </c>
      <c r="O35" s="42">
        <f>+'Rentabilitätsvorschau'!AP32</f>
        <v>600</v>
      </c>
      <c r="P35" s="106">
        <f t="shared" si="76"/>
        <v>0.00009924629037</v>
      </c>
      <c r="Q35" s="106">
        <f t="shared" si="77"/>
        <v>0</v>
      </c>
      <c r="R35" s="41"/>
      <c r="S35" s="42">
        <f t="shared" si="78"/>
        <v>-600</v>
      </c>
      <c r="T35" s="106">
        <f t="shared" si="79"/>
        <v>-1</v>
      </c>
      <c r="U35" s="42">
        <f>+'Rentabilitätsvorschau'!BC32</f>
        <v>600</v>
      </c>
      <c r="V35" s="106">
        <f t="shared" si="80"/>
        <v>0.00003082973708</v>
      </c>
      <c r="W35" s="106">
        <f t="shared" si="81"/>
        <v>0</v>
      </c>
      <c r="X35" s="41"/>
      <c r="Y35" s="42">
        <f t="shared" si="82"/>
        <v>-600</v>
      </c>
      <c r="Z35" s="106">
        <f t="shared" si="83"/>
        <v>-1</v>
      </c>
    </row>
    <row r="36" ht="12.0" customHeight="1">
      <c r="A36" s="5"/>
      <c r="B36" s="5" t="str">
        <f>+'Rentabilitätsvorschau'!B33</f>
        <v>Versicherungen (ohne Kfz)</v>
      </c>
      <c r="C36" s="5"/>
      <c r="D36" s="42">
        <f>+'Rentabilitätsvorschau'!P33</f>
        <v>0</v>
      </c>
      <c r="E36" s="106">
        <f t="shared" si="69"/>
        <v>0</v>
      </c>
      <c r="F36" s="41"/>
      <c r="G36" s="42">
        <f t="shared" si="70"/>
        <v>0</v>
      </c>
      <c r="H36" s="106" t="str">
        <f t="shared" si="71"/>
        <v>-</v>
      </c>
      <c r="I36" s="42">
        <f>+'Rentabilitätsvorschau'!AC33</f>
        <v>0</v>
      </c>
      <c r="J36" s="106">
        <f t="shared" si="72"/>
        <v>0</v>
      </c>
      <c r="K36" s="106" t="str">
        <f t="shared" si="73"/>
        <v/>
      </c>
      <c r="L36" s="41"/>
      <c r="M36" s="42">
        <f t="shared" si="74"/>
        <v>0</v>
      </c>
      <c r="N36" s="106" t="str">
        <f t="shared" si="75"/>
        <v>-</v>
      </c>
      <c r="O36" s="42">
        <f>+'Rentabilitätsvorschau'!AP33</f>
        <v>0</v>
      </c>
      <c r="P36" s="106">
        <f t="shared" si="76"/>
        <v>0</v>
      </c>
      <c r="Q36" s="106" t="str">
        <f t="shared" si="77"/>
        <v/>
      </c>
      <c r="R36" s="41"/>
      <c r="S36" s="42">
        <f t="shared" si="78"/>
        <v>0</v>
      </c>
      <c r="T36" s="106" t="str">
        <f t="shared" si="79"/>
        <v>-</v>
      </c>
      <c r="U36" s="42">
        <f>+'Rentabilitätsvorschau'!BC33</f>
        <v>0</v>
      </c>
      <c r="V36" s="106">
        <f t="shared" si="80"/>
        <v>0</v>
      </c>
      <c r="W36" s="106" t="str">
        <f t="shared" si="81"/>
        <v/>
      </c>
      <c r="X36" s="41"/>
      <c r="Y36" s="42">
        <f t="shared" si="82"/>
        <v>0</v>
      </c>
      <c r="Z36" s="106" t="str">
        <f t="shared" si="83"/>
        <v>-</v>
      </c>
    </row>
    <row r="37" ht="12.0" customHeight="1">
      <c r="A37" s="5"/>
      <c r="B37" s="5" t="str">
        <f>+'Rentabilitätsvorschau'!B34</f>
        <v>Beiträge, Gebühren</v>
      </c>
      <c r="C37" s="5"/>
      <c r="D37" s="42">
        <f>+'Rentabilitätsvorschau'!P34</f>
        <v>5400</v>
      </c>
      <c r="E37" s="106">
        <f t="shared" si="69"/>
        <v>0.009952344593</v>
      </c>
      <c r="F37" s="41"/>
      <c r="G37" s="42">
        <f t="shared" si="70"/>
        <v>-5400</v>
      </c>
      <c r="H37" s="106">
        <f t="shared" si="71"/>
        <v>-1</v>
      </c>
      <c r="I37" s="42">
        <f>+'Rentabilitätsvorschau'!AC34</f>
        <v>5400</v>
      </c>
      <c r="J37" s="106">
        <f t="shared" si="72"/>
        <v>0.002913231305</v>
      </c>
      <c r="K37" s="106">
        <f t="shared" si="73"/>
        <v>0</v>
      </c>
      <c r="L37" s="41"/>
      <c r="M37" s="42">
        <f t="shared" si="74"/>
        <v>-5400</v>
      </c>
      <c r="N37" s="106">
        <f t="shared" si="75"/>
        <v>-1</v>
      </c>
      <c r="O37" s="42">
        <f>+'Rentabilitätsvorschau'!AP34</f>
        <v>5400</v>
      </c>
      <c r="P37" s="106">
        <f t="shared" si="76"/>
        <v>0.0008932166133</v>
      </c>
      <c r="Q37" s="106">
        <f t="shared" si="77"/>
        <v>0</v>
      </c>
      <c r="R37" s="41"/>
      <c r="S37" s="42">
        <f t="shared" si="78"/>
        <v>-5400</v>
      </c>
      <c r="T37" s="106">
        <f t="shared" si="79"/>
        <v>-1</v>
      </c>
      <c r="U37" s="42">
        <f>+'Rentabilitätsvorschau'!BC34</f>
        <v>5400</v>
      </c>
      <c r="V37" s="106">
        <f t="shared" si="80"/>
        <v>0.0002774676337</v>
      </c>
      <c r="W37" s="106">
        <f t="shared" si="81"/>
        <v>0</v>
      </c>
      <c r="X37" s="41"/>
      <c r="Y37" s="42">
        <f t="shared" si="82"/>
        <v>-5400</v>
      </c>
      <c r="Z37" s="106">
        <f t="shared" si="83"/>
        <v>-1</v>
      </c>
    </row>
    <row r="38" ht="12.0" customHeight="1">
      <c r="A38" s="5"/>
      <c r="B38" s="5" t="str">
        <f>+'Rentabilitätsvorschau'!B35</f>
        <v>Bürobedarf</v>
      </c>
      <c r="C38" s="5"/>
      <c r="D38" s="42">
        <f>+'Rentabilitätsvorschau'!P35</f>
        <v>500</v>
      </c>
      <c r="E38" s="106">
        <f t="shared" si="69"/>
        <v>0.0009215133883</v>
      </c>
      <c r="F38" s="41"/>
      <c r="G38" s="42">
        <f t="shared" si="70"/>
        <v>-500</v>
      </c>
      <c r="H38" s="106">
        <f t="shared" si="71"/>
        <v>-1</v>
      </c>
      <c r="I38" s="42">
        <f>+'Rentabilitätsvorschau'!AC35</f>
        <v>550</v>
      </c>
      <c r="J38" s="106">
        <f t="shared" si="72"/>
        <v>0.0002967180033</v>
      </c>
      <c r="K38" s="106">
        <f t="shared" si="73"/>
        <v>0.1</v>
      </c>
      <c r="L38" s="41"/>
      <c r="M38" s="42">
        <f t="shared" si="74"/>
        <v>-550</v>
      </c>
      <c r="N38" s="106">
        <f t="shared" si="75"/>
        <v>-1</v>
      </c>
      <c r="O38" s="42">
        <f>+'Rentabilitätsvorschau'!AP35</f>
        <v>550</v>
      </c>
      <c r="P38" s="106">
        <f t="shared" si="76"/>
        <v>0.00009097576617</v>
      </c>
      <c r="Q38" s="106">
        <f t="shared" si="77"/>
        <v>0</v>
      </c>
      <c r="R38" s="41"/>
      <c r="S38" s="42">
        <f t="shared" si="78"/>
        <v>-550</v>
      </c>
      <c r="T38" s="106">
        <f t="shared" si="79"/>
        <v>-1</v>
      </c>
      <c r="U38" s="42">
        <f>+'Rentabilitätsvorschau'!BC35</f>
        <v>550</v>
      </c>
      <c r="V38" s="106">
        <f t="shared" si="80"/>
        <v>0.00002826059232</v>
      </c>
      <c r="W38" s="106">
        <f t="shared" si="81"/>
        <v>0</v>
      </c>
      <c r="X38" s="41"/>
      <c r="Y38" s="42">
        <f t="shared" si="82"/>
        <v>-550</v>
      </c>
      <c r="Z38" s="106">
        <f t="shared" si="83"/>
        <v>-1</v>
      </c>
    </row>
    <row r="39" ht="12.0" customHeight="1">
      <c r="A39" s="5"/>
      <c r="B39" s="5" t="str">
        <f>+'Rentabilitätsvorschau'!B36</f>
        <v>Postwertzeichen</v>
      </c>
      <c r="C39" s="5"/>
      <c r="D39" s="42">
        <f>+'Rentabilitätsvorschau'!P36</f>
        <v>200</v>
      </c>
      <c r="E39" s="106">
        <f t="shared" si="69"/>
        <v>0.0003686053553</v>
      </c>
      <c r="F39" s="41"/>
      <c r="G39" s="42">
        <f t="shared" si="70"/>
        <v>-200</v>
      </c>
      <c r="H39" s="106">
        <f t="shared" si="71"/>
        <v>-1</v>
      </c>
      <c r="I39" s="42">
        <f>+'Rentabilitätsvorschau'!AC36</f>
        <v>200</v>
      </c>
      <c r="J39" s="106">
        <f t="shared" si="72"/>
        <v>0.0001078974558</v>
      </c>
      <c r="K39" s="106">
        <f t="shared" si="73"/>
        <v>0</v>
      </c>
      <c r="L39" s="41"/>
      <c r="M39" s="42">
        <f t="shared" si="74"/>
        <v>-200</v>
      </c>
      <c r="N39" s="106">
        <f t="shared" si="75"/>
        <v>-1</v>
      </c>
      <c r="O39" s="42">
        <f>+'Rentabilitätsvorschau'!AP36</f>
        <v>200</v>
      </c>
      <c r="P39" s="106">
        <f t="shared" si="76"/>
        <v>0.00003308209679</v>
      </c>
      <c r="Q39" s="106">
        <f t="shared" si="77"/>
        <v>0</v>
      </c>
      <c r="R39" s="41"/>
      <c r="S39" s="42">
        <f t="shared" si="78"/>
        <v>-200</v>
      </c>
      <c r="T39" s="106">
        <f t="shared" si="79"/>
        <v>-1</v>
      </c>
      <c r="U39" s="42">
        <f>+'Rentabilitätsvorschau'!BC36</f>
        <v>200</v>
      </c>
      <c r="V39" s="106">
        <f t="shared" si="80"/>
        <v>0.00001027657903</v>
      </c>
      <c r="W39" s="106">
        <f t="shared" si="81"/>
        <v>0</v>
      </c>
      <c r="X39" s="41"/>
      <c r="Y39" s="42">
        <f t="shared" si="82"/>
        <v>-200</v>
      </c>
      <c r="Z39" s="106">
        <f t="shared" si="83"/>
        <v>-1</v>
      </c>
    </row>
    <row r="40" ht="12.0" customHeight="1">
      <c r="A40" s="5"/>
      <c r="B40" s="5" t="str">
        <f>+'Rentabilitätsvorschau'!B37</f>
        <v>Fachliteratur</v>
      </c>
      <c r="C40" s="5"/>
      <c r="D40" s="42">
        <f>+'Rentabilitätsvorschau'!P37</f>
        <v>800</v>
      </c>
      <c r="E40" s="106">
        <f t="shared" si="69"/>
        <v>0.001474421421</v>
      </c>
      <c r="F40" s="41"/>
      <c r="G40" s="42">
        <f t="shared" si="70"/>
        <v>-800</v>
      </c>
      <c r="H40" s="106">
        <f t="shared" si="71"/>
        <v>-1</v>
      </c>
      <c r="I40" s="42">
        <f>+'Rentabilitätsvorschau'!AC37</f>
        <v>800</v>
      </c>
      <c r="J40" s="106">
        <f t="shared" si="72"/>
        <v>0.000431589823</v>
      </c>
      <c r="K40" s="106">
        <f t="shared" si="73"/>
        <v>0</v>
      </c>
      <c r="L40" s="41"/>
      <c r="M40" s="42">
        <f t="shared" si="74"/>
        <v>-800</v>
      </c>
      <c r="N40" s="106">
        <f t="shared" si="75"/>
        <v>-1</v>
      </c>
      <c r="O40" s="42">
        <f>+'Rentabilitätsvorschau'!AP37</f>
        <v>800</v>
      </c>
      <c r="P40" s="106">
        <f t="shared" si="76"/>
        <v>0.0001323283872</v>
      </c>
      <c r="Q40" s="106">
        <f t="shared" si="77"/>
        <v>0</v>
      </c>
      <c r="R40" s="41"/>
      <c r="S40" s="42">
        <f t="shared" si="78"/>
        <v>-800</v>
      </c>
      <c r="T40" s="106">
        <f t="shared" si="79"/>
        <v>-1</v>
      </c>
      <c r="U40" s="42">
        <f>+'Rentabilitätsvorschau'!BC37</f>
        <v>800</v>
      </c>
      <c r="V40" s="106">
        <f t="shared" si="80"/>
        <v>0.00004110631611</v>
      </c>
      <c r="W40" s="106">
        <f t="shared" si="81"/>
        <v>0</v>
      </c>
      <c r="X40" s="41"/>
      <c r="Y40" s="42">
        <f t="shared" si="82"/>
        <v>-800</v>
      </c>
      <c r="Z40" s="106">
        <f t="shared" si="83"/>
        <v>-1</v>
      </c>
    </row>
    <row r="41" ht="12.0" customHeight="1">
      <c r="A41" s="5"/>
      <c r="B41" s="5" t="str">
        <f>+'Rentabilitätsvorschau'!B38</f>
        <v>Fortbildung</v>
      </c>
      <c r="C41" s="5"/>
      <c r="D41" s="42">
        <f>+'Rentabilitätsvorschau'!P38</f>
        <v>500</v>
      </c>
      <c r="E41" s="106">
        <f t="shared" si="69"/>
        <v>0.0009215133883</v>
      </c>
      <c r="F41" s="41"/>
      <c r="G41" s="42">
        <f t="shared" si="70"/>
        <v>-500</v>
      </c>
      <c r="H41" s="106">
        <f t="shared" si="71"/>
        <v>-1</v>
      </c>
      <c r="I41" s="42">
        <f>+'Rentabilitätsvorschau'!AC38</f>
        <v>500</v>
      </c>
      <c r="J41" s="106">
        <f t="shared" si="72"/>
        <v>0.0002697436394</v>
      </c>
      <c r="K41" s="106">
        <f t="shared" si="73"/>
        <v>0</v>
      </c>
      <c r="L41" s="41"/>
      <c r="M41" s="42">
        <f t="shared" si="74"/>
        <v>-500</v>
      </c>
      <c r="N41" s="106">
        <f t="shared" si="75"/>
        <v>-1</v>
      </c>
      <c r="O41" s="42">
        <f>+'Rentabilitätsvorschau'!AP38</f>
        <v>500</v>
      </c>
      <c r="P41" s="106">
        <f t="shared" si="76"/>
        <v>0.00008270524197</v>
      </c>
      <c r="Q41" s="106">
        <f t="shared" si="77"/>
        <v>0</v>
      </c>
      <c r="R41" s="41"/>
      <c r="S41" s="42">
        <f t="shared" si="78"/>
        <v>-500</v>
      </c>
      <c r="T41" s="106">
        <f t="shared" si="79"/>
        <v>-1</v>
      </c>
      <c r="U41" s="42">
        <f>+'Rentabilitätsvorschau'!BC38</f>
        <v>500</v>
      </c>
      <c r="V41" s="106">
        <f t="shared" si="80"/>
        <v>0.00002569144757</v>
      </c>
      <c r="W41" s="106">
        <f t="shared" si="81"/>
        <v>0</v>
      </c>
      <c r="X41" s="41"/>
      <c r="Y41" s="42">
        <f t="shared" si="82"/>
        <v>-500</v>
      </c>
      <c r="Z41" s="106">
        <f t="shared" si="83"/>
        <v>-1</v>
      </c>
    </row>
    <row r="42" ht="12.0" customHeight="1">
      <c r="A42" s="5"/>
      <c r="B42" s="5" t="str">
        <f>+'Rentabilitätsvorschau'!B39</f>
        <v>Messen und Ausstellungen</v>
      </c>
      <c r="C42" s="5"/>
      <c r="D42" s="42">
        <f>+'Rentabilitätsvorschau'!P39</f>
        <v>1000</v>
      </c>
      <c r="E42" s="106">
        <f t="shared" si="69"/>
        <v>0.001843026777</v>
      </c>
      <c r="F42" s="41"/>
      <c r="G42" s="42">
        <f t="shared" si="70"/>
        <v>-1000</v>
      </c>
      <c r="H42" s="106">
        <f t="shared" si="71"/>
        <v>-1</v>
      </c>
      <c r="I42" s="42">
        <f>+'Rentabilitätsvorschau'!AC39</f>
        <v>1000</v>
      </c>
      <c r="J42" s="106">
        <f t="shared" si="72"/>
        <v>0.0005394872788</v>
      </c>
      <c r="K42" s="106">
        <f t="shared" si="73"/>
        <v>0</v>
      </c>
      <c r="L42" s="41"/>
      <c r="M42" s="42">
        <f t="shared" si="74"/>
        <v>-1000</v>
      </c>
      <c r="N42" s="106">
        <f t="shared" si="75"/>
        <v>-1</v>
      </c>
      <c r="O42" s="42">
        <f>+'Rentabilitätsvorschau'!AP39</f>
        <v>1000</v>
      </c>
      <c r="P42" s="106">
        <f t="shared" si="76"/>
        <v>0.0001654104839</v>
      </c>
      <c r="Q42" s="106">
        <f t="shared" si="77"/>
        <v>0</v>
      </c>
      <c r="R42" s="41"/>
      <c r="S42" s="42">
        <f t="shared" si="78"/>
        <v>-1000</v>
      </c>
      <c r="T42" s="106">
        <f t="shared" si="79"/>
        <v>-1</v>
      </c>
      <c r="U42" s="42">
        <f>+'Rentabilitätsvorschau'!BC39</f>
        <v>1000</v>
      </c>
      <c r="V42" s="106">
        <f t="shared" si="80"/>
        <v>0.00005138289513</v>
      </c>
      <c r="W42" s="106">
        <f t="shared" si="81"/>
        <v>0</v>
      </c>
      <c r="X42" s="41"/>
      <c r="Y42" s="42">
        <f t="shared" si="82"/>
        <v>-1000</v>
      </c>
      <c r="Z42" s="106">
        <f t="shared" si="83"/>
        <v>-1</v>
      </c>
    </row>
    <row r="43" ht="12.0" customHeight="1">
      <c r="A43" s="5"/>
      <c r="B43" s="5" t="str">
        <f>+'Rentabilitätsvorschau'!B40</f>
        <v>Beratungskosten</v>
      </c>
      <c r="C43" s="5"/>
      <c r="D43" s="42"/>
      <c r="E43" s="106"/>
      <c r="F43" s="42"/>
      <c r="G43" s="42"/>
      <c r="H43" s="106"/>
      <c r="I43" s="42"/>
      <c r="J43" s="106"/>
      <c r="K43" s="106"/>
      <c r="L43" s="42"/>
      <c r="M43" s="42"/>
      <c r="N43" s="106"/>
      <c r="O43" s="42"/>
      <c r="P43" s="106"/>
      <c r="Q43" s="106"/>
      <c r="R43" s="42"/>
      <c r="S43" s="42"/>
      <c r="T43" s="106"/>
      <c r="U43" s="42"/>
      <c r="V43" s="106"/>
      <c r="W43" s="106"/>
      <c r="X43" s="42"/>
      <c r="Y43" s="42"/>
      <c r="Z43" s="106"/>
    </row>
    <row r="44" ht="12.0" customHeight="1">
      <c r="A44" s="5"/>
      <c r="B44" s="5"/>
      <c r="C44" s="5" t="str">
        <f>+'Rentabilitätsvorschau'!C41</f>
        <v>Steuerberater</v>
      </c>
      <c r="D44" s="42">
        <f>+'Rentabilitätsvorschau'!P41</f>
        <v>1200</v>
      </c>
      <c r="E44" s="106">
        <f t="shared" ref="E44:E54" si="84">(IF(D$9=0,"",+D44/D$9))</f>
        <v>0.002211632132</v>
      </c>
      <c r="F44" s="41"/>
      <c r="G44" s="42">
        <f t="shared" ref="G44:G54" si="85">IF(+F44-D44=0,0,+F44-D44)</f>
        <v>-1200</v>
      </c>
      <c r="H44" s="106">
        <f t="shared" ref="H44:H54" si="86">IF(+D44=0,"-",+G44/D44)</f>
        <v>-1</v>
      </c>
      <c r="I44" s="42">
        <f>+'Rentabilitätsvorschau'!AC41</f>
        <v>1200</v>
      </c>
      <c r="J44" s="106">
        <f t="shared" ref="J44:J54" si="87">(IF(I$9=0,"",+I44/I$9))</f>
        <v>0.0006473847345</v>
      </c>
      <c r="K44" s="106">
        <f t="shared" ref="K44:K54" si="88">IF(D44=0,"",(I44-D44)/D44)</f>
        <v>0</v>
      </c>
      <c r="L44" s="41"/>
      <c r="M44" s="42">
        <f t="shared" ref="M44:M54" si="89">IF(+L44-I44=0,0,+L44-I44)</f>
        <v>-1200</v>
      </c>
      <c r="N44" s="106">
        <f t="shared" ref="N44:N54" si="90">IF(+I44=0,"-",+M44/I44)</f>
        <v>-1</v>
      </c>
      <c r="O44" s="42">
        <f>+'Rentabilitätsvorschau'!AP41</f>
        <v>3000</v>
      </c>
      <c r="P44" s="106">
        <f t="shared" ref="P44:P54" si="91">(IF(O$9=0,"",+O44/O$9))</f>
        <v>0.0004962314518</v>
      </c>
      <c r="Q44" s="106">
        <f t="shared" ref="Q44:Q54" si="92">IF(I44=0,"",(O44-I44)/I44)</f>
        <v>1.5</v>
      </c>
      <c r="R44" s="41"/>
      <c r="S44" s="42">
        <f t="shared" ref="S44:S54" si="93">IF(+R44-O44=0,0,+R44-O44)</f>
        <v>-3000</v>
      </c>
      <c r="T44" s="106">
        <f t="shared" ref="T44:T54" si="94">IF(+O44=0,"-",+S44/O44)</f>
        <v>-1</v>
      </c>
      <c r="U44" s="42">
        <f>+'Rentabilitätsvorschau'!BC41</f>
        <v>3000</v>
      </c>
      <c r="V44" s="106">
        <f t="shared" ref="V44:V54" si="95">(IF(U$9=0,"",+U44/U$9))</f>
        <v>0.0001541486854</v>
      </c>
      <c r="W44" s="106">
        <f t="shared" ref="W44:W54" si="96">IF(O44=0,"",(U44-O44)/O44)</f>
        <v>0</v>
      </c>
      <c r="X44" s="41"/>
      <c r="Y44" s="42">
        <f t="shared" ref="Y44:Y54" si="97">IF(+X44-U44=0,0,+X44-U44)</f>
        <v>-3000</v>
      </c>
      <c r="Z44" s="106">
        <f t="shared" ref="Z44:Z54" si="98">IF(+U44=0,"-",+Y44/U44)</f>
        <v>-1</v>
      </c>
    </row>
    <row r="45" ht="12.0" customHeight="1">
      <c r="A45" s="5"/>
      <c r="B45" s="5"/>
      <c r="C45" s="5" t="str">
        <f>+'Rentabilitätsvorschau'!C42</f>
        <v>Unternehmensberater</v>
      </c>
      <c r="D45" s="42">
        <f>+'Rentabilitätsvorschau'!P42</f>
        <v>0</v>
      </c>
      <c r="E45" s="106">
        <f t="shared" si="84"/>
        <v>0</v>
      </c>
      <c r="F45" s="41"/>
      <c r="G45" s="42">
        <f t="shared" si="85"/>
        <v>0</v>
      </c>
      <c r="H45" s="106" t="str">
        <f t="shared" si="86"/>
        <v>-</v>
      </c>
      <c r="I45" s="42">
        <f>+'Rentabilitätsvorschau'!AC42</f>
        <v>0</v>
      </c>
      <c r="J45" s="106">
        <f t="shared" si="87"/>
        <v>0</v>
      </c>
      <c r="K45" s="106" t="str">
        <f t="shared" si="88"/>
        <v/>
      </c>
      <c r="L45" s="41"/>
      <c r="M45" s="42">
        <f t="shared" si="89"/>
        <v>0</v>
      </c>
      <c r="N45" s="106" t="str">
        <f t="shared" si="90"/>
        <v>-</v>
      </c>
      <c r="O45" s="42">
        <f>+'Rentabilitätsvorschau'!AP42</f>
        <v>0</v>
      </c>
      <c r="P45" s="106">
        <f t="shared" si="91"/>
        <v>0</v>
      </c>
      <c r="Q45" s="106" t="str">
        <f t="shared" si="92"/>
        <v/>
      </c>
      <c r="R45" s="41"/>
      <c r="S45" s="42">
        <f t="shared" si="93"/>
        <v>0</v>
      </c>
      <c r="T45" s="106" t="str">
        <f t="shared" si="94"/>
        <v>-</v>
      </c>
      <c r="U45" s="42">
        <f>+'Rentabilitätsvorschau'!BC42</f>
        <v>0</v>
      </c>
      <c r="V45" s="106">
        <f t="shared" si="95"/>
        <v>0</v>
      </c>
      <c r="W45" s="106" t="str">
        <f t="shared" si="96"/>
        <v/>
      </c>
      <c r="X45" s="41"/>
      <c r="Y45" s="42">
        <f t="shared" si="97"/>
        <v>0</v>
      </c>
      <c r="Z45" s="106" t="str">
        <f t="shared" si="98"/>
        <v>-</v>
      </c>
    </row>
    <row r="46" ht="12.0" customHeight="1">
      <c r="A46" s="5"/>
      <c r="B46" s="5"/>
      <c r="C46" s="5" t="str">
        <f>+'Rentabilitätsvorschau'!C43</f>
        <v>Rechtsanwalt</v>
      </c>
      <c r="D46" s="42">
        <f>+'Rentabilitätsvorschau'!P43</f>
        <v>0</v>
      </c>
      <c r="E46" s="106">
        <f t="shared" si="84"/>
        <v>0</v>
      </c>
      <c r="F46" s="41"/>
      <c r="G46" s="42">
        <f t="shared" si="85"/>
        <v>0</v>
      </c>
      <c r="H46" s="106" t="str">
        <f t="shared" si="86"/>
        <v>-</v>
      </c>
      <c r="I46" s="42">
        <f>+'Rentabilitätsvorschau'!AC43</f>
        <v>0</v>
      </c>
      <c r="J46" s="106">
        <f t="shared" si="87"/>
        <v>0</v>
      </c>
      <c r="K46" s="106" t="str">
        <f t="shared" si="88"/>
        <v/>
      </c>
      <c r="L46" s="41"/>
      <c r="M46" s="42">
        <f t="shared" si="89"/>
        <v>0</v>
      </c>
      <c r="N46" s="106" t="str">
        <f t="shared" si="90"/>
        <v>-</v>
      </c>
      <c r="O46" s="42">
        <f>+'Rentabilitätsvorschau'!AP43</f>
        <v>0</v>
      </c>
      <c r="P46" s="106">
        <f t="shared" si="91"/>
        <v>0</v>
      </c>
      <c r="Q46" s="106" t="str">
        <f t="shared" si="92"/>
        <v/>
      </c>
      <c r="R46" s="41"/>
      <c r="S46" s="42">
        <f t="shared" si="93"/>
        <v>0</v>
      </c>
      <c r="T46" s="106" t="str">
        <f t="shared" si="94"/>
        <v>-</v>
      </c>
      <c r="U46" s="42">
        <f>+'Rentabilitätsvorschau'!BC43</f>
        <v>0</v>
      </c>
      <c r="V46" s="106">
        <f t="shared" si="95"/>
        <v>0</v>
      </c>
      <c r="W46" s="106" t="str">
        <f t="shared" si="96"/>
        <v/>
      </c>
      <c r="X46" s="41"/>
      <c r="Y46" s="42">
        <f t="shared" si="97"/>
        <v>0</v>
      </c>
      <c r="Z46" s="106" t="str">
        <f t="shared" si="98"/>
        <v>-</v>
      </c>
    </row>
    <row r="47" ht="12.0" customHeight="1">
      <c r="A47" s="5"/>
      <c r="B47" s="5" t="str">
        <f>+'Rentabilitätsvorschau'!B44</f>
        <v>Kosten des Geldverkehrs</v>
      </c>
      <c r="C47" s="5"/>
      <c r="D47" s="42">
        <f>+'Rentabilitätsvorschau'!P44</f>
        <v>0</v>
      </c>
      <c r="E47" s="106">
        <f t="shared" si="84"/>
        <v>0</v>
      </c>
      <c r="F47" s="41"/>
      <c r="G47" s="42">
        <f t="shared" si="85"/>
        <v>0</v>
      </c>
      <c r="H47" s="106" t="str">
        <f t="shared" si="86"/>
        <v>-</v>
      </c>
      <c r="I47" s="42">
        <f>+'Rentabilitätsvorschau'!AC44</f>
        <v>0</v>
      </c>
      <c r="J47" s="106">
        <f t="shared" si="87"/>
        <v>0</v>
      </c>
      <c r="K47" s="106" t="str">
        <f t="shared" si="88"/>
        <v/>
      </c>
      <c r="L47" s="41"/>
      <c r="M47" s="42">
        <f t="shared" si="89"/>
        <v>0</v>
      </c>
      <c r="N47" s="106" t="str">
        <f t="shared" si="90"/>
        <v>-</v>
      </c>
      <c r="O47" s="42">
        <f>+'Rentabilitätsvorschau'!AP44</f>
        <v>0</v>
      </c>
      <c r="P47" s="106">
        <f t="shared" si="91"/>
        <v>0</v>
      </c>
      <c r="Q47" s="106" t="str">
        <f t="shared" si="92"/>
        <v/>
      </c>
      <c r="R47" s="41"/>
      <c r="S47" s="42">
        <f t="shared" si="93"/>
        <v>0</v>
      </c>
      <c r="T47" s="106" t="str">
        <f t="shared" si="94"/>
        <v>-</v>
      </c>
      <c r="U47" s="42">
        <f>+'Rentabilitätsvorschau'!BC44</f>
        <v>0</v>
      </c>
      <c r="V47" s="106">
        <f t="shared" si="95"/>
        <v>0</v>
      </c>
      <c r="W47" s="106" t="str">
        <f t="shared" si="96"/>
        <v/>
      </c>
      <c r="X47" s="41"/>
      <c r="Y47" s="42">
        <f t="shared" si="97"/>
        <v>0</v>
      </c>
      <c r="Z47" s="106" t="str">
        <f t="shared" si="98"/>
        <v>-</v>
      </c>
    </row>
    <row r="48" ht="12.0" customHeight="1">
      <c r="A48" s="5"/>
      <c r="B48" s="5" t="str">
        <f>+'Rentabilitätsvorschau'!B45</f>
        <v>Andere betriebliche Aufwendungen</v>
      </c>
      <c r="C48" s="5"/>
      <c r="D48" s="42">
        <f>+'Rentabilitätsvorschau'!P45</f>
        <v>0</v>
      </c>
      <c r="E48" s="106">
        <f t="shared" si="84"/>
        <v>0</v>
      </c>
      <c r="F48" s="41"/>
      <c r="G48" s="42">
        <f t="shared" si="85"/>
        <v>0</v>
      </c>
      <c r="H48" s="106" t="str">
        <f t="shared" si="86"/>
        <v>-</v>
      </c>
      <c r="I48" s="42">
        <f>+'Rentabilitätsvorschau'!AC45</f>
        <v>0</v>
      </c>
      <c r="J48" s="106">
        <f t="shared" si="87"/>
        <v>0</v>
      </c>
      <c r="K48" s="106" t="str">
        <f t="shared" si="88"/>
        <v/>
      </c>
      <c r="L48" s="41"/>
      <c r="M48" s="42">
        <f t="shared" si="89"/>
        <v>0</v>
      </c>
      <c r="N48" s="106" t="str">
        <f t="shared" si="90"/>
        <v>-</v>
      </c>
      <c r="O48" s="42">
        <f>+'Rentabilitätsvorschau'!AP45</f>
        <v>0</v>
      </c>
      <c r="P48" s="106">
        <f t="shared" si="91"/>
        <v>0</v>
      </c>
      <c r="Q48" s="106" t="str">
        <f t="shared" si="92"/>
        <v/>
      </c>
      <c r="R48" s="41"/>
      <c r="S48" s="42">
        <f t="shared" si="93"/>
        <v>0</v>
      </c>
      <c r="T48" s="106" t="str">
        <f t="shared" si="94"/>
        <v>-</v>
      </c>
      <c r="U48" s="42">
        <f>+'Rentabilitätsvorschau'!BC45</f>
        <v>0</v>
      </c>
      <c r="V48" s="106">
        <f t="shared" si="95"/>
        <v>0</v>
      </c>
      <c r="W48" s="106" t="str">
        <f t="shared" si="96"/>
        <v/>
      </c>
      <c r="X48" s="41"/>
      <c r="Y48" s="42">
        <f t="shared" si="97"/>
        <v>0</v>
      </c>
      <c r="Z48" s="106" t="str">
        <f t="shared" si="98"/>
        <v>-</v>
      </c>
    </row>
    <row r="49" ht="12.0" customHeight="1">
      <c r="A49" s="5" t="str">
        <f>+'Rentabilitätsvorschau'!A46</f>
        <v>Summe betrieblicher Aufwendungen</v>
      </c>
      <c r="B49" s="5"/>
      <c r="C49" s="5"/>
      <c r="D49" s="47">
        <f>SUM(D16:D48)</f>
        <v>68950</v>
      </c>
      <c r="E49" s="107">
        <f t="shared" si="84"/>
        <v>0.1270766962</v>
      </c>
      <c r="F49" s="47">
        <f>SUM(F16:F48)</f>
        <v>0</v>
      </c>
      <c r="G49" s="47">
        <f t="shared" si="85"/>
        <v>-68950</v>
      </c>
      <c r="H49" s="107">
        <f t="shared" si="86"/>
        <v>-1</v>
      </c>
      <c r="I49" s="47">
        <f>SUM(I16:I48)</f>
        <v>73730</v>
      </c>
      <c r="J49" s="107">
        <f t="shared" si="87"/>
        <v>0.03977639706</v>
      </c>
      <c r="K49" s="107">
        <f t="shared" si="88"/>
        <v>0.06932559826</v>
      </c>
      <c r="L49" s="47">
        <f>SUM(L16:L48)</f>
        <v>0</v>
      </c>
      <c r="M49" s="47">
        <f t="shared" si="89"/>
        <v>-73730</v>
      </c>
      <c r="N49" s="107">
        <f t="shared" si="90"/>
        <v>-1</v>
      </c>
      <c r="O49" s="47">
        <f>SUM(O16:O48)</f>
        <v>79706</v>
      </c>
      <c r="P49" s="107">
        <f t="shared" si="91"/>
        <v>0.01318420803</v>
      </c>
      <c r="Q49" s="107">
        <f t="shared" si="92"/>
        <v>0.08105248881</v>
      </c>
      <c r="R49" s="47">
        <f>SUM(R16:R48)</f>
        <v>0</v>
      </c>
      <c r="S49" s="47">
        <f t="shared" si="93"/>
        <v>-79706</v>
      </c>
      <c r="T49" s="107">
        <f t="shared" si="94"/>
        <v>-1</v>
      </c>
      <c r="U49" s="47">
        <f>SUM(U16:U48)</f>
        <v>80397.2</v>
      </c>
      <c r="V49" s="107">
        <f t="shared" si="95"/>
        <v>0.004131040897</v>
      </c>
      <c r="W49" s="107">
        <f t="shared" si="96"/>
        <v>0.008671869119</v>
      </c>
      <c r="X49" s="47">
        <f>SUM(X16:X48)</f>
        <v>0</v>
      </c>
      <c r="Y49" s="47">
        <f t="shared" si="97"/>
        <v>-80397.2</v>
      </c>
      <c r="Z49" s="107">
        <f t="shared" si="98"/>
        <v>-1</v>
      </c>
    </row>
    <row r="50" ht="12.0" customHeight="1">
      <c r="A50" s="5" t="str">
        <f>+'Rentabilitätsvorschau'!A47</f>
        <v>Betriebsergebnis</v>
      </c>
      <c r="B50" s="5"/>
      <c r="C50" s="5"/>
      <c r="D50" s="40">
        <f>+D15-D49</f>
        <v>471635.7143</v>
      </c>
      <c r="E50" s="109">
        <f t="shared" si="84"/>
        <v>0.8692372502</v>
      </c>
      <c r="F50" s="40">
        <f>+F15-F49</f>
        <v>0</v>
      </c>
      <c r="G50" s="40">
        <f t="shared" si="85"/>
        <v>-471635.7143</v>
      </c>
      <c r="H50" s="109">
        <f t="shared" si="86"/>
        <v>-1</v>
      </c>
      <c r="I50" s="40">
        <f>+I15-I49</f>
        <v>1768381.826</v>
      </c>
      <c r="J50" s="109">
        <f t="shared" si="87"/>
        <v>0.9540194992</v>
      </c>
      <c r="K50" s="109">
        <f t="shared" si="88"/>
        <v>2.749465472</v>
      </c>
      <c r="L50" s="40">
        <f>+L15-L49</f>
        <v>0</v>
      </c>
      <c r="M50" s="40">
        <f t="shared" si="89"/>
        <v>-1768381.826</v>
      </c>
      <c r="N50" s="109">
        <f t="shared" si="90"/>
        <v>-1</v>
      </c>
      <c r="O50" s="40">
        <f>+O15-O49</f>
        <v>5954360.013</v>
      </c>
      <c r="P50" s="109">
        <f t="shared" si="91"/>
        <v>0.9849135714</v>
      </c>
      <c r="Q50" s="109">
        <f t="shared" si="92"/>
        <v>2.367123505</v>
      </c>
      <c r="R50" s="40">
        <f>+R15-R49</f>
        <v>0</v>
      </c>
      <c r="S50" s="40">
        <f t="shared" si="93"/>
        <v>-5954360.013</v>
      </c>
      <c r="T50" s="109">
        <f t="shared" si="94"/>
        <v>-1</v>
      </c>
      <c r="U50" s="40">
        <f>+U15-U49</f>
        <v>19369832.18</v>
      </c>
      <c r="V50" s="109">
        <f t="shared" si="95"/>
        <v>0.9952780558</v>
      </c>
      <c r="W50" s="109">
        <f t="shared" si="96"/>
        <v>2.253050225</v>
      </c>
      <c r="X50" s="40">
        <f>+X15-X49</f>
        <v>0</v>
      </c>
      <c r="Y50" s="40">
        <f t="shared" si="97"/>
        <v>-19369832.18</v>
      </c>
      <c r="Z50" s="109">
        <f t="shared" si="98"/>
        <v>-1</v>
      </c>
    </row>
    <row r="51" ht="12.0" customHeight="1">
      <c r="A51" s="5" t="s">
        <v>88</v>
      </c>
      <c r="B51" s="5"/>
      <c r="C51" s="5"/>
      <c r="D51" s="42">
        <f>+'Rentabilitätsvorschau'!P48</f>
        <v>0</v>
      </c>
      <c r="E51" s="106">
        <f t="shared" si="84"/>
        <v>0</v>
      </c>
      <c r="F51" s="41"/>
      <c r="G51" s="42">
        <f t="shared" si="85"/>
        <v>0</v>
      </c>
      <c r="H51" s="106" t="str">
        <f t="shared" si="86"/>
        <v>-</v>
      </c>
      <c r="I51" s="42">
        <f>+'Rentabilitätsvorschau'!AC48</f>
        <v>0</v>
      </c>
      <c r="J51" s="106">
        <f t="shared" si="87"/>
        <v>0</v>
      </c>
      <c r="K51" s="106" t="str">
        <f t="shared" si="88"/>
        <v/>
      </c>
      <c r="L51" s="41"/>
      <c r="M51" s="42">
        <f t="shared" si="89"/>
        <v>0</v>
      </c>
      <c r="N51" s="106" t="str">
        <f t="shared" si="90"/>
        <v>-</v>
      </c>
      <c r="O51" s="42">
        <f>+'Rentabilitätsvorschau'!AP48</f>
        <v>0</v>
      </c>
      <c r="P51" s="106">
        <f t="shared" si="91"/>
        <v>0</v>
      </c>
      <c r="Q51" s="106" t="str">
        <f t="shared" si="92"/>
        <v/>
      </c>
      <c r="R51" s="41"/>
      <c r="S51" s="42">
        <f t="shared" si="93"/>
        <v>0</v>
      </c>
      <c r="T51" s="106" t="str">
        <f t="shared" si="94"/>
        <v>-</v>
      </c>
      <c r="U51" s="42">
        <f>+'Rentabilitätsvorschau'!BC48</f>
        <v>0</v>
      </c>
      <c r="V51" s="106">
        <f t="shared" si="95"/>
        <v>0</v>
      </c>
      <c r="W51" s="106" t="str">
        <f t="shared" si="96"/>
        <v/>
      </c>
      <c r="X51" s="41"/>
      <c r="Y51" s="42">
        <f t="shared" si="97"/>
        <v>0</v>
      </c>
      <c r="Z51" s="106" t="str">
        <f t="shared" si="98"/>
        <v>-</v>
      </c>
    </row>
    <row r="52" ht="12.0" customHeight="1">
      <c r="A52" s="5" t="str">
        <f>+'Rentabilitätsvorschau'!A49</f>
        <v>Gewinn/Verlust vor Steuern</v>
      </c>
      <c r="B52" s="5"/>
      <c r="C52" s="5"/>
      <c r="D52" s="48">
        <f>+D50-D51</f>
        <v>471635.7143</v>
      </c>
      <c r="E52" s="110">
        <f t="shared" si="84"/>
        <v>0.8692372502</v>
      </c>
      <c r="F52" s="48">
        <f>+F50-F51</f>
        <v>0</v>
      </c>
      <c r="G52" s="48">
        <f t="shared" si="85"/>
        <v>-471635.7143</v>
      </c>
      <c r="H52" s="110">
        <f t="shared" si="86"/>
        <v>-1</v>
      </c>
      <c r="I52" s="48">
        <f>+I50-I51</f>
        <v>1768381.826</v>
      </c>
      <c r="J52" s="110">
        <f t="shared" si="87"/>
        <v>0.9540194992</v>
      </c>
      <c r="K52" s="110">
        <f t="shared" si="88"/>
        <v>2.749465472</v>
      </c>
      <c r="L52" s="48">
        <f>+L50-L51</f>
        <v>0</v>
      </c>
      <c r="M52" s="48">
        <f t="shared" si="89"/>
        <v>-1768381.826</v>
      </c>
      <c r="N52" s="110">
        <f t="shared" si="90"/>
        <v>-1</v>
      </c>
      <c r="O52" s="48">
        <f>+O50-O51</f>
        <v>5954360.013</v>
      </c>
      <c r="P52" s="110">
        <f t="shared" si="91"/>
        <v>0.9849135714</v>
      </c>
      <c r="Q52" s="110">
        <f t="shared" si="92"/>
        <v>2.367123505</v>
      </c>
      <c r="R52" s="48">
        <f>+R50-R51</f>
        <v>0</v>
      </c>
      <c r="S52" s="48">
        <f t="shared" si="93"/>
        <v>-5954360.013</v>
      </c>
      <c r="T52" s="110">
        <f t="shared" si="94"/>
        <v>-1</v>
      </c>
      <c r="U52" s="48">
        <f>+U50-U51</f>
        <v>19369832.18</v>
      </c>
      <c r="V52" s="110">
        <f t="shared" si="95"/>
        <v>0.9952780558</v>
      </c>
      <c r="W52" s="110">
        <f t="shared" si="96"/>
        <v>2.253050225</v>
      </c>
      <c r="X52" s="48">
        <f>+X50-X51</f>
        <v>0</v>
      </c>
      <c r="Y52" s="48">
        <f t="shared" si="97"/>
        <v>-19369832.18</v>
      </c>
      <c r="Z52" s="110">
        <f t="shared" si="98"/>
        <v>-1</v>
      </c>
    </row>
    <row r="53" ht="12.0" customHeight="1">
      <c r="A53" s="5" t="str">
        <f>+'Rentabilitätsvorschau'!A50</f>
        <v>Sonstige Steuern (betrieblich)</v>
      </c>
      <c r="B53" s="5"/>
      <c r="C53" s="5"/>
      <c r="D53" s="42">
        <f>+'Rentabilitätsvorschau'!P50</f>
        <v>0</v>
      </c>
      <c r="E53" s="106">
        <f t="shared" si="84"/>
        <v>0</v>
      </c>
      <c r="F53" s="41"/>
      <c r="G53" s="42">
        <f t="shared" si="85"/>
        <v>0</v>
      </c>
      <c r="H53" s="106" t="str">
        <f t="shared" si="86"/>
        <v>-</v>
      </c>
      <c r="I53" s="42">
        <f>+'Rentabilitätsvorschau'!AC50</f>
        <v>0</v>
      </c>
      <c r="J53" s="106">
        <f t="shared" si="87"/>
        <v>0</v>
      </c>
      <c r="K53" s="106" t="str">
        <f t="shared" si="88"/>
        <v/>
      </c>
      <c r="L53" s="41"/>
      <c r="M53" s="42">
        <f t="shared" si="89"/>
        <v>0</v>
      </c>
      <c r="N53" s="106" t="str">
        <f t="shared" si="90"/>
        <v>-</v>
      </c>
      <c r="O53" s="42">
        <f>+'Rentabilitätsvorschau'!AP50</f>
        <v>0</v>
      </c>
      <c r="P53" s="106">
        <f t="shared" si="91"/>
        <v>0</v>
      </c>
      <c r="Q53" s="106" t="str">
        <f t="shared" si="92"/>
        <v/>
      </c>
      <c r="R53" s="41"/>
      <c r="S53" s="42">
        <f t="shared" si="93"/>
        <v>0</v>
      </c>
      <c r="T53" s="106" t="str">
        <f t="shared" si="94"/>
        <v>-</v>
      </c>
      <c r="U53" s="42">
        <f>+'Rentabilitätsvorschau'!BC50</f>
        <v>0</v>
      </c>
      <c r="V53" s="106">
        <f t="shared" si="95"/>
        <v>0</v>
      </c>
      <c r="W53" s="106" t="str">
        <f t="shared" si="96"/>
        <v/>
      </c>
      <c r="X53" s="41"/>
      <c r="Y53" s="42">
        <f t="shared" si="97"/>
        <v>0</v>
      </c>
      <c r="Z53" s="106" t="str">
        <f t="shared" si="98"/>
        <v>-</v>
      </c>
    </row>
    <row r="54" ht="12.0" customHeight="1">
      <c r="A54" s="5" t="str">
        <f>+'Rentabilitätsvorschau'!A51</f>
        <v>Jahresüberschuß/Jahresfehlbetrag</v>
      </c>
      <c r="B54" s="5"/>
      <c r="C54" s="5"/>
      <c r="D54" s="49">
        <f>+D52-D53</f>
        <v>471635.7143</v>
      </c>
      <c r="E54" s="111">
        <f t="shared" si="84"/>
        <v>0.8692372502</v>
      </c>
      <c r="F54" s="49">
        <f>+F52-F53</f>
        <v>0</v>
      </c>
      <c r="G54" s="49">
        <f t="shared" si="85"/>
        <v>-471635.7143</v>
      </c>
      <c r="H54" s="111">
        <f t="shared" si="86"/>
        <v>-1</v>
      </c>
      <c r="I54" s="49">
        <f>+I52-I53</f>
        <v>1768381.826</v>
      </c>
      <c r="J54" s="111">
        <f t="shared" si="87"/>
        <v>0.9540194992</v>
      </c>
      <c r="K54" s="111">
        <f t="shared" si="88"/>
        <v>2.749465472</v>
      </c>
      <c r="L54" s="49">
        <f>+L52-L53</f>
        <v>0</v>
      </c>
      <c r="M54" s="49">
        <f t="shared" si="89"/>
        <v>-1768381.826</v>
      </c>
      <c r="N54" s="111">
        <f t="shared" si="90"/>
        <v>-1</v>
      </c>
      <c r="O54" s="49">
        <f>+O52-O53</f>
        <v>5954360.013</v>
      </c>
      <c r="P54" s="111">
        <f t="shared" si="91"/>
        <v>0.9849135714</v>
      </c>
      <c r="Q54" s="111">
        <f t="shared" si="92"/>
        <v>2.367123505</v>
      </c>
      <c r="R54" s="49">
        <f>+R52-R53</f>
        <v>0</v>
      </c>
      <c r="S54" s="49">
        <f t="shared" si="93"/>
        <v>-5954360.013</v>
      </c>
      <c r="T54" s="111">
        <f t="shared" si="94"/>
        <v>-1</v>
      </c>
      <c r="U54" s="49">
        <f>+U52-U53</f>
        <v>19369832.18</v>
      </c>
      <c r="V54" s="111">
        <f t="shared" si="95"/>
        <v>0.9952780558</v>
      </c>
      <c r="W54" s="111">
        <f t="shared" si="96"/>
        <v>2.253050225</v>
      </c>
      <c r="X54" s="49">
        <f>+X52-X53</f>
        <v>0</v>
      </c>
      <c r="Y54" s="49">
        <f t="shared" si="97"/>
        <v>-19369832.18</v>
      </c>
      <c r="Z54" s="111">
        <f t="shared" si="98"/>
        <v>-1</v>
      </c>
    </row>
    <row r="55" ht="12.0" customHeight="1">
      <c r="A55" s="5"/>
      <c r="B55" s="5"/>
      <c r="C55" s="5"/>
      <c r="D55" s="5"/>
      <c r="E55" s="112"/>
      <c r="F55" s="112"/>
      <c r="G55" s="112"/>
      <c r="H55" s="112"/>
      <c r="I55" s="5"/>
      <c r="J55" s="112"/>
      <c r="K55" s="112"/>
      <c r="L55" s="112"/>
      <c r="M55" s="112"/>
      <c r="N55" s="112"/>
      <c r="O55" s="5"/>
      <c r="P55" s="5"/>
      <c r="Q55" s="5"/>
      <c r="R55" s="5"/>
      <c r="S55" s="5"/>
      <c r="T55" s="5"/>
      <c r="U55" s="5"/>
      <c r="V55" s="5"/>
      <c r="W55" s="5"/>
      <c r="X55" s="5"/>
      <c r="Y55" s="5"/>
      <c r="Z55" s="5"/>
    </row>
    <row r="56" ht="12.0" customHeight="1">
      <c r="A56" s="113"/>
      <c r="B56" s="113"/>
      <c r="C56" s="113"/>
      <c r="D56" s="113"/>
      <c r="E56" s="113"/>
      <c r="F56" s="113"/>
      <c r="G56" s="113"/>
      <c r="H56" s="113"/>
      <c r="I56" s="113"/>
      <c r="J56" s="113"/>
      <c r="K56" s="113"/>
      <c r="L56" s="113"/>
      <c r="M56" s="113"/>
      <c r="N56" s="113"/>
      <c r="O56" s="113"/>
      <c r="P56" s="113"/>
      <c r="Q56" s="113"/>
      <c r="R56" s="113"/>
      <c r="S56" s="113"/>
      <c r="T56" s="113"/>
      <c r="U56" s="113"/>
      <c r="V56" s="113"/>
      <c r="W56" s="113"/>
      <c r="X56" s="113"/>
      <c r="Y56" s="113"/>
      <c r="Z56" s="5"/>
    </row>
    <row r="57" ht="12.0"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2.0"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2.0"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2.0"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2.0"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2.0"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2.0"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2.0"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2.0"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2.0"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2.0"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2.0"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2.0"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2.0"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2.0"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2.0"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2.0"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2.0"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2.0"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2.0"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2.0"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2.0"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2.0"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2.0"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2.0"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2.0"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2.0"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2.0"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2.0"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2.0"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2.0"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2.0"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2.0"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2.0"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2.0"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2.0"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2.0"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2.0"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2.0"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2.0"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2.0"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2.0"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2.0"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2.0"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0"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0"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0"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0"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0"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0"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0"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0"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0"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0"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0"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0"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0"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0"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0"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0"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0"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0"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0"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0"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0"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0"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0"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0"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0"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0"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0"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0"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0"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0"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0"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0"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0"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0"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0"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0"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0"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0"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0"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0"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0"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0"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0"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0"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0"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0"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0"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0"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0"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0"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0"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0"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0"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0"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0"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0"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0"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0"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0"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0"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0"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0"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0"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0"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0"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0"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0"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0"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0"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0"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0"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0"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0"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0"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0"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0"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0"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0"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0"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0"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0"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0"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0"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0"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0"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0"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0"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0"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0"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0"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0"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0"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0"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0"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0"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0"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0"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0"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0"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0"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0"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0"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0"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0"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0"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0"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0"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0"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0"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0"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0"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0"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0"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0"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0"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0"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0"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0"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0"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0"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0"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0"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0"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0"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0"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0"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0"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0"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0"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0"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0"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0"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0"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0"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0"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0"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0"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0"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0"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0"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0"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0"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0"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0"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0"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0"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0"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0"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0"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0"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0"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0"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0"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0"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0"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0"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0"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0"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0"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0"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0"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0"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0"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0"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0"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0"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0"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0"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0"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0"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0"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0"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0"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0"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0"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0"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0"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0"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0"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0"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0"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0"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0"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0"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0"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0"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0"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0"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0"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0"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0"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0"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0"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0"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0"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0"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0"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0"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0"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0"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0"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0"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0"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0"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0"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0"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0"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0"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0"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0"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0"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0"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0"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0"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0"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0"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0"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0"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0"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0"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0"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0"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0"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0"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0"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0"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0"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0"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0"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0"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0"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0"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0"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0"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0"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0"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0"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0"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0"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0"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0"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0"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0"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0"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0"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0"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0"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0"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0"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0"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0"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0"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0"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0"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0"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0"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0"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0"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0"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0"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0"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0"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0"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0"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0"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0"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0"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0"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0"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0"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0"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0"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0"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0"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0"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0"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0"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0"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0"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0"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0"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0"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0"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0"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0"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0"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0"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0"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0"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0"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0"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0"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0"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0"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0"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0"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0"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0"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0"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0"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0"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0"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0"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0"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0"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0"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0"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0"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0"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0"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0"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0"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0"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0"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0"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0"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0"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0"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0"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0"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0"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0"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0"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0"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0"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0"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0"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0"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0"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0"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0"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0"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0"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0"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0"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0"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0"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0"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0"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0"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0"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0"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0"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0"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0"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0"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0"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0"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0"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0"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0"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0"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0"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0"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0"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0"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0"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0"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0"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0"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0"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0"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0"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0"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0"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0"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0"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0"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0"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0"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0"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0"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0"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0"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0"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0"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0"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0"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0"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0"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0"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0"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0"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0"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0"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0"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0"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0"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0"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0"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0"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0"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0"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0"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0"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0"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0"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0"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0"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0"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0"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0"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0"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0"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0"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0"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0"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0"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0"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0"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0"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0"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0"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0"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0"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0"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0"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0"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0"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0"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0"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0"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0"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0"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0"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0"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0"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0"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0"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0"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0"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0"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0"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0"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0"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0"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0"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0"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0"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0"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0"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0"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0"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0"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0"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0"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0"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0"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0"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0"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0"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0"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0"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0"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0"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0"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0"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0"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0"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0"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0"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0"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0"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0"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0"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0"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0"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0"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0"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0"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0"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0"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0"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0"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0"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0"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0"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0"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0"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0"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0"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0"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0"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0"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0"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0"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0"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0"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0"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0"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0"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0"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0"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0"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0"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0"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0"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0"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0"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0"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0"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0"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0"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0"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0"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0"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0"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0"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0"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0"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0"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0"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0"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0"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0"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0"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0"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0"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0"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0"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0"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0"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0"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0"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0"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0"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0"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0"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0"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0"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0"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0"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0"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0"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0"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0"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0"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0"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0"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0"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0"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0"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0"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0"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0"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0"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0"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0"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0"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0"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0"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0"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0"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0"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0"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0"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0"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0"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2.0"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2.0"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2.0"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2.0"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2.0"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2.0"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2.0"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2.0"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2.0"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2.0"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2.0"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2.0"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2.0"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2.0"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2.0"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13">
    <mergeCell ref="I2:K2"/>
    <mergeCell ref="L2:N2"/>
    <mergeCell ref="O2:Q2"/>
    <mergeCell ref="R2:T2"/>
    <mergeCell ref="U2:W2"/>
    <mergeCell ref="X2:Z2"/>
    <mergeCell ref="A1:C3"/>
    <mergeCell ref="D1:H1"/>
    <mergeCell ref="I1:N1"/>
    <mergeCell ref="O1:T1"/>
    <mergeCell ref="U1:Z1"/>
    <mergeCell ref="D2:E2"/>
    <mergeCell ref="F2:H2"/>
  </mergeCells>
  <printOptions/>
  <pageMargins bottom="0.7874015748031497" footer="0.0" header="0.0" left="0.7086614173228347" right="0.7086614173228347" top="1.1023622047244095"/>
  <pageSetup paperSize="9" orientation="landscape"/>
  <headerFooter>
    <oddHeader>&amp;RIHK Köln - das Gründungstool &amp;A</oddHeader>
    <oddFooter>&amp;L&amp;F\&amp;A\&amp;D\&amp;T&amp;RRelease 3.9</oddFooter>
  </headerFooter>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3.86"/>
    <col customWidth="1" min="2" max="2" width="10.14"/>
    <col customWidth="1" min="3" max="3" width="54.43"/>
    <col customWidth="1" min="4" max="26" width="11.43"/>
  </cols>
  <sheetData>
    <row r="1" ht="25.5" customHeight="1">
      <c r="A1" s="5"/>
      <c r="B1" s="5"/>
      <c r="C1" s="5"/>
      <c r="D1" s="36">
        <f>+'Rentabilitätsvorschau'!P1</f>
        <v>2024</v>
      </c>
      <c r="E1" s="36">
        <f>+'Rentabilitätsvorschau'!AC1</f>
        <v>2025</v>
      </c>
      <c r="F1" s="36">
        <f>+'Rentabilitätsvorschau'!AP1</f>
        <v>2026</v>
      </c>
      <c r="G1" s="36">
        <f>+'Rentabilitätsvorschau'!BC1</f>
        <v>2027</v>
      </c>
      <c r="H1" s="5"/>
      <c r="I1" s="5"/>
      <c r="J1" s="5"/>
      <c r="K1" s="5"/>
      <c r="L1" s="5"/>
      <c r="M1" s="5"/>
      <c r="N1" s="5"/>
      <c r="O1" s="5"/>
      <c r="P1" s="5"/>
      <c r="Q1" s="5"/>
      <c r="R1" s="5"/>
      <c r="S1" s="5"/>
      <c r="T1" s="5"/>
      <c r="U1" s="5"/>
      <c r="V1" s="5"/>
      <c r="W1" s="5"/>
      <c r="X1" s="5"/>
      <c r="Y1" s="5"/>
      <c r="Z1" s="5"/>
    </row>
    <row r="2" ht="25.5" customHeight="1">
      <c r="A2" s="69" t="s">
        <v>189</v>
      </c>
      <c r="B2" s="5"/>
      <c r="C2" s="5"/>
      <c r="D2" s="114">
        <f>+'Rentabilitätsvorschau'!P51+'Rentabilitätsvorschau'!P48</f>
        <v>462135.7143</v>
      </c>
      <c r="E2" s="114">
        <f>+'Rentabilitätsvorschau'!AC51+'Rentabilitätsvorschau'!AC48</f>
        <v>1768381.826</v>
      </c>
      <c r="F2" s="114">
        <f>+'Rentabilitätsvorschau'!AP51+'Rentabilitätsvorschau'!AP48</f>
        <v>5954360.013</v>
      </c>
      <c r="G2" s="114">
        <f>+'Rentabilitätsvorschau'!BC51+'Rentabilitätsvorschau'!BC48</f>
        <v>19369832.18</v>
      </c>
      <c r="H2" s="5"/>
      <c r="I2" s="12"/>
      <c r="J2" s="5"/>
      <c r="K2" s="5"/>
      <c r="L2" s="5"/>
      <c r="M2" s="5"/>
      <c r="N2" s="5"/>
      <c r="O2" s="5"/>
      <c r="P2" s="5"/>
      <c r="Q2" s="5"/>
      <c r="R2" s="5"/>
      <c r="S2" s="5"/>
      <c r="T2" s="5"/>
      <c r="U2" s="5"/>
      <c r="V2" s="5"/>
      <c r="W2" s="5"/>
      <c r="X2" s="5"/>
      <c r="Y2" s="5"/>
      <c r="Z2" s="5"/>
    </row>
    <row r="3" ht="12.0" customHeight="1">
      <c r="A3" s="69" t="s">
        <v>46</v>
      </c>
      <c r="B3" s="5"/>
      <c r="C3" s="5"/>
      <c r="D3" s="114">
        <f>+'Rentabilitätsvorschau'!P14</f>
        <v>0</v>
      </c>
      <c r="E3" s="114">
        <f>+'Rentabilitätsvorschau'!AC14</f>
        <v>0</v>
      </c>
      <c r="F3" s="114">
        <f>+'Rentabilitätsvorschau'!AP14</f>
        <v>0</v>
      </c>
      <c r="G3" s="114">
        <f>+'Rentabilitätsvorschau'!BC14</f>
        <v>0</v>
      </c>
      <c r="H3" s="5"/>
      <c r="I3" s="5"/>
      <c r="J3" s="5"/>
      <c r="K3" s="5"/>
      <c r="L3" s="5"/>
      <c r="M3" s="5"/>
      <c r="N3" s="5"/>
      <c r="O3" s="5"/>
      <c r="P3" s="5"/>
      <c r="Q3" s="5"/>
      <c r="R3" s="5"/>
      <c r="S3" s="5"/>
      <c r="T3" s="5"/>
      <c r="U3" s="5"/>
      <c r="V3" s="5"/>
      <c r="W3" s="5"/>
      <c r="X3" s="5"/>
      <c r="Y3" s="5"/>
      <c r="Z3" s="5"/>
    </row>
    <row r="4" ht="12.0" customHeight="1">
      <c r="A4" s="69" t="s">
        <v>190</v>
      </c>
      <c r="B4" s="5"/>
      <c r="C4" s="5"/>
      <c r="D4" s="115">
        <f t="shared" ref="D4:G4" si="1">SUM(D2:D3)</f>
        <v>462135.7143</v>
      </c>
      <c r="E4" s="115">
        <f t="shared" si="1"/>
        <v>1768381.826</v>
      </c>
      <c r="F4" s="115">
        <f t="shared" si="1"/>
        <v>5954360.013</v>
      </c>
      <c r="G4" s="115">
        <f t="shared" si="1"/>
        <v>19369832.18</v>
      </c>
      <c r="H4" s="5"/>
      <c r="I4" s="5"/>
      <c r="J4" s="5"/>
      <c r="K4" s="5"/>
      <c r="L4" s="5"/>
      <c r="M4" s="5"/>
      <c r="N4" s="5"/>
      <c r="O4" s="5"/>
      <c r="P4" s="5"/>
      <c r="Q4" s="5"/>
      <c r="R4" s="5"/>
      <c r="S4" s="5"/>
      <c r="T4" s="5"/>
      <c r="U4" s="5"/>
      <c r="V4" s="5"/>
      <c r="W4" s="5"/>
      <c r="X4" s="5"/>
      <c r="Y4" s="5"/>
      <c r="Z4" s="5"/>
    </row>
    <row r="5" ht="24.0" customHeight="1">
      <c r="A5" s="83" t="s">
        <v>191</v>
      </c>
      <c r="B5" s="34"/>
      <c r="C5" s="84"/>
      <c r="D5" s="29"/>
      <c r="E5" s="29"/>
      <c r="F5" s="29"/>
      <c r="G5" s="29"/>
      <c r="H5" s="5"/>
      <c r="I5" s="5"/>
      <c r="J5" s="5"/>
      <c r="K5" s="5"/>
      <c r="L5" s="5"/>
      <c r="M5" s="5"/>
      <c r="N5" s="5"/>
      <c r="O5" s="5"/>
      <c r="P5" s="5"/>
      <c r="Q5" s="5"/>
      <c r="R5" s="5"/>
      <c r="S5" s="5"/>
      <c r="T5" s="5"/>
      <c r="U5" s="5"/>
      <c r="V5" s="5"/>
      <c r="W5" s="5"/>
      <c r="X5" s="5"/>
      <c r="Y5" s="5"/>
      <c r="Z5" s="5"/>
    </row>
    <row r="6" ht="12.0" customHeight="1">
      <c r="A6" s="5"/>
      <c r="B6" s="28"/>
      <c r="C6" s="5" t="s">
        <v>192</v>
      </c>
      <c r="D6" s="5"/>
      <c r="E6" s="5"/>
      <c r="F6" s="5"/>
      <c r="G6" s="5"/>
      <c r="H6" s="5"/>
      <c r="I6" s="5"/>
      <c r="J6" s="5"/>
      <c r="K6" s="5"/>
      <c r="L6" s="5"/>
      <c r="M6" s="5"/>
      <c r="N6" s="5"/>
      <c r="O6" s="5"/>
      <c r="P6" s="5"/>
      <c r="Q6" s="5"/>
      <c r="R6" s="5"/>
      <c r="S6" s="5"/>
      <c r="T6" s="5"/>
      <c r="U6" s="5"/>
      <c r="V6" s="5"/>
      <c r="W6" s="5"/>
      <c r="X6" s="5"/>
      <c r="Y6" s="5"/>
      <c r="Z6" s="5"/>
    </row>
    <row r="7" ht="12.0" customHeight="1">
      <c r="A7" s="5"/>
      <c r="B7" s="116"/>
      <c r="C7" s="5" t="s">
        <v>193</v>
      </c>
      <c r="D7" s="5"/>
      <c r="E7" s="5"/>
      <c r="F7" s="5"/>
      <c r="G7" s="5"/>
      <c r="H7" s="5"/>
      <c r="I7" s="5"/>
      <c r="J7" s="5"/>
      <c r="K7" s="5"/>
      <c r="L7" s="5"/>
      <c r="M7" s="5"/>
      <c r="N7" s="5"/>
      <c r="O7" s="5"/>
      <c r="P7" s="5"/>
      <c r="Q7" s="5"/>
      <c r="R7" s="5"/>
      <c r="S7" s="5"/>
      <c r="T7" s="5"/>
      <c r="U7" s="5"/>
      <c r="V7" s="5"/>
      <c r="W7" s="5"/>
      <c r="X7" s="5"/>
      <c r="Y7" s="5"/>
      <c r="Z7" s="5"/>
    </row>
    <row r="8" ht="12.0" customHeight="1">
      <c r="A8" s="5"/>
      <c r="B8" s="28"/>
      <c r="C8" s="5" t="s">
        <v>194</v>
      </c>
      <c r="D8" s="5"/>
      <c r="E8" s="5"/>
      <c r="F8" s="5"/>
      <c r="G8" s="5"/>
      <c r="H8" s="5"/>
      <c r="I8" s="5"/>
      <c r="J8" s="5"/>
      <c r="K8" s="5"/>
      <c r="L8" s="5"/>
      <c r="M8" s="5"/>
      <c r="N8" s="5"/>
      <c r="O8" s="5"/>
      <c r="P8" s="5"/>
      <c r="Q8" s="5"/>
      <c r="R8" s="5"/>
      <c r="S8" s="5"/>
      <c r="T8" s="5"/>
      <c r="U8" s="5"/>
      <c r="V8" s="5"/>
      <c r="W8" s="5"/>
      <c r="X8" s="5"/>
      <c r="Y8" s="5"/>
      <c r="Z8" s="5"/>
    </row>
    <row r="9" ht="12.0" customHeight="1">
      <c r="A9" s="5"/>
      <c r="B9" s="28"/>
      <c r="C9" s="5" t="s">
        <v>195</v>
      </c>
      <c r="D9" s="5"/>
      <c r="E9" s="5"/>
      <c r="F9" s="5"/>
      <c r="G9" s="5"/>
      <c r="H9" s="5"/>
      <c r="I9" s="5"/>
      <c r="J9" s="5"/>
      <c r="K9" s="5"/>
      <c r="L9" s="5"/>
      <c r="M9" s="5"/>
      <c r="N9" s="5"/>
      <c r="O9" s="5"/>
      <c r="P9" s="5"/>
      <c r="Q9" s="5"/>
      <c r="R9" s="5"/>
      <c r="S9" s="5"/>
      <c r="T9" s="5"/>
      <c r="U9" s="5"/>
      <c r="V9" s="5"/>
      <c r="W9" s="5"/>
      <c r="X9" s="5"/>
      <c r="Y9" s="5"/>
      <c r="Z9" s="5"/>
    </row>
    <row r="10" ht="12.0" customHeight="1">
      <c r="A10" s="5"/>
      <c r="B10" s="117"/>
      <c r="C10" s="5" t="s">
        <v>196</v>
      </c>
      <c r="D10" s="29">
        <f>IF(B8=0,0,(+B6*B7)/12*(12-Monat+1))</f>
        <v>0</v>
      </c>
      <c r="E10" s="29">
        <f t="shared" ref="E10:G10" si="2">IF($B8=0,0,(+$B6-SUM($D11:D11))*$B7)</f>
        <v>0</v>
      </c>
      <c r="F10" s="29">
        <f t="shared" si="2"/>
        <v>0</v>
      </c>
      <c r="G10" s="29">
        <f t="shared" si="2"/>
        <v>0</v>
      </c>
      <c r="H10" s="5"/>
      <c r="I10" s="5"/>
      <c r="J10" s="5"/>
      <c r="K10" s="5"/>
      <c r="L10" s="5"/>
      <c r="M10" s="5"/>
      <c r="N10" s="5"/>
      <c r="O10" s="5"/>
      <c r="P10" s="5"/>
      <c r="Q10" s="5"/>
      <c r="R10" s="5"/>
      <c r="S10" s="5"/>
      <c r="T10" s="5"/>
      <c r="U10" s="5"/>
      <c r="V10" s="5"/>
      <c r="W10" s="5"/>
      <c r="X10" s="5"/>
      <c r="Y10" s="5"/>
      <c r="Z10" s="5"/>
    </row>
    <row r="11" ht="12.0" customHeight="1">
      <c r="A11" s="5"/>
      <c r="B11" s="5"/>
      <c r="C11" s="5" t="s">
        <v>197</v>
      </c>
      <c r="D11" s="29">
        <f>IF($B8=0,0,IF($B9&gt;=1,0,$B6/($B8-$B9)))/12*(13-Monat)</f>
        <v>0</v>
      </c>
      <c r="E11" s="29">
        <f>IF($B8=0,0,IF($B9&gt;=2,0,$B6/($B8-$B9)))</f>
        <v>0</v>
      </c>
      <c r="F11" s="29">
        <f>IF($B8=0,0,IF($B9&gt;=3,0,$B6/($B8-$B9)))</f>
        <v>0</v>
      </c>
      <c r="G11" s="29">
        <f>IF(SUM(D11:F11)&gt;=B6,0,IF($B8=0,0,IF($B9&gt;=4,0,$B6/($B8-$B9))))</f>
        <v>0</v>
      </c>
      <c r="H11" s="5"/>
      <c r="I11" s="5"/>
      <c r="J11" s="5"/>
      <c r="K11" s="5"/>
      <c r="L11" s="5"/>
      <c r="M11" s="5"/>
      <c r="N11" s="5"/>
      <c r="O11" s="5"/>
      <c r="P11" s="5"/>
      <c r="Q11" s="5"/>
      <c r="R11" s="5"/>
      <c r="S11" s="5"/>
      <c r="T11" s="5"/>
      <c r="U11" s="5"/>
      <c r="V11" s="5"/>
      <c r="W11" s="5"/>
      <c r="X11" s="5"/>
      <c r="Y11" s="5"/>
      <c r="Z11" s="5"/>
    </row>
    <row r="12" ht="12.0" customHeight="1">
      <c r="A12" s="5"/>
      <c r="B12" s="5"/>
      <c r="C12" s="5"/>
      <c r="D12" s="71">
        <f t="shared" ref="D12:G12" si="3">SUM(D10:D11)</f>
        <v>0</v>
      </c>
      <c r="E12" s="71">
        <f t="shared" si="3"/>
        <v>0</v>
      </c>
      <c r="F12" s="71">
        <f t="shared" si="3"/>
        <v>0</v>
      </c>
      <c r="G12" s="71">
        <f t="shared" si="3"/>
        <v>0</v>
      </c>
      <c r="H12" s="5"/>
      <c r="I12" s="5"/>
      <c r="J12" s="5"/>
      <c r="K12" s="5"/>
      <c r="L12" s="5"/>
      <c r="M12" s="5"/>
      <c r="N12" s="5"/>
      <c r="O12" s="5"/>
      <c r="P12" s="5"/>
      <c r="Q12" s="5"/>
      <c r="R12" s="5"/>
      <c r="S12" s="5"/>
      <c r="T12" s="5"/>
      <c r="U12" s="5"/>
      <c r="V12" s="5"/>
      <c r="W12" s="5"/>
      <c r="X12" s="5"/>
      <c r="Y12" s="5"/>
      <c r="Z12" s="5"/>
    </row>
    <row r="13" ht="24.0" customHeight="1">
      <c r="A13" s="83" t="s">
        <v>198</v>
      </c>
      <c r="B13" s="34"/>
      <c r="C13" s="84"/>
      <c r="D13" s="29"/>
      <c r="E13" s="29"/>
      <c r="F13" s="29"/>
      <c r="G13" s="29"/>
      <c r="H13" s="5"/>
      <c r="I13" s="5"/>
      <c r="J13" s="5"/>
      <c r="K13" s="5"/>
      <c r="L13" s="5"/>
      <c r="M13" s="5"/>
      <c r="N13" s="5"/>
      <c r="O13" s="5"/>
      <c r="P13" s="5"/>
      <c r="Q13" s="5"/>
      <c r="R13" s="5"/>
      <c r="S13" s="5"/>
      <c r="T13" s="5"/>
      <c r="U13" s="5"/>
      <c r="V13" s="5"/>
      <c r="W13" s="5"/>
      <c r="X13" s="5"/>
      <c r="Y13" s="5"/>
      <c r="Z13" s="5"/>
    </row>
    <row r="14" ht="12.0" customHeight="1">
      <c r="A14" s="5"/>
      <c r="B14" s="28"/>
      <c r="C14" s="5" t="str">
        <f t="shared" ref="C14:C19" si="4">+C6</f>
        <v>Darlehensbetrag in EUR</v>
      </c>
      <c r="D14" s="5"/>
      <c r="E14" s="5"/>
      <c r="F14" s="5"/>
      <c r="G14" s="5"/>
      <c r="H14" s="5"/>
      <c r="I14" s="5"/>
      <c r="J14" s="5"/>
      <c r="K14" s="5"/>
      <c r="L14" s="5"/>
      <c r="M14" s="5"/>
      <c r="N14" s="5"/>
      <c r="O14" s="5"/>
      <c r="P14" s="5"/>
      <c r="Q14" s="5"/>
      <c r="R14" s="5"/>
      <c r="S14" s="5"/>
      <c r="T14" s="5"/>
      <c r="U14" s="5"/>
      <c r="V14" s="5"/>
      <c r="W14" s="5"/>
      <c r="X14" s="5"/>
      <c r="Y14" s="5"/>
      <c r="Z14" s="5"/>
    </row>
    <row r="15" ht="12.0" customHeight="1">
      <c r="A15" s="5"/>
      <c r="B15" s="116"/>
      <c r="C15" s="5" t="str">
        <f t="shared" si="4"/>
        <v>Zinsen p.a.</v>
      </c>
      <c r="D15" s="5"/>
      <c r="E15" s="5"/>
      <c r="F15" s="5"/>
      <c r="G15" s="5"/>
      <c r="H15" s="5"/>
      <c r="I15" s="5"/>
      <c r="J15" s="5"/>
      <c r="K15" s="5"/>
      <c r="L15" s="5"/>
      <c r="M15" s="5"/>
      <c r="N15" s="5"/>
      <c r="O15" s="5"/>
      <c r="P15" s="5"/>
      <c r="Q15" s="5"/>
      <c r="R15" s="5"/>
      <c r="S15" s="5"/>
      <c r="T15" s="5"/>
      <c r="U15" s="5"/>
      <c r="V15" s="5"/>
      <c r="W15" s="5"/>
      <c r="X15" s="5"/>
      <c r="Y15" s="5"/>
      <c r="Z15" s="5"/>
    </row>
    <row r="16" ht="12.0" customHeight="1">
      <c r="A16" s="5"/>
      <c r="B16" s="28"/>
      <c r="C16" s="5" t="str">
        <f t="shared" si="4"/>
        <v>Laufzeit (mind. 3 Jahre)</v>
      </c>
      <c r="D16" s="5"/>
      <c r="E16" s="5"/>
      <c r="F16" s="5"/>
      <c r="G16" s="5"/>
      <c r="H16" s="5"/>
      <c r="I16" s="5"/>
      <c r="J16" s="5"/>
      <c r="K16" s="5"/>
      <c r="L16" s="5"/>
      <c r="M16" s="5"/>
      <c r="N16" s="5"/>
      <c r="O16" s="5"/>
      <c r="P16" s="5"/>
      <c r="Q16" s="5"/>
      <c r="R16" s="5"/>
      <c r="S16" s="5"/>
      <c r="T16" s="5"/>
      <c r="U16" s="5"/>
      <c r="V16" s="5"/>
      <c r="W16" s="5"/>
      <c r="X16" s="5"/>
      <c r="Y16" s="5"/>
      <c r="Z16" s="5"/>
    </row>
    <row r="17" ht="12.0" customHeight="1">
      <c r="A17" s="5"/>
      <c r="B17" s="28"/>
      <c r="C17" s="5" t="str">
        <f t="shared" si="4"/>
        <v>davon tilgungsfrei (nur ganze Jahre)</v>
      </c>
      <c r="D17" s="5"/>
      <c r="E17" s="5"/>
      <c r="F17" s="5"/>
      <c r="G17" s="5"/>
      <c r="H17" s="5"/>
      <c r="I17" s="5"/>
      <c r="J17" s="5"/>
      <c r="K17" s="5"/>
      <c r="L17" s="5"/>
      <c r="M17" s="5"/>
      <c r="N17" s="5"/>
      <c r="O17" s="5"/>
      <c r="P17" s="5"/>
      <c r="Q17" s="5"/>
      <c r="R17" s="5"/>
      <c r="S17" s="5"/>
      <c r="T17" s="5"/>
      <c r="U17" s="5"/>
      <c r="V17" s="5"/>
      <c r="W17" s="5"/>
      <c r="X17" s="5"/>
      <c r="Y17" s="5"/>
      <c r="Z17" s="5"/>
    </row>
    <row r="18" ht="12.0" customHeight="1">
      <c r="A18" s="5"/>
      <c r="B18" s="5"/>
      <c r="C18" s="5" t="str">
        <f t="shared" si="4"/>
        <v>Zinsen</v>
      </c>
      <c r="D18" s="29">
        <f>IF(B16=0,0,(+B14*B15)/12*(12-Monat+1))</f>
        <v>0</v>
      </c>
      <c r="E18" s="29">
        <f t="shared" ref="E18:G18" si="5">IF($B16=0,0,(+$B14-SUM($D19:D19))*$B15)</f>
        <v>0</v>
      </c>
      <c r="F18" s="29">
        <f t="shared" si="5"/>
        <v>0</v>
      </c>
      <c r="G18" s="29">
        <f t="shared" si="5"/>
        <v>0</v>
      </c>
      <c r="H18" s="5"/>
      <c r="I18" s="5"/>
      <c r="J18" s="5"/>
      <c r="K18" s="5"/>
      <c r="L18" s="5"/>
      <c r="M18" s="5"/>
      <c r="N18" s="5"/>
      <c r="O18" s="5"/>
      <c r="P18" s="5"/>
      <c r="Q18" s="5"/>
      <c r="R18" s="5"/>
      <c r="S18" s="5"/>
      <c r="T18" s="5"/>
      <c r="U18" s="5"/>
      <c r="V18" s="5"/>
      <c r="W18" s="5"/>
      <c r="X18" s="5"/>
      <c r="Y18" s="5"/>
      <c r="Z18" s="5"/>
    </row>
    <row r="19" ht="12.0" customHeight="1">
      <c r="A19" s="5"/>
      <c r="B19" s="5"/>
      <c r="C19" s="5" t="str">
        <f t="shared" si="4"/>
        <v>Tilgung</v>
      </c>
      <c r="D19" s="29">
        <f>IF($B16=0,0,IF($B17&gt;=1,0,$B14/($B16-$B17)))/12*(13-Monat)</f>
        <v>0</v>
      </c>
      <c r="E19" s="29">
        <f>IF($B16=0,0,IF($B17&gt;=2,0,$B14/($B16-$B17)))</f>
        <v>0</v>
      </c>
      <c r="F19" s="29">
        <f>IF($B16=0,0,IF($B17&gt;=3,0,$B14/($B16-$B17)))</f>
        <v>0</v>
      </c>
      <c r="G19" s="29">
        <f>IF(SUM(D19:F19)&gt;=B14,0,IF($B16=0,0,IF($B17&gt;=4,0,$B14/($B16-$B17))))</f>
        <v>0</v>
      </c>
      <c r="H19" s="5"/>
      <c r="I19" s="5"/>
      <c r="J19" s="5"/>
      <c r="K19" s="5"/>
      <c r="L19" s="5"/>
      <c r="M19" s="5"/>
      <c r="N19" s="5"/>
      <c r="O19" s="5"/>
      <c r="P19" s="5"/>
      <c r="Q19" s="5"/>
      <c r="R19" s="5"/>
      <c r="S19" s="5"/>
      <c r="T19" s="5"/>
      <c r="U19" s="5"/>
      <c r="V19" s="5"/>
      <c r="W19" s="5"/>
      <c r="X19" s="5"/>
      <c r="Y19" s="5"/>
      <c r="Z19" s="5"/>
    </row>
    <row r="20" ht="12.0" customHeight="1">
      <c r="A20" s="5"/>
      <c r="B20" s="5"/>
      <c r="C20" s="5"/>
      <c r="D20" s="71">
        <f t="shared" ref="D20:G20" si="6">SUM(D18:D19)</f>
        <v>0</v>
      </c>
      <c r="E20" s="71">
        <f t="shared" si="6"/>
        <v>0</v>
      </c>
      <c r="F20" s="71">
        <f t="shared" si="6"/>
        <v>0</v>
      </c>
      <c r="G20" s="71">
        <f t="shared" si="6"/>
        <v>0</v>
      </c>
      <c r="H20" s="5"/>
      <c r="I20" s="5"/>
      <c r="J20" s="5"/>
      <c r="K20" s="5"/>
      <c r="L20" s="5"/>
      <c r="M20" s="5"/>
      <c r="N20" s="5"/>
      <c r="O20" s="5"/>
      <c r="P20" s="5"/>
      <c r="Q20" s="5"/>
      <c r="R20" s="5"/>
      <c r="S20" s="5"/>
      <c r="T20" s="5"/>
      <c r="U20" s="5"/>
      <c r="V20" s="5"/>
      <c r="W20" s="5"/>
      <c r="X20" s="5"/>
      <c r="Y20" s="5"/>
      <c r="Z20" s="5"/>
    </row>
    <row r="21" ht="24.0" customHeight="1">
      <c r="A21" s="83" t="s">
        <v>199</v>
      </c>
      <c r="B21" s="34"/>
      <c r="C21" s="84"/>
      <c r="D21" s="29"/>
      <c r="E21" s="29"/>
      <c r="F21" s="29"/>
      <c r="G21" s="29"/>
      <c r="H21" s="5"/>
      <c r="I21" s="5"/>
      <c r="J21" s="5"/>
      <c r="K21" s="5"/>
      <c r="L21" s="5"/>
      <c r="M21" s="5"/>
      <c r="N21" s="5"/>
      <c r="O21" s="5"/>
      <c r="P21" s="5"/>
      <c r="Q21" s="5"/>
      <c r="R21" s="5"/>
      <c r="S21" s="5"/>
      <c r="T21" s="5"/>
      <c r="U21" s="5"/>
      <c r="V21" s="5"/>
      <c r="W21" s="5"/>
      <c r="X21" s="5"/>
      <c r="Y21" s="5"/>
      <c r="Z21" s="5"/>
    </row>
    <row r="22" ht="12.0" customHeight="1">
      <c r="A22" s="5"/>
      <c r="B22" s="28"/>
      <c r="C22" s="5" t="str">
        <f t="shared" ref="C22:C27" si="7">+C6</f>
        <v>Darlehensbetrag in EUR</v>
      </c>
      <c r="D22" s="5"/>
      <c r="E22" s="5"/>
      <c r="F22" s="5"/>
      <c r="G22" s="5"/>
      <c r="H22" s="5"/>
      <c r="I22" s="5"/>
      <c r="J22" s="5"/>
      <c r="K22" s="5"/>
      <c r="L22" s="5"/>
      <c r="M22" s="5"/>
      <c r="N22" s="5"/>
      <c r="O22" s="5"/>
      <c r="P22" s="5"/>
      <c r="Q22" s="5"/>
      <c r="R22" s="5"/>
      <c r="S22" s="5"/>
      <c r="T22" s="5"/>
      <c r="U22" s="5"/>
      <c r="V22" s="5"/>
      <c r="W22" s="5"/>
      <c r="X22" s="5"/>
      <c r="Y22" s="5"/>
      <c r="Z22" s="5"/>
    </row>
    <row r="23" ht="12.0" customHeight="1">
      <c r="A23" s="5"/>
      <c r="B23" s="116"/>
      <c r="C23" s="5" t="str">
        <f t="shared" si="7"/>
        <v>Zinsen p.a.</v>
      </c>
      <c r="D23" s="5"/>
      <c r="E23" s="5"/>
      <c r="F23" s="5"/>
      <c r="G23" s="5"/>
      <c r="H23" s="5"/>
      <c r="I23" s="5"/>
      <c r="J23" s="5"/>
      <c r="K23" s="5"/>
      <c r="L23" s="5"/>
      <c r="M23" s="5"/>
      <c r="N23" s="5"/>
      <c r="O23" s="5"/>
      <c r="P23" s="5"/>
      <c r="Q23" s="5"/>
      <c r="R23" s="5"/>
      <c r="S23" s="5"/>
      <c r="T23" s="5"/>
      <c r="U23" s="5"/>
      <c r="V23" s="5"/>
      <c r="W23" s="5"/>
      <c r="X23" s="5"/>
      <c r="Y23" s="5"/>
      <c r="Z23" s="5"/>
    </row>
    <row r="24" ht="12.0" customHeight="1">
      <c r="A24" s="5"/>
      <c r="B24" s="28"/>
      <c r="C24" s="5" t="str">
        <f t="shared" si="7"/>
        <v>Laufzeit (mind. 3 Jahre)</v>
      </c>
      <c r="D24" s="5"/>
      <c r="E24" s="5"/>
      <c r="F24" s="5"/>
      <c r="G24" s="5"/>
      <c r="H24" s="5"/>
      <c r="I24" s="5"/>
      <c r="J24" s="5"/>
      <c r="K24" s="5"/>
      <c r="L24" s="5"/>
      <c r="M24" s="5"/>
      <c r="N24" s="5"/>
      <c r="O24" s="5"/>
      <c r="P24" s="5"/>
      <c r="Q24" s="5"/>
      <c r="R24" s="5"/>
      <c r="S24" s="5"/>
      <c r="T24" s="5"/>
      <c r="U24" s="5"/>
      <c r="V24" s="5"/>
      <c r="W24" s="5"/>
      <c r="X24" s="5"/>
      <c r="Y24" s="5"/>
      <c r="Z24" s="5"/>
    </row>
    <row r="25" ht="12.0" customHeight="1">
      <c r="A25" s="5"/>
      <c r="B25" s="28"/>
      <c r="C25" s="5" t="str">
        <f t="shared" si="7"/>
        <v>davon tilgungsfrei (nur ganze Jahre)</v>
      </c>
      <c r="D25" s="5"/>
      <c r="E25" s="5"/>
      <c r="F25" s="5"/>
      <c r="G25" s="5"/>
      <c r="H25" s="5"/>
      <c r="I25" s="5"/>
      <c r="J25" s="5"/>
      <c r="K25" s="5"/>
      <c r="L25" s="5"/>
      <c r="M25" s="5"/>
      <c r="N25" s="5"/>
      <c r="O25" s="5"/>
      <c r="P25" s="5"/>
      <c r="Q25" s="5"/>
      <c r="R25" s="5"/>
      <c r="S25" s="5"/>
      <c r="T25" s="5"/>
      <c r="U25" s="5"/>
      <c r="V25" s="5"/>
      <c r="W25" s="5"/>
      <c r="X25" s="5"/>
      <c r="Y25" s="5"/>
      <c r="Z25" s="5"/>
    </row>
    <row r="26" ht="12.0" customHeight="1">
      <c r="A26" s="5"/>
      <c r="B26" s="5"/>
      <c r="C26" s="5" t="str">
        <f t="shared" si="7"/>
        <v>Zinsen</v>
      </c>
      <c r="D26" s="29">
        <f>IF(B24=0,0,(+B22*B23)/12*(12-Monat+1))</f>
        <v>0</v>
      </c>
      <c r="E26" s="29">
        <f t="shared" ref="E26:G26" si="8">IF($B24=0,0,(+$B22-SUM($D27:D27))*$B23)</f>
        <v>0</v>
      </c>
      <c r="F26" s="29">
        <f t="shared" si="8"/>
        <v>0</v>
      </c>
      <c r="G26" s="29">
        <f t="shared" si="8"/>
        <v>0</v>
      </c>
      <c r="H26" s="5"/>
      <c r="I26" s="5"/>
      <c r="J26" s="5"/>
      <c r="K26" s="5"/>
      <c r="L26" s="5"/>
      <c r="M26" s="5"/>
      <c r="N26" s="5"/>
      <c r="O26" s="5"/>
      <c r="P26" s="5"/>
      <c r="Q26" s="5"/>
      <c r="R26" s="5"/>
      <c r="S26" s="5"/>
      <c r="T26" s="5"/>
      <c r="U26" s="5"/>
      <c r="V26" s="5"/>
      <c r="W26" s="5"/>
      <c r="X26" s="5"/>
      <c r="Y26" s="5"/>
      <c r="Z26" s="5"/>
    </row>
    <row r="27" ht="12.0" customHeight="1">
      <c r="A27" s="5"/>
      <c r="B27" s="5"/>
      <c r="C27" s="5" t="str">
        <f t="shared" si="7"/>
        <v>Tilgung</v>
      </c>
      <c r="D27" s="29">
        <f>IF($B24=0,0,IF($B25&gt;=1,0,$B22/($B24-$B25)))/12*(13-Monat)</f>
        <v>0</v>
      </c>
      <c r="E27" s="29">
        <f>IF($B24=0,0,IF($B25&gt;=2,0,$B22/($B24-$B25)))</f>
        <v>0</v>
      </c>
      <c r="F27" s="29">
        <f>IF($B24=0,0,IF($B25&gt;=3,0,$B22/($B24-$B25)))</f>
        <v>0</v>
      </c>
      <c r="G27" s="29">
        <f>IF(SUM(D27:F27)&gt;=B22,0,IF($B24=0,0,IF($B25&gt;=4,0,$B22/($B24-$B25))))</f>
        <v>0</v>
      </c>
      <c r="H27" s="5"/>
      <c r="I27" s="5"/>
      <c r="J27" s="5"/>
      <c r="K27" s="5"/>
      <c r="L27" s="5"/>
      <c r="M27" s="5"/>
      <c r="N27" s="5"/>
      <c r="O27" s="5"/>
      <c r="P27" s="5"/>
      <c r="Q27" s="5"/>
      <c r="R27" s="5"/>
      <c r="S27" s="5"/>
      <c r="T27" s="5"/>
      <c r="U27" s="5"/>
      <c r="V27" s="5"/>
      <c r="W27" s="5"/>
      <c r="X27" s="5"/>
      <c r="Y27" s="5"/>
      <c r="Z27" s="5"/>
    </row>
    <row r="28" ht="12.0" customHeight="1">
      <c r="A28" s="5"/>
      <c r="B28" s="5"/>
      <c r="C28" s="5"/>
      <c r="D28" s="71">
        <f t="shared" ref="D28:G28" si="9">SUM(D26:D27)</f>
        <v>0</v>
      </c>
      <c r="E28" s="71">
        <f t="shared" si="9"/>
        <v>0</v>
      </c>
      <c r="F28" s="71">
        <f t="shared" si="9"/>
        <v>0</v>
      </c>
      <c r="G28" s="71">
        <f t="shared" si="9"/>
        <v>0</v>
      </c>
      <c r="H28" s="5"/>
      <c r="I28" s="5"/>
      <c r="J28" s="5"/>
      <c r="K28" s="5"/>
      <c r="L28" s="5"/>
      <c r="M28" s="5"/>
      <c r="N28" s="5"/>
      <c r="O28" s="5"/>
      <c r="P28" s="5"/>
      <c r="Q28" s="5"/>
      <c r="R28" s="5"/>
      <c r="S28" s="5"/>
      <c r="T28" s="5"/>
      <c r="U28" s="5"/>
      <c r="V28" s="5"/>
      <c r="W28" s="5"/>
      <c r="X28" s="5"/>
      <c r="Y28" s="5"/>
      <c r="Z28" s="5"/>
    </row>
    <row r="29" ht="24.0" customHeight="1">
      <c r="A29" s="83" t="s">
        <v>200</v>
      </c>
      <c r="B29" s="34"/>
      <c r="C29" s="84"/>
      <c r="D29" s="29"/>
      <c r="E29" s="29"/>
      <c r="F29" s="29"/>
      <c r="G29" s="29"/>
      <c r="H29" s="5"/>
      <c r="I29" s="5"/>
      <c r="J29" s="5"/>
      <c r="K29" s="5"/>
      <c r="L29" s="5"/>
      <c r="M29" s="5"/>
      <c r="N29" s="5"/>
      <c r="O29" s="5"/>
      <c r="P29" s="5"/>
      <c r="Q29" s="5"/>
      <c r="R29" s="5"/>
      <c r="S29" s="5"/>
      <c r="T29" s="5"/>
      <c r="U29" s="5"/>
      <c r="V29" s="5"/>
      <c r="W29" s="5"/>
      <c r="X29" s="5"/>
      <c r="Y29" s="5"/>
      <c r="Z29" s="5"/>
    </row>
    <row r="30" ht="12.0" customHeight="1">
      <c r="A30" s="5"/>
      <c r="B30" s="28"/>
      <c r="C30" s="5" t="str">
        <f t="shared" ref="C30:C35" si="10">+C6</f>
        <v>Darlehensbetrag in EUR</v>
      </c>
      <c r="D30" s="5"/>
      <c r="E30" s="5"/>
      <c r="F30" s="5"/>
      <c r="G30" s="5"/>
      <c r="H30" s="5"/>
      <c r="I30" s="5"/>
      <c r="J30" s="5"/>
      <c r="K30" s="5"/>
      <c r="L30" s="5"/>
      <c r="M30" s="5"/>
      <c r="N30" s="5"/>
      <c r="O30" s="5"/>
      <c r="P30" s="5"/>
      <c r="Q30" s="5"/>
      <c r="R30" s="5"/>
      <c r="S30" s="5"/>
      <c r="T30" s="5"/>
      <c r="U30" s="5"/>
      <c r="V30" s="5"/>
      <c r="W30" s="5"/>
      <c r="X30" s="5"/>
      <c r="Y30" s="5"/>
      <c r="Z30" s="5"/>
    </row>
    <row r="31" ht="12.0" customHeight="1">
      <c r="A31" s="5"/>
      <c r="B31" s="116"/>
      <c r="C31" s="5" t="str">
        <f t="shared" si="10"/>
        <v>Zinsen p.a.</v>
      </c>
      <c r="D31" s="5"/>
      <c r="E31" s="5"/>
      <c r="F31" s="5"/>
      <c r="G31" s="5"/>
      <c r="H31" s="5"/>
      <c r="I31" s="5"/>
      <c r="J31" s="5"/>
      <c r="K31" s="5"/>
      <c r="L31" s="5"/>
      <c r="M31" s="5"/>
      <c r="N31" s="5"/>
      <c r="O31" s="5"/>
      <c r="P31" s="5"/>
      <c r="Q31" s="5"/>
      <c r="R31" s="5"/>
      <c r="S31" s="5"/>
      <c r="T31" s="5"/>
      <c r="U31" s="5"/>
      <c r="V31" s="5"/>
      <c r="W31" s="5"/>
      <c r="X31" s="5"/>
      <c r="Y31" s="5"/>
      <c r="Z31" s="5"/>
    </row>
    <row r="32" ht="12.0" customHeight="1">
      <c r="A32" s="5"/>
      <c r="B32" s="28"/>
      <c r="C32" s="5" t="str">
        <f t="shared" si="10"/>
        <v>Laufzeit (mind. 3 Jahre)</v>
      </c>
      <c r="D32" s="5"/>
      <c r="E32" s="5"/>
      <c r="F32" s="5"/>
      <c r="G32" s="5"/>
      <c r="H32" s="5"/>
      <c r="I32" s="5"/>
      <c r="J32" s="5"/>
      <c r="K32" s="5"/>
      <c r="L32" s="5"/>
      <c r="M32" s="5"/>
      <c r="N32" s="5"/>
      <c r="O32" s="5"/>
      <c r="P32" s="5"/>
      <c r="Q32" s="5"/>
      <c r="R32" s="5"/>
      <c r="S32" s="5"/>
      <c r="T32" s="5"/>
      <c r="U32" s="5"/>
      <c r="V32" s="5"/>
      <c r="W32" s="5"/>
      <c r="X32" s="5"/>
      <c r="Y32" s="5"/>
      <c r="Z32" s="5"/>
    </row>
    <row r="33" ht="12.0" customHeight="1">
      <c r="A33" s="5"/>
      <c r="B33" s="28"/>
      <c r="C33" s="5" t="str">
        <f t="shared" si="10"/>
        <v>davon tilgungsfrei (nur ganze Jahre)</v>
      </c>
      <c r="D33" s="5"/>
      <c r="E33" s="5"/>
      <c r="F33" s="5"/>
      <c r="G33" s="5"/>
      <c r="H33" s="5"/>
      <c r="I33" s="5"/>
      <c r="J33" s="5"/>
      <c r="K33" s="5"/>
      <c r="L33" s="5"/>
      <c r="M33" s="5"/>
      <c r="N33" s="5"/>
      <c r="O33" s="5"/>
      <c r="P33" s="5"/>
      <c r="Q33" s="5"/>
      <c r="R33" s="5"/>
      <c r="S33" s="5"/>
      <c r="T33" s="5"/>
      <c r="U33" s="5"/>
      <c r="V33" s="5"/>
      <c r="W33" s="5"/>
      <c r="X33" s="5"/>
      <c r="Y33" s="5"/>
      <c r="Z33" s="5"/>
    </row>
    <row r="34" ht="12.0" customHeight="1">
      <c r="A34" s="5"/>
      <c r="B34" s="5"/>
      <c r="C34" s="5" t="str">
        <f t="shared" si="10"/>
        <v>Zinsen</v>
      </c>
      <c r="D34" s="29">
        <f>IF(B32=0,0,(+B30*B31)/12*(12-Monat+1))</f>
        <v>0</v>
      </c>
      <c r="E34" s="29">
        <f t="shared" ref="E34:G34" si="11">IF($B32=0,0,(+$B30-SUM($D35:D35))*$B31)</f>
        <v>0</v>
      </c>
      <c r="F34" s="29">
        <f t="shared" si="11"/>
        <v>0</v>
      </c>
      <c r="G34" s="29">
        <f t="shared" si="11"/>
        <v>0</v>
      </c>
      <c r="H34" s="5"/>
      <c r="I34" s="5"/>
      <c r="J34" s="5"/>
      <c r="K34" s="5"/>
      <c r="L34" s="5"/>
      <c r="M34" s="5"/>
      <c r="N34" s="5"/>
      <c r="O34" s="5"/>
      <c r="P34" s="5"/>
      <c r="Q34" s="5"/>
      <c r="R34" s="5"/>
      <c r="S34" s="5"/>
      <c r="T34" s="5"/>
      <c r="U34" s="5"/>
      <c r="V34" s="5"/>
      <c r="W34" s="5"/>
      <c r="X34" s="5"/>
      <c r="Y34" s="5"/>
      <c r="Z34" s="5"/>
    </row>
    <row r="35" ht="12.0" customHeight="1">
      <c r="A35" s="5"/>
      <c r="B35" s="5"/>
      <c r="C35" s="5" t="str">
        <f t="shared" si="10"/>
        <v>Tilgung</v>
      </c>
      <c r="D35" s="29">
        <f>IF($B32=0,0,IF($B33&gt;=1,0,$B30/($B32-$B33)))/12*(13-Monat)</f>
        <v>0</v>
      </c>
      <c r="E35" s="29">
        <f>IF($B32=0,0,IF($B33&gt;=2,0,$B30/($B32-$B33)))</f>
        <v>0</v>
      </c>
      <c r="F35" s="29">
        <f>IF($B32=0,0,IF($B33&gt;=3,0,$B30/($B32-$B33)))</f>
        <v>0</v>
      </c>
      <c r="G35" s="29">
        <f>IF(SUM(D35:F35)&gt;=B30,0,IF($B32=0,0,IF($B33&gt;=4,0,$B30/($B32-$B33))))</f>
        <v>0</v>
      </c>
      <c r="H35" s="5"/>
      <c r="I35" s="5"/>
      <c r="J35" s="5"/>
      <c r="K35" s="5"/>
      <c r="L35" s="5"/>
      <c r="M35" s="5"/>
      <c r="N35" s="5"/>
      <c r="O35" s="5"/>
      <c r="P35" s="5"/>
      <c r="Q35" s="5"/>
      <c r="R35" s="5"/>
      <c r="S35" s="5"/>
      <c r="T35" s="5"/>
      <c r="U35" s="5"/>
      <c r="V35" s="5"/>
      <c r="W35" s="5"/>
      <c r="X35" s="5"/>
      <c r="Y35" s="5"/>
      <c r="Z35" s="5"/>
    </row>
    <row r="36" ht="12.0" customHeight="1">
      <c r="A36" s="5"/>
      <c r="B36" s="5"/>
      <c r="C36" s="5"/>
      <c r="D36" s="71">
        <f t="shared" ref="D36:G36" si="12">SUM(D34:D35)</f>
        <v>0</v>
      </c>
      <c r="E36" s="71">
        <f t="shared" si="12"/>
        <v>0</v>
      </c>
      <c r="F36" s="71">
        <f t="shared" si="12"/>
        <v>0</v>
      </c>
      <c r="G36" s="71">
        <f t="shared" si="12"/>
        <v>0</v>
      </c>
      <c r="H36" s="5"/>
      <c r="I36" s="5"/>
      <c r="J36" s="5"/>
      <c r="K36" s="5"/>
      <c r="L36" s="5"/>
      <c r="M36" s="5"/>
      <c r="N36" s="5"/>
      <c r="O36" s="5"/>
      <c r="P36" s="5"/>
      <c r="Q36" s="5"/>
      <c r="R36" s="5"/>
      <c r="S36" s="5"/>
      <c r="T36" s="5"/>
      <c r="U36" s="5"/>
      <c r="V36" s="5"/>
      <c r="W36" s="5"/>
      <c r="X36" s="5"/>
      <c r="Y36" s="5"/>
      <c r="Z36" s="5"/>
    </row>
    <row r="37" ht="24.0" customHeight="1">
      <c r="A37" s="83" t="s">
        <v>201</v>
      </c>
      <c r="B37" s="34"/>
      <c r="C37" s="84"/>
      <c r="D37" s="29"/>
      <c r="E37" s="29"/>
      <c r="F37" s="29"/>
      <c r="G37" s="29"/>
      <c r="H37" s="5"/>
      <c r="I37" s="5"/>
      <c r="J37" s="5"/>
      <c r="K37" s="5"/>
      <c r="L37" s="5"/>
      <c r="M37" s="5"/>
      <c r="N37" s="5"/>
      <c r="O37" s="5"/>
      <c r="P37" s="5"/>
      <c r="Q37" s="5"/>
      <c r="R37" s="5"/>
      <c r="S37" s="5"/>
      <c r="T37" s="5"/>
      <c r="U37" s="5"/>
      <c r="V37" s="5"/>
      <c r="W37" s="5"/>
      <c r="X37" s="5"/>
      <c r="Y37" s="5"/>
      <c r="Z37" s="5"/>
    </row>
    <row r="38" ht="12.0" customHeight="1">
      <c r="A38" s="5"/>
      <c r="B38" s="28"/>
      <c r="C38" s="5" t="str">
        <f t="shared" ref="C38:C43" si="13">+C6</f>
        <v>Darlehensbetrag in EUR</v>
      </c>
      <c r="D38" s="5"/>
      <c r="E38" s="5"/>
      <c r="F38" s="5"/>
      <c r="G38" s="5"/>
      <c r="H38" s="5"/>
      <c r="I38" s="5"/>
      <c r="J38" s="5"/>
      <c r="K38" s="5"/>
      <c r="L38" s="5"/>
      <c r="M38" s="5"/>
      <c r="N38" s="5"/>
      <c r="O38" s="5"/>
      <c r="P38" s="5"/>
      <c r="Q38" s="5"/>
      <c r="R38" s="5"/>
      <c r="S38" s="5"/>
      <c r="T38" s="5"/>
      <c r="U38" s="5"/>
      <c r="V38" s="5"/>
      <c r="W38" s="5"/>
      <c r="X38" s="5"/>
      <c r="Y38" s="5"/>
      <c r="Z38" s="5"/>
    </row>
    <row r="39" ht="12.0" customHeight="1">
      <c r="A39" s="5"/>
      <c r="B39" s="116"/>
      <c r="C39" s="5" t="str">
        <f t="shared" si="13"/>
        <v>Zinsen p.a.</v>
      </c>
      <c r="D39" s="5"/>
      <c r="E39" s="5"/>
      <c r="F39" s="5"/>
      <c r="G39" s="5"/>
      <c r="H39" s="5"/>
      <c r="I39" s="5"/>
      <c r="J39" s="5"/>
      <c r="K39" s="5"/>
      <c r="L39" s="5"/>
      <c r="M39" s="5"/>
      <c r="N39" s="5"/>
      <c r="O39" s="5"/>
      <c r="P39" s="5"/>
      <c r="Q39" s="5"/>
      <c r="R39" s="5"/>
      <c r="S39" s="5"/>
      <c r="T39" s="5"/>
      <c r="U39" s="5"/>
      <c r="V39" s="5"/>
      <c r="W39" s="5"/>
      <c r="X39" s="5"/>
      <c r="Y39" s="5"/>
      <c r="Z39" s="5"/>
    </row>
    <row r="40" ht="12.0" customHeight="1">
      <c r="A40" s="5"/>
      <c r="B40" s="28"/>
      <c r="C40" s="5" t="str">
        <f t="shared" si="13"/>
        <v>Laufzeit (mind. 3 Jahre)</v>
      </c>
      <c r="D40" s="5"/>
      <c r="E40" s="5"/>
      <c r="F40" s="5"/>
      <c r="G40" s="5"/>
      <c r="H40" s="5"/>
      <c r="I40" s="5"/>
      <c r="J40" s="5"/>
      <c r="K40" s="5"/>
      <c r="L40" s="5"/>
      <c r="M40" s="5"/>
      <c r="N40" s="5"/>
      <c r="O40" s="5"/>
      <c r="P40" s="5"/>
      <c r="Q40" s="5"/>
      <c r="R40" s="5"/>
      <c r="S40" s="5"/>
      <c r="T40" s="5"/>
      <c r="U40" s="5"/>
      <c r="V40" s="5"/>
      <c r="W40" s="5"/>
      <c r="X40" s="5"/>
      <c r="Y40" s="5"/>
      <c r="Z40" s="5"/>
    </row>
    <row r="41" ht="12.0" customHeight="1">
      <c r="A41" s="5"/>
      <c r="B41" s="28"/>
      <c r="C41" s="5" t="str">
        <f t="shared" si="13"/>
        <v>davon tilgungsfrei (nur ganze Jahre)</v>
      </c>
      <c r="D41" s="5"/>
      <c r="E41" s="5"/>
      <c r="F41" s="5"/>
      <c r="G41" s="5"/>
      <c r="H41" s="5"/>
      <c r="I41" s="5"/>
      <c r="J41" s="5"/>
      <c r="K41" s="5"/>
      <c r="L41" s="5"/>
      <c r="M41" s="5"/>
      <c r="N41" s="5"/>
      <c r="O41" s="5"/>
      <c r="P41" s="5"/>
      <c r="Q41" s="5"/>
      <c r="R41" s="5"/>
      <c r="S41" s="5"/>
      <c r="T41" s="5"/>
      <c r="U41" s="5"/>
      <c r="V41" s="5"/>
      <c r="W41" s="5"/>
      <c r="X41" s="5"/>
      <c r="Y41" s="5"/>
      <c r="Z41" s="5"/>
    </row>
    <row r="42" ht="12.0" customHeight="1">
      <c r="A42" s="5"/>
      <c r="B42" s="5"/>
      <c r="C42" s="5" t="str">
        <f t="shared" si="13"/>
        <v>Zinsen</v>
      </c>
      <c r="D42" s="29">
        <f>IF(B40=0,0,(+B38*B39)/12*(12-Monat+1))</f>
        <v>0</v>
      </c>
      <c r="E42" s="29">
        <f t="shared" ref="E42:G42" si="14">IF($B40=0,0,(+$B38-SUM($D43:D43))*$B39)</f>
        <v>0</v>
      </c>
      <c r="F42" s="29">
        <f t="shared" si="14"/>
        <v>0</v>
      </c>
      <c r="G42" s="29">
        <f t="shared" si="14"/>
        <v>0</v>
      </c>
      <c r="H42" s="5"/>
      <c r="I42" s="5"/>
      <c r="J42" s="5"/>
      <c r="K42" s="5"/>
      <c r="L42" s="5"/>
      <c r="M42" s="5"/>
      <c r="N42" s="5"/>
      <c r="O42" s="5"/>
      <c r="P42" s="5"/>
      <c r="Q42" s="5"/>
      <c r="R42" s="5"/>
      <c r="S42" s="5"/>
      <c r="T42" s="5"/>
      <c r="U42" s="5"/>
      <c r="V42" s="5"/>
      <c r="W42" s="5"/>
      <c r="X42" s="5"/>
      <c r="Y42" s="5"/>
      <c r="Z42" s="5"/>
    </row>
    <row r="43" ht="12.0" customHeight="1">
      <c r="A43" s="5"/>
      <c r="B43" s="5"/>
      <c r="C43" s="5" t="str">
        <f t="shared" si="13"/>
        <v>Tilgung</v>
      </c>
      <c r="D43" s="29">
        <f>IF($B40=0,0,IF($B41&gt;=1,0,$B38/($B40-$B41)))/12*(13-Monat)</f>
        <v>0</v>
      </c>
      <c r="E43" s="29">
        <f>IF($B40=0,0,IF($B41&gt;=2,0,$B38/($B40-$B41)))</f>
        <v>0</v>
      </c>
      <c r="F43" s="29">
        <f>IF($B40=0,0,IF($B41&gt;=3,0,$B38/($B40-$B41)))</f>
        <v>0</v>
      </c>
      <c r="G43" s="29">
        <f>IF(SUM(D43:F43)&gt;=B38,0,IF($B40=0,0,IF($B41&gt;=4,0,$B38/($B40-$B41))))</f>
        <v>0</v>
      </c>
      <c r="H43" s="5"/>
      <c r="I43" s="5"/>
      <c r="J43" s="5"/>
      <c r="K43" s="5"/>
      <c r="L43" s="5"/>
      <c r="M43" s="5"/>
      <c r="N43" s="5"/>
      <c r="O43" s="5"/>
      <c r="P43" s="5"/>
      <c r="Q43" s="5"/>
      <c r="R43" s="5"/>
      <c r="S43" s="5"/>
      <c r="T43" s="5"/>
      <c r="U43" s="5"/>
      <c r="V43" s="5"/>
      <c r="W43" s="5"/>
      <c r="X43" s="5"/>
      <c r="Y43" s="5"/>
      <c r="Z43" s="5"/>
    </row>
    <row r="44" ht="12.0" customHeight="1">
      <c r="A44" s="5"/>
      <c r="B44" s="5"/>
      <c r="C44" s="5"/>
      <c r="D44" s="71">
        <f t="shared" ref="D44:G44" si="15">SUM(D42:D43)</f>
        <v>0</v>
      </c>
      <c r="E44" s="71">
        <f t="shared" si="15"/>
        <v>0</v>
      </c>
      <c r="F44" s="71">
        <f t="shared" si="15"/>
        <v>0</v>
      </c>
      <c r="G44" s="71">
        <f t="shared" si="15"/>
        <v>0</v>
      </c>
      <c r="H44" s="5"/>
      <c r="I44" s="5"/>
      <c r="J44" s="5"/>
      <c r="K44" s="5"/>
      <c r="L44" s="5"/>
      <c r="M44" s="5"/>
      <c r="N44" s="5"/>
      <c r="O44" s="5"/>
      <c r="P44" s="5"/>
      <c r="Q44" s="5"/>
      <c r="R44" s="5"/>
      <c r="S44" s="5"/>
      <c r="T44" s="5"/>
      <c r="U44" s="5"/>
      <c r="V44" s="5"/>
      <c r="W44" s="5"/>
      <c r="X44" s="5"/>
      <c r="Y44" s="5"/>
      <c r="Z44" s="5"/>
    </row>
    <row r="45" ht="24.0" customHeight="1">
      <c r="A45" s="83" t="s">
        <v>202</v>
      </c>
      <c r="B45" s="34"/>
      <c r="C45" s="84"/>
      <c r="D45" s="29"/>
      <c r="E45" s="29"/>
      <c r="F45" s="29"/>
      <c r="G45" s="29"/>
      <c r="H45" s="5"/>
      <c r="I45" s="5"/>
      <c r="J45" s="5"/>
      <c r="K45" s="5"/>
      <c r="L45" s="5"/>
      <c r="M45" s="5"/>
      <c r="N45" s="5"/>
      <c r="O45" s="5"/>
      <c r="P45" s="5"/>
      <c r="Q45" s="5"/>
      <c r="R45" s="5"/>
      <c r="S45" s="5"/>
      <c r="T45" s="5"/>
      <c r="U45" s="5"/>
      <c r="V45" s="5"/>
      <c r="W45" s="5"/>
      <c r="X45" s="5"/>
      <c r="Y45" s="5"/>
      <c r="Z45" s="5"/>
    </row>
    <row r="46" ht="12.0" customHeight="1">
      <c r="A46" s="5"/>
      <c r="B46" s="28"/>
      <c r="C46" s="5" t="str">
        <f t="shared" ref="C46:C51" si="16">+C6</f>
        <v>Darlehensbetrag in EUR</v>
      </c>
      <c r="D46" s="5"/>
      <c r="E46" s="5"/>
      <c r="F46" s="5"/>
      <c r="G46" s="5"/>
      <c r="H46" s="5"/>
      <c r="I46" s="5"/>
      <c r="J46" s="5"/>
      <c r="K46" s="5"/>
      <c r="L46" s="5"/>
      <c r="M46" s="5"/>
      <c r="N46" s="5"/>
      <c r="O46" s="5"/>
      <c r="P46" s="5"/>
      <c r="Q46" s="5"/>
      <c r="R46" s="5"/>
      <c r="S46" s="5"/>
      <c r="T46" s="5"/>
      <c r="U46" s="5"/>
      <c r="V46" s="5"/>
      <c r="W46" s="5"/>
      <c r="X46" s="5"/>
      <c r="Y46" s="5"/>
      <c r="Z46" s="5"/>
    </row>
    <row r="47" ht="12.0" customHeight="1">
      <c r="A47" s="5"/>
      <c r="B47" s="116"/>
      <c r="C47" s="5" t="str">
        <f t="shared" si="16"/>
        <v>Zinsen p.a.</v>
      </c>
      <c r="D47" s="5"/>
      <c r="E47" s="5"/>
      <c r="F47" s="5"/>
      <c r="G47" s="5"/>
      <c r="H47" s="5"/>
      <c r="I47" s="5"/>
      <c r="J47" s="5"/>
      <c r="K47" s="5"/>
      <c r="L47" s="5"/>
      <c r="M47" s="5"/>
      <c r="N47" s="5"/>
      <c r="O47" s="5"/>
      <c r="P47" s="5"/>
      <c r="Q47" s="5"/>
      <c r="R47" s="5"/>
      <c r="S47" s="5"/>
      <c r="T47" s="5"/>
      <c r="U47" s="5"/>
      <c r="V47" s="5"/>
      <c r="W47" s="5"/>
      <c r="X47" s="5"/>
      <c r="Y47" s="5"/>
      <c r="Z47" s="5"/>
    </row>
    <row r="48" ht="12.0" customHeight="1">
      <c r="A48" s="5"/>
      <c r="B48" s="28"/>
      <c r="C48" s="5" t="str">
        <f t="shared" si="16"/>
        <v>Laufzeit (mind. 3 Jahre)</v>
      </c>
      <c r="D48" s="5"/>
      <c r="E48" s="5"/>
      <c r="F48" s="5"/>
      <c r="G48" s="5"/>
      <c r="H48" s="5"/>
      <c r="I48" s="5"/>
      <c r="J48" s="5"/>
      <c r="K48" s="5"/>
      <c r="L48" s="5"/>
      <c r="M48" s="5"/>
      <c r="N48" s="5"/>
      <c r="O48" s="5"/>
      <c r="P48" s="5"/>
      <c r="Q48" s="5"/>
      <c r="R48" s="5"/>
      <c r="S48" s="5"/>
      <c r="T48" s="5"/>
      <c r="U48" s="5"/>
      <c r="V48" s="5"/>
      <c r="W48" s="5"/>
      <c r="X48" s="5"/>
      <c r="Y48" s="5"/>
      <c r="Z48" s="5"/>
    </row>
    <row r="49" ht="12.0" customHeight="1">
      <c r="A49" s="5"/>
      <c r="B49" s="28"/>
      <c r="C49" s="5" t="str">
        <f t="shared" si="16"/>
        <v>davon tilgungsfrei (nur ganze Jahre)</v>
      </c>
      <c r="D49" s="5"/>
      <c r="E49" s="5"/>
      <c r="F49" s="5"/>
      <c r="G49" s="5"/>
      <c r="H49" s="5"/>
      <c r="I49" s="5"/>
      <c r="J49" s="5"/>
      <c r="K49" s="5"/>
      <c r="L49" s="5"/>
      <c r="M49" s="5"/>
      <c r="N49" s="5"/>
      <c r="O49" s="5"/>
      <c r="P49" s="5"/>
      <c r="Q49" s="5"/>
      <c r="R49" s="5"/>
      <c r="S49" s="5"/>
      <c r="T49" s="5"/>
      <c r="U49" s="5"/>
      <c r="V49" s="5"/>
      <c r="W49" s="5"/>
      <c r="X49" s="5"/>
      <c r="Y49" s="5"/>
      <c r="Z49" s="5"/>
    </row>
    <row r="50" ht="12.0" customHeight="1">
      <c r="A50" s="5"/>
      <c r="B50" s="5"/>
      <c r="C50" s="5" t="str">
        <f t="shared" si="16"/>
        <v>Zinsen</v>
      </c>
      <c r="D50" s="29">
        <f>IF(B48=0,0,(+B46*B47)/12*(12-Monat+1))</f>
        <v>0</v>
      </c>
      <c r="E50" s="29">
        <f t="shared" ref="E50:G50" si="17">IF($B48=0,0,(+$B46-SUM($D51:D51))*$B47)</f>
        <v>0</v>
      </c>
      <c r="F50" s="29">
        <f t="shared" si="17"/>
        <v>0</v>
      </c>
      <c r="G50" s="29">
        <f t="shared" si="17"/>
        <v>0</v>
      </c>
      <c r="H50" s="5"/>
      <c r="I50" s="5"/>
      <c r="J50" s="5"/>
      <c r="K50" s="5"/>
      <c r="L50" s="5"/>
      <c r="M50" s="5"/>
      <c r="N50" s="5"/>
      <c r="O50" s="5"/>
      <c r="P50" s="5"/>
      <c r="Q50" s="5"/>
      <c r="R50" s="5"/>
      <c r="S50" s="5"/>
      <c r="T50" s="5"/>
      <c r="U50" s="5"/>
      <c r="V50" s="5"/>
      <c r="W50" s="5"/>
      <c r="X50" s="5"/>
      <c r="Y50" s="5"/>
      <c r="Z50" s="5"/>
    </row>
    <row r="51" ht="12.0" customHeight="1">
      <c r="A51" s="5"/>
      <c r="B51" s="5"/>
      <c r="C51" s="5" t="str">
        <f t="shared" si="16"/>
        <v>Tilgung</v>
      </c>
      <c r="D51" s="29">
        <f>IF($B48=0,0,IF($B49&gt;=1,0,$B46/($B48-$B49)))/12*(13-Monat)</f>
        <v>0</v>
      </c>
      <c r="E51" s="29">
        <f>IF($B48=0,0,IF($B49&gt;=2,0,$B46/($B48-$B49)))</f>
        <v>0</v>
      </c>
      <c r="F51" s="29">
        <f>IF($B48=0,0,IF($B49&gt;=3,0,$B46/($B48-$B49)))</f>
        <v>0</v>
      </c>
      <c r="G51" s="29">
        <f>IF(SUM(D51:F51)&gt;=B46,0,IF($B48=0,0,IF($B49&gt;=4,0,$B46/($B48-$B49))))</f>
        <v>0</v>
      </c>
      <c r="H51" s="5"/>
      <c r="I51" s="5"/>
      <c r="J51" s="5"/>
      <c r="K51" s="5"/>
      <c r="L51" s="5"/>
      <c r="M51" s="5"/>
      <c r="N51" s="5"/>
      <c r="O51" s="5"/>
      <c r="P51" s="5"/>
      <c r="Q51" s="5"/>
      <c r="R51" s="5"/>
      <c r="S51" s="5"/>
      <c r="T51" s="5"/>
      <c r="U51" s="5"/>
      <c r="V51" s="5"/>
      <c r="W51" s="5"/>
      <c r="X51" s="5"/>
      <c r="Y51" s="5"/>
      <c r="Z51" s="5"/>
    </row>
    <row r="52" ht="12.0" customHeight="1">
      <c r="A52" s="5"/>
      <c r="B52" s="5"/>
      <c r="C52" s="5"/>
      <c r="D52" s="71">
        <f t="shared" ref="D52:G52" si="18">SUM(D50:D51)</f>
        <v>0</v>
      </c>
      <c r="E52" s="71">
        <f t="shared" si="18"/>
        <v>0</v>
      </c>
      <c r="F52" s="71">
        <f t="shared" si="18"/>
        <v>0</v>
      </c>
      <c r="G52" s="71">
        <f t="shared" si="18"/>
        <v>0</v>
      </c>
      <c r="H52" s="5"/>
      <c r="I52" s="5"/>
      <c r="J52" s="5"/>
      <c r="K52" s="5"/>
      <c r="L52" s="5"/>
      <c r="M52" s="5"/>
      <c r="N52" s="5"/>
      <c r="O52" s="5"/>
      <c r="P52" s="5"/>
      <c r="Q52" s="5"/>
      <c r="R52" s="5"/>
      <c r="S52" s="5"/>
      <c r="T52" s="5"/>
      <c r="U52" s="5"/>
      <c r="V52" s="5"/>
      <c r="W52" s="5"/>
      <c r="X52" s="5"/>
      <c r="Y52" s="5"/>
      <c r="Z52" s="5"/>
    </row>
    <row r="53" ht="12.0" customHeight="1">
      <c r="A53" s="83" t="s">
        <v>203</v>
      </c>
      <c r="B53" s="34"/>
      <c r="C53" s="84"/>
      <c r="D53" s="29"/>
      <c r="E53" s="29"/>
      <c r="F53" s="29"/>
      <c r="G53" s="29"/>
      <c r="H53" s="5"/>
      <c r="I53" s="5"/>
      <c r="J53" s="5"/>
      <c r="K53" s="5"/>
      <c r="L53" s="75"/>
      <c r="M53" s="5"/>
      <c r="N53" s="75"/>
      <c r="O53" s="75"/>
      <c r="P53" s="5"/>
      <c r="Q53" s="5"/>
      <c r="R53" s="5"/>
      <c r="S53" s="5"/>
      <c r="T53" s="5"/>
      <c r="U53" s="5"/>
      <c r="V53" s="5"/>
      <c r="W53" s="5"/>
      <c r="X53" s="5"/>
      <c r="Y53" s="5"/>
      <c r="Z53" s="5"/>
    </row>
    <row r="54" ht="12.0" customHeight="1">
      <c r="A54" s="5"/>
      <c r="B54" s="28"/>
      <c r="C54" s="5" t="str">
        <f t="shared" ref="C54:C59" si="19">+C6</f>
        <v>Darlehensbetrag in EUR</v>
      </c>
      <c r="D54" s="5"/>
      <c r="E54" s="5"/>
      <c r="F54" s="5"/>
      <c r="G54" s="5"/>
      <c r="H54" s="5"/>
      <c r="I54" s="5"/>
      <c r="J54" s="5"/>
      <c r="K54" s="5"/>
      <c r="L54" s="5"/>
      <c r="M54" s="5"/>
      <c r="N54" s="5"/>
      <c r="O54" s="5"/>
      <c r="P54" s="5"/>
      <c r="Q54" s="5"/>
      <c r="R54" s="5"/>
      <c r="S54" s="5"/>
      <c r="T54" s="5"/>
      <c r="U54" s="5"/>
      <c r="V54" s="5"/>
      <c r="W54" s="5"/>
      <c r="X54" s="5"/>
      <c r="Y54" s="5"/>
      <c r="Z54" s="5"/>
    </row>
    <row r="55" ht="12.0" customHeight="1">
      <c r="A55" s="5"/>
      <c r="B55" s="116"/>
      <c r="C55" s="5" t="str">
        <f t="shared" si="19"/>
        <v>Zinsen p.a.</v>
      </c>
      <c r="D55" s="5"/>
      <c r="E55" s="5"/>
      <c r="F55" s="5"/>
      <c r="G55" s="5"/>
      <c r="H55" s="5"/>
      <c r="I55" s="5"/>
      <c r="J55" s="5"/>
      <c r="K55" s="5"/>
      <c r="L55" s="5"/>
      <c r="M55" s="5"/>
      <c r="N55" s="5"/>
      <c r="O55" s="5"/>
      <c r="P55" s="5"/>
      <c r="Q55" s="5"/>
      <c r="R55" s="5"/>
      <c r="S55" s="5"/>
      <c r="T55" s="5"/>
      <c r="U55" s="5"/>
      <c r="V55" s="5"/>
      <c r="W55" s="5"/>
      <c r="X55" s="5"/>
      <c r="Y55" s="5"/>
      <c r="Z55" s="5"/>
    </row>
    <row r="56" ht="12.0" customHeight="1">
      <c r="A56" s="5"/>
      <c r="B56" s="28"/>
      <c r="C56" s="5" t="str">
        <f t="shared" si="19"/>
        <v>Laufzeit (mind. 3 Jahre)</v>
      </c>
      <c r="D56" s="5"/>
      <c r="E56" s="5"/>
      <c r="F56" s="5"/>
      <c r="G56" s="5"/>
      <c r="H56" s="5"/>
      <c r="I56" s="5"/>
      <c r="J56" s="5"/>
      <c r="K56" s="5"/>
      <c r="L56" s="5"/>
      <c r="M56" s="5"/>
      <c r="N56" s="5"/>
      <c r="O56" s="5"/>
      <c r="P56" s="5"/>
      <c r="Q56" s="5"/>
      <c r="R56" s="5"/>
      <c r="S56" s="5"/>
      <c r="T56" s="5"/>
      <c r="U56" s="5"/>
      <c r="V56" s="5"/>
      <c r="W56" s="5"/>
      <c r="X56" s="5"/>
      <c r="Y56" s="5"/>
      <c r="Z56" s="5"/>
    </row>
    <row r="57" ht="12.0" customHeight="1">
      <c r="A57" s="5"/>
      <c r="B57" s="28"/>
      <c r="C57" s="5" t="str">
        <f t="shared" si="19"/>
        <v>davon tilgungsfrei (nur ganze Jahre)</v>
      </c>
      <c r="D57" s="5"/>
      <c r="E57" s="5"/>
      <c r="F57" s="5"/>
      <c r="G57" s="5"/>
      <c r="H57" s="5"/>
      <c r="I57" s="5"/>
      <c r="J57" s="5"/>
      <c r="K57" s="5"/>
      <c r="L57" s="5"/>
      <c r="M57" s="5"/>
      <c r="N57" s="5"/>
      <c r="O57" s="5"/>
      <c r="P57" s="5"/>
      <c r="Q57" s="5"/>
      <c r="R57" s="5"/>
      <c r="S57" s="5"/>
      <c r="T57" s="5"/>
      <c r="U57" s="5"/>
      <c r="V57" s="5"/>
      <c r="W57" s="5"/>
      <c r="X57" s="5"/>
      <c r="Y57" s="5"/>
      <c r="Z57" s="5"/>
    </row>
    <row r="58" ht="12.0" customHeight="1">
      <c r="A58" s="5"/>
      <c r="B58" s="5"/>
      <c r="C58" s="5" t="str">
        <f t="shared" si="19"/>
        <v>Zinsen</v>
      </c>
      <c r="D58" s="29">
        <f>IF(B56=0,0,(+B54*B55)/12*(12-Monat+1))</f>
        <v>0</v>
      </c>
      <c r="E58" s="29">
        <f t="shared" ref="E58:G58" si="20">IF($B56=0,0,(+$B54-SUM($D59:D59))*$B55)</f>
        <v>0</v>
      </c>
      <c r="F58" s="29">
        <f t="shared" si="20"/>
        <v>0</v>
      </c>
      <c r="G58" s="29">
        <f t="shared" si="20"/>
        <v>0</v>
      </c>
      <c r="H58" s="5"/>
      <c r="I58" s="5"/>
      <c r="J58" s="5"/>
      <c r="K58" s="5"/>
      <c r="L58" s="5"/>
      <c r="M58" s="5"/>
      <c r="N58" s="5"/>
      <c r="O58" s="5"/>
      <c r="P58" s="5"/>
      <c r="Q58" s="5"/>
      <c r="R58" s="5"/>
      <c r="S58" s="5"/>
      <c r="T58" s="5"/>
      <c r="U58" s="5"/>
      <c r="V58" s="5"/>
      <c r="W58" s="5"/>
      <c r="X58" s="5"/>
      <c r="Y58" s="5"/>
      <c r="Z58" s="5"/>
    </row>
    <row r="59" ht="12.0" customHeight="1">
      <c r="A59" s="5"/>
      <c r="B59" s="5"/>
      <c r="C59" s="5" t="str">
        <f t="shared" si="19"/>
        <v>Tilgung</v>
      </c>
      <c r="D59" s="29">
        <f>IF($B56=0,0,IF($B57&gt;=1,0,$B54/($B56-$B57)))/12*(13-Monat)</f>
        <v>0</v>
      </c>
      <c r="E59" s="29">
        <f>IF($B56=0,0,IF($B57&gt;=2,0,$B54/($B56-$B57)))</f>
        <v>0</v>
      </c>
      <c r="F59" s="29">
        <f>IF($B56=0,0,IF($B57&gt;=3,0,$B54/($B56-$B57)))</f>
        <v>0</v>
      </c>
      <c r="G59" s="29">
        <f>IF(SUM(D59:F59)&gt;=B54,0,IF($B56=0,0,IF($B57&gt;=4,0,$B54/($B56-$B57))))</f>
        <v>0</v>
      </c>
      <c r="H59" s="5"/>
      <c r="I59" s="5"/>
      <c r="J59" s="5"/>
      <c r="K59" s="5"/>
      <c r="L59" s="5"/>
      <c r="M59" s="5"/>
      <c r="N59" s="5"/>
      <c r="O59" s="5"/>
      <c r="P59" s="5"/>
      <c r="Q59" s="5"/>
      <c r="R59" s="5"/>
      <c r="S59" s="5"/>
      <c r="T59" s="5"/>
      <c r="U59" s="5"/>
      <c r="V59" s="5"/>
      <c r="W59" s="5"/>
      <c r="X59" s="5"/>
      <c r="Y59" s="5"/>
      <c r="Z59" s="5"/>
    </row>
    <row r="60" ht="12.0" customHeight="1">
      <c r="A60" s="117"/>
      <c r="B60" s="117"/>
      <c r="C60" s="117"/>
      <c r="D60" s="71">
        <f t="shared" ref="D60:G60" si="21">SUM(D58:D59)</f>
        <v>0</v>
      </c>
      <c r="E60" s="71">
        <f t="shared" si="21"/>
        <v>0</v>
      </c>
      <c r="F60" s="71">
        <f t="shared" si="21"/>
        <v>0</v>
      </c>
      <c r="G60" s="71">
        <f t="shared" si="21"/>
        <v>0</v>
      </c>
      <c r="H60" s="5"/>
      <c r="I60" s="5"/>
      <c r="J60" s="5"/>
      <c r="K60" s="5"/>
      <c r="L60" s="5"/>
      <c r="M60" s="5"/>
      <c r="N60" s="5"/>
      <c r="O60" s="5"/>
      <c r="P60" s="5"/>
      <c r="Q60" s="5"/>
      <c r="R60" s="5"/>
      <c r="S60" s="5"/>
      <c r="T60" s="5"/>
      <c r="U60" s="5"/>
      <c r="V60" s="5"/>
      <c r="W60" s="5"/>
      <c r="X60" s="5"/>
      <c r="Y60" s="5"/>
      <c r="Z60" s="5"/>
    </row>
    <row r="61" ht="3.0" customHeight="1">
      <c r="A61" s="5"/>
      <c r="B61" s="5"/>
      <c r="C61" s="5"/>
      <c r="D61" s="117"/>
      <c r="E61" s="117"/>
      <c r="F61" s="117"/>
      <c r="G61" s="117"/>
      <c r="H61" s="5"/>
      <c r="I61" s="5"/>
      <c r="J61" s="5"/>
      <c r="K61" s="5"/>
      <c r="L61" s="5"/>
      <c r="M61" s="5"/>
      <c r="N61" s="5"/>
      <c r="O61" s="5"/>
      <c r="P61" s="5"/>
      <c r="Q61" s="5"/>
      <c r="R61" s="5"/>
      <c r="S61" s="5"/>
      <c r="T61" s="5"/>
      <c r="U61" s="5"/>
      <c r="V61" s="5"/>
      <c r="W61" s="5"/>
      <c r="X61" s="5"/>
      <c r="Y61" s="5"/>
      <c r="Z61" s="5"/>
    </row>
    <row r="62" ht="12.0" customHeight="1">
      <c r="A62" s="5" t="s">
        <v>204</v>
      </c>
      <c r="B62" s="5"/>
      <c r="C62" s="5"/>
      <c r="D62" s="71">
        <f t="shared" ref="D62:G62" si="22">+D12+D20+D28+D36+D44+D52+D60</f>
        <v>0</v>
      </c>
      <c r="E62" s="71">
        <f t="shared" si="22"/>
        <v>0</v>
      </c>
      <c r="F62" s="71">
        <f t="shared" si="22"/>
        <v>0</v>
      </c>
      <c r="G62" s="71">
        <f t="shared" si="22"/>
        <v>0</v>
      </c>
      <c r="H62" s="5"/>
      <c r="I62" s="5"/>
      <c r="J62" s="5"/>
      <c r="K62" s="5"/>
      <c r="L62" s="5"/>
      <c r="M62" s="5"/>
      <c r="N62" s="5"/>
      <c r="O62" s="5"/>
      <c r="P62" s="5"/>
      <c r="Q62" s="5"/>
      <c r="R62" s="5"/>
      <c r="S62" s="5"/>
      <c r="T62" s="5"/>
      <c r="U62" s="5"/>
      <c r="V62" s="5"/>
      <c r="W62" s="5"/>
      <c r="X62" s="5"/>
      <c r="Y62" s="5"/>
      <c r="Z62" s="5"/>
    </row>
    <row r="63" ht="3.0" customHeight="1">
      <c r="A63" s="5"/>
      <c r="B63" s="5"/>
      <c r="C63" s="5"/>
      <c r="D63" s="117"/>
      <c r="E63" s="117"/>
      <c r="F63" s="117"/>
      <c r="G63" s="117"/>
      <c r="H63" s="5"/>
      <c r="I63" s="5"/>
      <c r="J63" s="5"/>
      <c r="K63" s="5"/>
      <c r="L63" s="5"/>
      <c r="M63" s="5"/>
      <c r="N63" s="5"/>
      <c r="O63" s="5"/>
      <c r="P63" s="5"/>
      <c r="Q63" s="5"/>
      <c r="R63" s="5"/>
      <c r="S63" s="5"/>
      <c r="T63" s="5"/>
      <c r="U63" s="5"/>
      <c r="V63" s="5"/>
      <c r="W63" s="5"/>
      <c r="X63" s="5"/>
      <c r="Y63" s="5"/>
      <c r="Z63" s="5"/>
    </row>
    <row r="64" ht="12.0" customHeight="1">
      <c r="A64" s="5" t="s">
        <v>205</v>
      </c>
      <c r="B64" s="5"/>
      <c r="C64" s="5"/>
      <c r="D64" s="30">
        <f t="shared" ref="D64:G64" si="23">+D12+D60</f>
        <v>0</v>
      </c>
      <c r="E64" s="30">
        <f t="shared" si="23"/>
        <v>0</v>
      </c>
      <c r="F64" s="30">
        <f t="shared" si="23"/>
        <v>0</v>
      </c>
      <c r="G64" s="30">
        <f t="shared" si="23"/>
        <v>0</v>
      </c>
      <c r="H64" s="5"/>
      <c r="I64" s="5"/>
      <c r="J64" s="5"/>
      <c r="K64" s="5"/>
      <c r="L64" s="5"/>
      <c r="M64" s="5"/>
      <c r="N64" s="5"/>
      <c r="O64" s="5"/>
      <c r="P64" s="5"/>
      <c r="Q64" s="5"/>
      <c r="R64" s="5"/>
      <c r="S64" s="5"/>
      <c r="T64" s="5"/>
      <c r="U64" s="5"/>
      <c r="V64" s="5"/>
      <c r="W64" s="5"/>
      <c r="X64" s="5"/>
      <c r="Y64" s="5"/>
      <c r="Z64" s="5"/>
    </row>
    <row r="65" ht="12.0"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2.0"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2.0"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2.0"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2.0"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2.0"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2.0"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2.0"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2.0"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2.0"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2.0"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2.0"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2.0"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2.0"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2.0"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2.0"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2.0"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2.0"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2.0"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2.0"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2.0"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2.0"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2.0"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2.0"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2.0"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2.0"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2.0"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2.0"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2.0"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2.0"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2.0"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2.0"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2.0"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2.0"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2.0"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2.0"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0"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0"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0"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0"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0"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0"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0"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0"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0"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0"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0"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0"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0"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0"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0"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0"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0"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0"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0"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0"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0"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0"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0"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0"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0"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0"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0"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0"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0"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0"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0"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0"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0"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0"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0"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0"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0"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0"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0"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0"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0"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0"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0"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0"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0"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0"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0"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0"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0"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0"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0"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0"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0"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0"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0"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0"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0"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0"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0"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0"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0"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0"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0"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0"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0"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0"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0"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0"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0"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0"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0"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0"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0"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0"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0"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0"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0"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0"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0"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0"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0"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0"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0"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0"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0"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0"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0"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0"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0"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0"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0"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0"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0"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0"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0"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0"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0"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0"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0"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0"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0"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0"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0"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0"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0"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0"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0"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0"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0"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0"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0"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0"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0"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0"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0"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0"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0"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0"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0"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0"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0"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0"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0"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0"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0"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0"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0"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0"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0"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0"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0"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0"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0"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0"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0"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0"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0"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0"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0"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0"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0"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0"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0"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0"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0"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0"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0"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0"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0"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0"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0"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0"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0"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0"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0"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0"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0"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0"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0"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0"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0"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0"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0"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0"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0"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0"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0"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0"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0"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0"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0"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0"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0"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0"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0"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0"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0"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0"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0"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0"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0"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0"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0"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0"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0"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0"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0"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0"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0"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0"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0"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0"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0"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0"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0"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0"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0"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0"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0"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0"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0"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0"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0"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0"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0"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0"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0"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0"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0"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0"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0"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0"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0"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0"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0"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0"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0"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0"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0"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0"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0"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0"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0"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0"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0"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0"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0"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0"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0"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0"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0"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0"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0"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0"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0"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0"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0"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0"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0"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0"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0"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0"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0"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0"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0"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0"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0"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0"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0"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0"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0"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0"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0"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0"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0"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0"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0"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0"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0"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0"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0"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0"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0"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0"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0"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0"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0"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0"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0"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0"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0"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0"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0"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0"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0"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0"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0"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0"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0"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0"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0"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0"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0"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0"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0"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0"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0"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0"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0"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0"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0"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0"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0"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0"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0"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0"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0"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0"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0"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0"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0"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0"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0"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0"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0"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0"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0"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0"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0"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0"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0"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0"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0"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0"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0"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0"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0"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0"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0"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0"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0"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0"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0"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0"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0"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0"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0"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0"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0"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0"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0"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0"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0"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0"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0"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0"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0"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0"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0"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0"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0"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0"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0"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0"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0"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0"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0"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0"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0"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0"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0"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0"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0"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0"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0"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0"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0"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0"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0"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0"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0"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0"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0"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0"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0"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0"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0"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0"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0"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0"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0"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0"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0"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0"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0"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0"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0"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0"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0"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0"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0"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0"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0"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0"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0"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0"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0"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0"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0"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0"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0"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0"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0"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0"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0"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0"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0"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0"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0"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0"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0"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0"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0"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0"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0"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0"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0"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0"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0"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0"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0"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0"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0"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0"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0"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0"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0"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0"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0"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0"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0"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0"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0"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0"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0"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0"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0"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0"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0"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0"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0"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0"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0"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0"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0"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0"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0"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0"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0"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0"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0"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0"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0"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0"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0"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0"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0"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0"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0"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0"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0"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0"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0"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0"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0"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0"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0"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0"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0"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0"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0"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0"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0"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0"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0"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0"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0"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0"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0"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0"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0"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0"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0"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0"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0"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0"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0"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0"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0"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0"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0"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0"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0"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0"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0"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0"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0"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0"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0"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0"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0"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0"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0"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0"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0"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0"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0"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0"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0"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0"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0"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0"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0"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0"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0"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0"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0"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0"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0"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0"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0"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0"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0"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0"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0"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0"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0"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0"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0"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0"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0"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0"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0"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0"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0"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0"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0"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0"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0"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0"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0"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0"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0"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0"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0"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0"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0"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0"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0"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0"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0"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0"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0"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0"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0"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0"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0"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0"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0"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0"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0"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0"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0"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0"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0"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0"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0"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0"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2.0"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2.0"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2.0"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2.0"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2.0"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2.0"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2.0"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2.0"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2.0"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2.0"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2.0"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2.0"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2.0"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2.0"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2.0"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mergeCells count="7">
    <mergeCell ref="A5:C5"/>
    <mergeCell ref="A13:C13"/>
    <mergeCell ref="A21:C21"/>
    <mergeCell ref="A29:C29"/>
    <mergeCell ref="A37:C37"/>
    <mergeCell ref="A45:C45"/>
    <mergeCell ref="A53:C53"/>
  </mergeCells>
  <printOptions/>
  <pageMargins bottom="0.7874015748031497" footer="0.0" header="0.0" left="0.7086614173228347" right="0.7086614173228347" top="1.5748031496062993"/>
  <pageSetup paperSize="9" orientation="portrait"/>
  <headerFooter>
    <oddHeader>&amp;RIHK Köln - das Gründungstool &amp;A</oddHeader>
    <oddFooter>&amp;L&amp;F\&amp;A\&amp;D\&amp;T&amp;RRelease 3.5</oddFooter>
  </headerFooter>
  <drawing r:id="rId2"/>
  <legacyDrawing r:id="rId3"/>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2" width="11.14"/>
    <col customWidth="1" hidden="1" min="3" max="4" width="10.57"/>
    <col customWidth="1" hidden="1" min="5" max="5" width="0.71"/>
    <col customWidth="1" min="6" max="6" width="4.14"/>
    <col customWidth="1" min="7" max="7" width="7.86"/>
    <col customWidth="1" min="8" max="8" width="6.29"/>
    <col customWidth="1" min="9" max="9" width="7.86"/>
    <col customWidth="1" min="10" max="10" width="6.29"/>
    <col customWidth="1" min="11" max="11" width="8.14"/>
    <col customWidth="1" min="12" max="12" width="11.57"/>
    <col customWidth="1" min="13" max="13" width="54.57"/>
    <col customWidth="1" min="14" max="26" width="11.57"/>
  </cols>
  <sheetData>
    <row r="1" ht="12.0" customHeight="1">
      <c r="A1" s="21" t="s">
        <v>206</v>
      </c>
      <c r="B1" s="21" t="s">
        <v>207</v>
      </c>
      <c r="C1" s="5" t="s">
        <v>208</v>
      </c>
      <c r="D1" s="5" t="s">
        <v>209</v>
      </c>
      <c r="E1" s="5" t="s">
        <v>210</v>
      </c>
      <c r="F1" s="5"/>
      <c r="G1" s="5"/>
      <c r="H1" s="5"/>
      <c r="I1" s="5"/>
      <c r="J1" s="5"/>
      <c r="K1" s="5"/>
      <c r="L1" s="5"/>
      <c r="M1" s="5"/>
      <c r="N1" s="5"/>
      <c r="O1" s="5"/>
      <c r="P1" s="5"/>
      <c r="Q1" s="5"/>
      <c r="R1" s="5"/>
      <c r="S1" s="5"/>
      <c r="T1" s="5"/>
      <c r="U1" s="5"/>
      <c r="V1" s="5"/>
      <c r="W1" s="5"/>
      <c r="X1" s="5"/>
      <c r="Y1" s="5"/>
      <c r="Z1" s="5"/>
    </row>
    <row r="2" ht="12.0" customHeight="1">
      <c r="A2" s="105">
        <f>IF('Infos vor dem Start'!$A17="x",19%,0)</f>
        <v>0.19</v>
      </c>
      <c r="B2" s="105">
        <f>IF('Infos vor dem Start'!$A17="x",19%,0)</f>
        <v>0.19</v>
      </c>
      <c r="C2" s="118">
        <f>IF('Infos vor dem Start'!C17="x",19%,0)</f>
        <v>0</v>
      </c>
      <c r="D2" s="118">
        <f>IF('Infos vor dem Start'!D17="x",19%,0)</f>
        <v>0</v>
      </c>
      <c r="E2" s="118">
        <f>IF('Infos vor dem Start'!E17="x",19%,0)</f>
        <v>0</v>
      </c>
      <c r="F2" s="5" t="s">
        <v>211</v>
      </c>
      <c r="G2" s="5"/>
      <c r="H2" s="5"/>
      <c r="I2" s="5"/>
      <c r="J2" s="5"/>
      <c r="K2" s="5"/>
      <c r="L2" s="5"/>
      <c r="M2" s="5"/>
      <c r="N2" s="5"/>
      <c r="O2" s="5"/>
      <c r="P2" s="5"/>
      <c r="Q2" s="5"/>
      <c r="R2" s="5"/>
      <c r="S2" s="5"/>
      <c r="T2" s="5"/>
      <c r="U2" s="5"/>
      <c r="V2" s="5"/>
      <c r="W2" s="5"/>
      <c r="X2" s="5"/>
      <c r="Y2" s="5"/>
      <c r="Z2" s="5"/>
    </row>
    <row r="3" ht="12.0" customHeight="1">
      <c r="A3" s="105">
        <f>IF(USt=0,0,7%)</f>
        <v>0.07</v>
      </c>
      <c r="B3" s="105">
        <f>IF(USteins=0,0,7%)</f>
        <v>0.07</v>
      </c>
      <c r="C3" s="118">
        <f>IF(USt=0,0,7%)</f>
        <v>0.07</v>
      </c>
      <c r="D3" s="118">
        <f>IF(USt=0,0,7%)</f>
        <v>0.07</v>
      </c>
      <c r="E3" s="118">
        <f>IF(USt=0,0,7%)</f>
        <v>0.07</v>
      </c>
      <c r="F3" s="5" t="s">
        <v>212</v>
      </c>
      <c r="G3" s="5"/>
      <c r="H3" s="5"/>
      <c r="I3" s="5"/>
      <c r="J3" s="5"/>
      <c r="K3" s="5"/>
      <c r="L3" s="5"/>
      <c r="M3" s="5"/>
      <c r="N3" s="5"/>
      <c r="O3" s="5"/>
      <c r="P3" s="5"/>
      <c r="Q3" s="5"/>
      <c r="R3" s="5"/>
      <c r="S3" s="5"/>
      <c r="T3" s="5"/>
      <c r="U3" s="5"/>
      <c r="V3" s="5"/>
      <c r="W3" s="5"/>
      <c r="X3" s="5"/>
      <c r="Y3" s="5"/>
      <c r="Z3" s="5"/>
    </row>
    <row r="4" ht="12.0" customHeight="1">
      <c r="A4" s="105">
        <f>IF('Infos vor dem Start'!$A17="x",USt,0)</f>
        <v>0.19</v>
      </c>
      <c r="B4" s="105">
        <f>IF('Infos vor dem Start'!$A17="x",USteins,0)</f>
        <v>0.19</v>
      </c>
      <c r="C4" s="118">
        <f>IF('Infos vor dem Start'!C17="x",USt,0)</f>
        <v>0</v>
      </c>
      <c r="D4" s="118">
        <f>IF('Infos vor dem Start'!D17="x",USt,0)</f>
        <v>0</v>
      </c>
      <c r="E4" s="118">
        <f>IF('Infos vor dem Start'!E17="x",USt,0)</f>
        <v>0</v>
      </c>
      <c r="F4" s="5" t="s">
        <v>213</v>
      </c>
      <c r="G4" s="5"/>
      <c r="H4" s="5"/>
      <c r="I4" s="5"/>
      <c r="J4" s="5"/>
      <c r="K4" s="5"/>
      <c r="L4" s="5"/>
      <c r="M4" s="5"/>
      <c r="N4" s="5"/>
      <c r="O4" s="5"/>
      <c r="P4" s="5"/>
      <c r="Q4" s="5"/>
      <c r="R4" s="5"/>
      <c r="S4" s="5"/>
      <c r="T4" s="5"/>
      <c r="U4" s="5"/>
      <c r="V4" s="5"/>
      <c r="W4" s="5"/>
      <c r="X4" s="5"/>
      <c r="Y4" s="5"/>
      <c r="Z4" s="5"/>
    </row>
    <row r="5" ht="12.0" customHeight="1">
      <c r="A5" s="105">
        <f>IF('Infos vor dem Start'!$A17="x",USterm,0)</f>
        <v>0.07</v>
      </c>
      <c r="B5" s="105">
        <f>IF('Infos vor dem Start'!$A17="x",UStermeins,0)</f>
        <v>0.07</v>
      </c>
      <c r="C5" s="118">
        <f>IF('Infos vor dem Start'!C17="x",USterm,0)</f>
        <v>0</v>
      </c>
      <c r="D5" s="118">
        <f>IF('Infos vor dem Start'!D17="x",USterm,0)</f>
        <v>0</v>
      </c>
      <c r="E5" s="118">
        <f>IF('Infos vor dem Start'!E17="x",USterm,0)</f>
        <v>0</v>
      </c>
      <c r="F5" s="5" t="s">
        <v>214</v>
      </c>
      <c r="G5" s="5"/>
      <c r="H5" s="5"/>
      <c r="I5" s="5"/>
      <c r="J5" s="5"/>
      <c r="K5" s="5"/>
      <c r="L5" s="5"/>
      <c r="M5" s="5"/>
      <c r="N5" s="5"/>
      <c r="O5" s="5"/>
      <c r="P5" s="5"/>
      <c r="Q5" s="5"/>
      <c r="R5" s="5"/>
      <c r="S5" s="5"/>
      <c r="T5" s="5"/>
      <c r="U5" s="5"/>
      <c r="V5" s="5"/>
      <c r="W5" s="5"/>
      <c r="X5" s="5"/>
      <c r="Y5" s="5"/>
      <c r="Z5" s="5"/>
    </row>
    <row r="6" ht="12.0" customHeight="1">
      <c r="A6" s="105">
        <f>IF(L9=0,VSt,G10)</f>
        <v>0.19</v>
      </c>
      <c r="B6" s="105">
        <f>IF(L9=0,VSteins,I10)</f>
        <v>0.19</v>
      </c>
      <c r="C6" s="118"/>
      <c r="D6" s="118"/>
      <c r="E6" s="118"/>
      <c r="F6" s="5" t="s">
        <v>215</v>
      </c>
      <c r="G6" s="5"/>
      <c r="H6" s="5"/>
      <c r="I6" s="5"/>
      <c r="J6" s="5"/>
      <c r="K6" s="5"/>
      <c r="L6" s="5"/>
      <c r="M6" s="5"/>
      <c r="N6" s="5"/>
      <c r="O6" s="5"/>
      <c r="P6" s="5"/>
      <c r="Q6" s="5"/>
      <c r="R6" s="5"/>
      <c r="S6" s="5"/>
      <c r="T6" s="5"/>
      <c r="U6" s="5"/>
      <c r="V6" s="5"/>
      <c r="W6" s="5"/>
      <c r="X6" s="5"/>
      <c r="Y6" s="5"/>
      <c r="Z6" s="5"/>
    </row>
    <row r="7" ht="12.0" customHeight="1">
      <c r="A7" s="105"/>
      <c r="B7" s="105"/>
      <c r="C7" s="118"/>
      <c r="D7" s="118"/>
      <c r="E7" s="118"/>
      <c r="F7" s="5"/>
      <c r="G7" s="119" t="s">
        <v>216</v>
      </c>
      <c r="H7" s="5"/>
      <c r="I7" s="5"/>
      <c r="J7" s="5"/>
      <c r="K7" s="5"/>
      <c r="L7" s="5"/>
      <c r="M7" s="5"/>
      <c r="N7" s="5"/>
      <c r="O7" s="5"/>
      <c r="P7" s="5"/>
      <c r="Q7" s="5"/>
      <c r="R7" s="5"/>
      <c r="S7" s="5"/>
      <c r="T7" s="5"/>
      <c r="U7" s="5"/>
      <c r="V7" s="5"/>
      <c r="W7" s="5"/>
      <c r="X7" s="5"/>
      <c r="Y7" s="5"/>
      <c r="Z7" s="5"/>
    </row>
    <row r="8" ht="12.0" customHeight="1">
      <c r="A8" s="105"/>
      <c r="B8" s="105"/>
      <c r="C8" s="105"/>
      <c r="D8" s="105"/>
      <c r="E8" s="105"/>
      <c r="F8" s="5"/>
      <c r="G8" s="120">
        <f t="shared" ref="G8:G9" si="1">+H8*$K8</f>
        <v>0</v>
      </c>
      <c r="H8" s="45">
        <f>+USt</f>
        <v>0.19</v>
      </c>
      <c r="I8" s="120">
        <f t="shared" ref="I8:I9" si="2">+J8*$K8</f>
        <v>0</v>
      </c>
      <c r="J8" s="45">
        <f>+VSteins</f>
        <v>0.19</v>
      </c>
      <c r="K8" s="45">
        <f t="shared" ref="K8:K9" si="3">IF(L$10=0,0,+L8/L$10)</f>
        <v>0</v>
      </c>
      <c r="L8" s="29">
        <f>+'Rentabilitätsvorschau'!P3</f>
        <v>0</v>
      </c>
      <c r="M8" s="5" t="s">
        <v>217</v>
      </c>
      <c r="N8" s="5"/>
      <c r="O8" s="5"/>
      <c r="P8" s="5"/>
      <c r="Q8" s="5"/>
      <c r="R8" s="5"/>
      <c r="S8" s="5"/>
      <c r="T8" s="5"/>
      <c r="U8" s="5"/>
      <c r="V8" s="5"/>
      <c r="W8" s="5"/>
      <c r="X8" s="5"/>
      <c r="Y8" s="5"/>
      <c r="Z8" s="5"/>
    </row>
    <row r="9" ht="12.0" customHeight="1">
      <c r="A9" s="105"/>
      <c r="B9" s="105"/>
      <c r="C9" s="105"/>
      <c r="D9" s="105"/>
      <c r="E9" s="105"/>
      <c r="F9" s="5"/>
      <c r="G9" s="120">
        <f t="shared" si="1"/>
        <v>0</v>
      </c>
      <c r="H9" s="45">
        <f>+USterm</f>
        <v>0.07</v>
      </c>
      <c r="I9" s="120">
        <f t="shared" si="2"/>
        <v>0</v>
      </c>
      <c r="J9" s="45">
        <f>+VStermeins</f>
        <v>0.07</v>
      </c>
      <c r="K9" s="45">
        <f t="shared" si="3"/>
        <v>0</v>
      </c>
      <c r="L9" s="29">
        <f>+'Rentabilitätsvorschau'!P4</f>
        <v>0</v>
      </c>
      <c r="M9" s="5" t="s">
        <v>218</v>
      </c>
      <c r="N9" s="5"/>
      <c r="O9" s="5"/>
      <c r="P9" s="5"/>
      <c r="Q9" s="5"/>
      <c r="R9" s="5"/>
      <c r="S9" s="5"/>
      <c r="T9" s="5"/>
      <c r="U9" s="5"/>
      <c r="V9" s="5"/>
      <c r="W9" s="5"/>
      <c r="X9" s="5"/>
      <c r="Y9" s="5"/>
      <c r="Z9" s="5"/>
    </row>
    <row r="10" ht="12.0" customHeight="1">
      <c r="A10" s="105"/>
      <c r="B10" s="105"/>
      <c r="C10" s="105"/>
      <c r="D10" s="105"/>
      <c r="E10" s="105"/>
      <c r="F10" s="5"/>
      <c r="G10" s="121" t="str">
        <f>IF(SUM(G8:G9)=0,"nicht relevant",ROUND(SUM(G8:G9),2))</f>
        <v>nicht relevant</v>
      </c>
      <c r="H10" s="122"/>
      <c r="I10" s="121" t="str">
        <f>IF(SUM(I8:I9)=0,"nicht relevant",ROUND(SUM(I8:I9),2))</f>
        <v>nicht relevant</v>
      </c>
      <c r="J10" s="123"/>
      <c r="K10" s="124">
        <v>1.0</v>
      </c>
      <c r="L10" s="125">
        <f>SUM(L8:L9)</f>
        <v>0</v>
      </c>
      <c r="M10" s="113" t="s">
        <v>219</v>
      </c>
      <c r="N10" s="5"/>
      <c r="O10" s="5"/>
      <c r="P10" s="5"/>
      <c r="Q10" s="5"/>
      <c r="R10" s="5"/>
      <c r="S10" s="5"/>
      <c r="T10" s="5"/>
      <c r="U10" s="5"/>
      <c r="V10" s="5"/>
      <c r="W10" s="5"/>
      <c r="X10" s="5"/>
      <c r="Y10" s="5"/>
      <c r="Z10" s="5"/>
    </row>
    <row r="11" ht="12.0" customHeight="1">
      <c r="A11" s="126"/>
      <c r="B11" s="126"/>
      <c r="C11" s="127">
        <f t="shared" ref="C11:D11" si="4">+K10</f>
        <v>1</v>
      </c>
      <c r="D11" s="127">
        <f t="shared" si="4"/>
        <v>0</v>
      </c>
      <c r="E11" s="127" t="str">
        <f>+#REF!</f>
        <v>#REF!</v>
      </c>
      <c r="F11" s="5"/>
      <c r="G11" s="5"/>
      <c r="H11" s="5"/>
      <c r="I11" s="5"/>
      <c r="J11" s="5"/>
      <c r="K11" s="5"/>
      <c r="L11" s="5"/>
      <c r="M11" s="5"/>
      <c r="N11" s="5"/>
      <c r="O11" s="5"/>
      <c r="P11" s="5"/>
      <c r="Q11" s="5"/>
      <c r="R11" s="5"/>
      <c r="S11" s="5"/>
      <c r="T11" s="5"/>
      <c r="U11" s="5"/>
      <c r="V11" s="5"/>
      <c r="W11" s="5"/>
      <c r="X11" s="5"/>
      <c r="Y11" s="5"/>
      <c r="Z11" s="5"/>
    </row>
    <row r="12" ht="12.0" customHeight="1">
      <c r="A12" s="128">
        <v>800.0</v>
      </c>
      <c r="B12" s="128"/>
      <c r="C12" s="128"/>
      <c r="D12" s="128"/>
      <c r="E12" s="128"/>
      <c r="F12" s="5" t="s">
        <v>220</v>
      </c>
      <c r="G12" s="5"/>
      <c r="H12" s="5"/>
      <c r="I12" s="5"/>
      <c r="J12" s="5"/>
      <c r="K12" s="5"/>
      <c r="L12" s="5"/>
      <c r="M12" s="5"/>
      <c r="N12" s="5"/>
      <c r="O12" s="5"/>
      <c r="P12" s="5"/>
      <c r="Q12" s="5"/>
      <c r="R12" s="5"/>
      <c r="S12" s="5"/>
      <c r="T12" s="5"/>
      <c r="U12" s="5"/>
      <c r="V12" s="5"/>
      <c r="W12" s="5"/>
      <c r="X12" s="5"/>
      <c r="Y12" s="5"/>
      <c r="Z12" s="5"/>
    </row>
    <row r="13" ht="12.0" customHeight="1">
      <c r="A13" s="129"/>
      <c r="B13" s="129"/>
      <c r="C13" s="129"/>
      <c r="D13" s="129"/>
      <c r="E13" s="129"/>
      <c r="F13" s="5"/>
      <c r="G13" s="5"/>
      <c r="H13" s="5"/>
      <c r="I13" s="5"/>
      <c r="J13" s="5"/>
      <c r="K13" s="5"/>
      <c r="L13" s="5"/>
      <c r="M13" s="5"/>
      <c r="N13" s="5"/>
      <c r="O13" s="5"/>
      <c r="P13" s="5"/>
      <c r="Q13" s="5"/>
      <c r="R13" s="5"/>
      <c r="S13" s="5"/>
      <c r="T13" s="5"/>
      <c r="U13" s="5"/>
      <c r="V13" s="5"/>
      <c r="W13" s="5"/>
      <c r="X13" s="5"/>
      <c r="Y13" s="5"/>
      <c r="Z13" s="5"/>
    </row>
    <row r="14" ht="12.0" customHeight="1">
      <c r="A14" s="130" t="s">
        <v>221</v>
      </c>
      <c r="B14" s="131"/>
      <c r="C14" s="131"/>
      <c r="D14" s="131"/>
      <c r="E14" s="131"/>
      <c r="F14" s="132"/>
      <c r="G14" s="132"/>
      <c r="H14" s="132"/>
      <c r="I14" s="133"/>
      <c r="J14" s="133"/>
      <c r="K14" s="134"/>
      <c r="L14" s="135"/>
      <c r="M14" s="136"/>
      <c r="N14" s="5"/>
      <c r="O14" s="5"/>
      <c r="P14" s="5"/>
      <c r="Q14" s="5"/>
      <c r="R14" s="136"/>
      <c r="S14" s="5"/>
      <c r="T14" s="5"/>
      <c r="U14" s="5"/>
      <c r="V14" s="5"/>
      <c r="W14" s="5"/>
      <c r="X14" s="5"/>
      <c r="Y14" s="5"/>
      <c r="Z14" s="5"/>
    </row>
    <row r="15" ht="12.0" customHeight="1">
      <c r="A15" s="105"/>
      <c r="B15" s="105"/>
      <c r="C15" s="105"/>
      <c r="D15" s="105"/>
      <c r="E15" s="105"/>
      <c r="F15" s="114"/>
      <c r="G15" s="114"/>
      <c r="H15" s="114"/>
      <c r="I15" s="29"/>
      <c r="J15" s="29"/>
      <c r="K15" s="45"/>
      <c r="L15" s="5"/>
      <c r="M15" s="136"/>
      <c r="N15" s="5"/>
      <c r="O15" s="5"/>
      <c r="P15" s="5"/>
      <c r="Q15" s="5"/>
      <c r="R15" s="5"/>
      <c r="S15" s="5"/>
      <c r="T15" s="5"/>
      <c r="U15" s="5"/>
      <c r="V15" s="5"/>
      <c r="W15" s="5"/>
      <c r="X15" s="5"/>
      <c r="Y15" s="5"/>
      <c r="Z15" s="5"/>
    </row>
    <row r="16" ht="12.0" customHeight="1">
      <c r="A16" s="137" t="s">
        <v>222</v>
      </c>
      <c r="B16" s="105"/>
      <c r="C16" s="105"/>
      <c r="D16" s="105"/>
      <c r="E16" s="105"/>
      <c r="F16" s="114"/>
      <c r="G16" s="114"/>
      <c r="H16" s="114"/>
      <c r="I16" s="29"/>
      <c r="J16" s="29"/>
      <c r="K16" s="138"/>
      <c r="L16" s="139"/>
      <c r="M16" s="136"/>
      <c r="N16" s="5"/>
      <c r="O16" s="5"/>
      <c r="P16" s="5"/>
      <c r="Q16" s="5"/>
      <c r="R16" s="5"/>
      <c r="S16" s="5"/>
      <c r="T16" s="5"/>
      <c r="U16" s="5"/>
      <c r="V16" s="5"/>
      <c r="W16" s="5"/>
      <c r="X16" s="5"/>
      <c r="Y16" s="5"/>
      <c r="Z16" s="5"/>
    </row>
    <row r="17" ht="12.0" customHeight="1">
      <c r="A17" s="140">
        <v>44007.0</v>
      </c>
      <c r="B17" s="105"/>
      <c r="C17" s="105"/>
      <c r="D17" s="105"/>
      <c r="E17" s="105"/>
      <c r="F17" s="93"/>
      <c r="G17" s="93"/>
      <c r="H17" s="93"/>
      <c r="I17" s="5"/>
      <c r="J17" s="5"/>
      <c r="K17" s="5"/>
      <c r="L17" s="5"/>
      <c r="M17" s="5"/>
      <c r="N17" s="141"/>
      <c r="O17" s="5"/>
      <c r="P17" s="5"/>
      <c r="Q17" s="5"/>
      <c r="R17" s="5"/>
      <c r="S17" s="5"/>
      <c r="T17" s="5"/>
      <c r="U17" s="5"/>
      <c r="V17" s="5"/>
      <c r="W17" s="5"/>
      <c r="X17" s="5"/>
      <c r="Y17" s="5"/>
      <c r="Z17" s="5"/>
    </row>
    <row r="18" ht="12.0" customHeight="1">
      <c r="A18" s="105"/>
      <c r="B18" s="105"/>
      <c r="C18" s="105"/>
      <c r="D18" s="105"/>
      <c r="E18" s="105"/>
      <c r="F18" s="93"/>
      <c r="G18" s="93"/>
      <c r="H18" s="93"/>
      <c r="I18" s="5"/>
      <c r="J18" s="5"/>
      <c r="K18" s="5"/>
      <c r="L18" s="5"/>
      <c r="M18" s="5"/>
      <c r="N18" s="5"/>
      <c r="O18" s="5"/>
      <c r="P18" s="5"/>
      <c r="Q18" s="5"/>
      <c r="R18" s="5"/>
      <c r="S18" s="5"/>
      <c r="T18" s="5"/>
      <c r="U18" s="5"/>
      <c r="V18" s="5"/>
      <c r="W18" s="5"/>
      <c r="X18" s="5"/>
      <c r="Y18" s="5"/>
      <c r="Z18" s="5"/>
    </row>
    <row r="19" ht="12.0" customHeight="1">
      <c r="A19" s="105"/>
      <c r="B19" s="105"/>
      <c r="C19" s="105"/>
      <c r="D19" s="105"/>
      <c r="E19" s="105"/>
      <c r="F19" s="93"/>
      <c r="G19" s="93"/>
      <c r="H19" s="93"/>
      <c r="I19" s="5"/>
      <c r="J19" s="5"/>
      <c r="K19" s="5"/>
      <c r="L19" s="5"/>
      <c r="M19" s="5"/>
      <c r="N19" s="5"/>
      <c r="O19" s="5"/>
      <c r="P19" s="5"/>
      <c r="Q19" s="5"/>
      <c r="R19" s="5"/>
      <c r="S19" s="5"/>
      <c r="T19" s="5"/>
      <c r="U19" s="5"/>
      <c r="V19" s="5"/>
      <c r="W19" s="5"/>
      <c r="X19" s="5"/>
      <c r="Y19" s="5"/>
      <c r="Z19" s="5"/>
    </row>
    <row r="20" ht="12.0" customHeight="1">
      <c r="A20" s="105"/>
      <c r="B20" s="105"/>
      <c r="C20" s="105"/>
      <c r="D20" s="105"/>
      <c r="E20" s="105"/>
      <c r="F20" s="5"/>
      <c r="G20" s="5"/>
      <c r="H20" s="5"/>
      <c r="I20" s="5"/>
      <c r="J20" s="5"/>
      <c r="K20" s="5"/>
      <c r="L20" s="5"/>
      <c r="M20" s="5"/>
      <c r="N20" s="5"/>
      <c r="O20" s="5"/>
      <c r="P20" s="5"/>
      <c r="Q20" s="5"/>
      <c r="R20" s="5"/>
      <c r="S20" s="5"/>
      <c r="T20" s="5"/>
      <c r="U20" s="5"/>
      <c r="V20" s="5"/>
      <c r="W20" s="5"/>
      <c r="X20" s="5"/>
      <c r="Y20" s="5"/>
      <c r="Z20" s="5"/>
    </row>
    <row r="21" ht="12.0" customHeight="1">
      <c r="A21" s="105"/>
      <c r="B21" s="105"/>
      <c r="C21" s="105"/>
      <c r="D21" s="105"/>
      <c r="E21" s="105"/>
      <c r="F21" s="5"/>
      <c r="G21" s="5"/>
      <c r="H21" s="5"/>
      <c r="I21" s="5"/>
      <c r="J21" s="5"/>
      <c r="K21" s="5"/>
      <c r="L21" s="5"/>
      <c r="M21" s="5"/>
      <c r="N21" s="5"/>
      <c r="O21" s="5"/>
      <c r="P21" s="5"/>
      <c r="Q21" s="5"/>
      <c r="R21" s="5"/>
      <c r="S21" s="5"/>
      <c r="T21" s="5"/>
      <c r="U21" s="5"/>
      <c r="V21" s="5"/>
      <c r="W21" s="5"/>
      <c r="X21" s="5"/>
      <c r="Y21" s="5"/>
      <c r="Z21" s="5"/>
    </row>
    <row r="22" ht="12.0" customHeight="1">
      <c r="A22" s="105"/>
      <c r="B22" s="105"/>
      <c r="C22" s="105"/>
      <c r="D22" s="105"/>
      <c r="E22" s="105"/>
      <c r="F22" s="5"/>
      <c r="G22" s="5"/>
      <c r="H22" s="5"/>
      <c r="I22" s="5"/>
      <c r="J22" s="5"/>
      <c r="K22" s="5"/>
      <c r="L22" s="5"/>
      <c r="M22" s="5"/>
      <c r="N22" s="5"/>
      <c r="O22" s="5"/>
      <c r="P22" s="5"/>
      <c r="Q22" s="5"/>
      <c r="R22" s="5"/>
      <c r="S22" s="5"/>
      <c r="T22" s="5"/>
      <c r="U22" s="5"/>
      <c r="V22" s="5"/>
      <c r="W22" s="5"/>
      <c r="X22" s="5"/>
      <c r="Y22" s="5"/>
      <c r="Z22" s="5"/>
    </row>
    <row r="23" ht="12.0" customHeight="1">
      <c r="A23" s="105"/>
      <c r="B23" s="105"/>
      <c r="C23" s="105"/>
      <c r="D23" s="105"/>
      <c r="E23" s="105"/>
      <c r="F23" s="5"/>
      <c r="G23" s="5"/>
      <c r="H23" s="5"/>
      <c r="I23" s="5"/>
      <c r="J23" s="5"/>
      <c r="K23" s="5"/>
      <c r="L23" s="5"/>
      <c r="M23" s="5"/>
      <c r="N23" s="5"/>
      <c r="O23" s="5"/>
      <c r="P23" s="5"/>
      <c r="Q23" s="5"/>
      <c r="R23" s="5"/>
      <c r="S23" s="5"/>
      <c r="T23" s="5"/>
      <c r="U23" s="5"/>
      <c r="V23" s="5"/>
      <c r="W23" s="5"/>
      <c r="X23" s="5"/>
      <c r="Y23" s="5"/>
      <c r="Z23" s="5"/>
    </row>
    <row r="24" ht="12.0"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2.0"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2.0"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2.0"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2.0"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2.0"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2.0"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2.0"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2.0"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2.0"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2.0"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2.0"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2.0"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2.0"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2.0"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2.0"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2.0"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2.0"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2.0"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2.0"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2.0"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2.0"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2.0"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2.0"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2.0"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2.0"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2.0"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2.0"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2.0"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2.0"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2.0"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2.0"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2.0"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2.0"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2.0"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2.0"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2.0"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2.0"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2.0"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2.0"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2.0"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2.0"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2.0"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2.0"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2.0"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2.0"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2.0"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2.0"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2.0"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2.0"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2.0"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2.0"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2.0"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2.0"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2.0"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2.0"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2.0"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2.0"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2.0"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2.0"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2.0"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2.0"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2.0"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2.0"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2.0"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2.0"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2.0"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2.0"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2.0"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2.0"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2.0"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2.0"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2.0"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2.0"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2.0"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2.0"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2.0"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2.0"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2.0"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2.0"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2.0"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2.0"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2.0"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2.0"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2.0"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2.0"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2.0"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2.0"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2.0"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2.0"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2.0"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2.0"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2.0"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2.0"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2.0"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2.0"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2.0"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2.0"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2.0"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2.0"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2.0"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2.0"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2.0"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2.0"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2.0"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2.0"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2.0"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2.0"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2.0"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2.0"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2.0"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2.0"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2.0"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2.0"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2.0"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2.0"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2.0"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2.0"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2.0"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2.0"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2.0"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2.0"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2.0"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2.0"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2.0"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2.0"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2.0"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2.0"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2.0"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2.0"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2.0"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2.0"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2.0"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2.0"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2.0"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2.0"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2.0"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2.0"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2.0"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2.0"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2.0"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2.0"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2.0"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2.0"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2.0"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2.0"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2.0"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2.0"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2.0"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2.0"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2.0"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2.0"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2.0"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2.0"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2.0"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2.0"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2.0"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2.0"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2.0"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2.0"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2.0"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2.0"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2.0"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2.0"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2.0"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2.0"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2.0"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2.0"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2.0"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2.0"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2.0"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2.0"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2.0"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2.0"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2.0"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2.0"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2.0"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2.0"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2.0"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2.0"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2.0"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2.0"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2.0"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2.0"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2.0"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2.0"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2.0"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2.0"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2.0"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2.0"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2.0"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2.0"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2.0"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2.0"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2.0"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2.0"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2.0"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2.0"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2.0"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2.0"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2.0"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2.0"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2.0"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2.0"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2.0"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2.0"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2.0"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2.0"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2.0"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2.0"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2.0"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2.0"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2.0"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2.0"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2.0"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2.0"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2.0"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2.0"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2.0"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2.0"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2.0"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2.0"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2.0"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2.0"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2.0"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2.0"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2.0"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2.0"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2.0"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2.0"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2.0"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2.0"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2.0"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2.0"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2.0"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2.0"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2.0"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2.0"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2.0"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2.0"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2.0"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2.0"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2.0"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2.0"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2.0"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2.0"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2.0"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2.0"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2.0"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2.0"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2.0"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2.0"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2.0"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2.0"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2.0"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2.0"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2.0"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2.0"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2.0"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2.0"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2.0"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2.0"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2.0"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2.0"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2.0"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2.0"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2.0"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2.0"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2.0"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2.0"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2.0"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2.0"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2.0"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2.0"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2.0"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2.0"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2.0"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2.0"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2.0"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2.0"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2.0"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2.0"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2.0"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2.0"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2.0"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2.0"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2.0"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2.0"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2.0"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2.0"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2.0"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2.0"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2.0"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2.0"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2.0"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2.0"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2.0"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2.0"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2.0"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2.0"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2.0"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2.0"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2.0"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2.0"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2.0"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2.0"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2.0"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2.0"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2.0"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2.0"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2.0"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2.0"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2.0"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2.0"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2.0"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2.0"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2.0"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2.0"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2.0"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2.0"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2.0"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2.0"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2.0"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2.0"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2.0"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2.0"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2.0"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2.0"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2.0"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2.0"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2.0"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2.0"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2.0"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2.0"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2.0"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2.0"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2.0"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2.0"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2.0"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2.0"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2.0"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2.0"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2.0"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2.0"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2.0"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2.0"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2.0"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2.0"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2.0"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2.0"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2.0"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2.0"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2.0"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2.0"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2.0"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2.0"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2.0"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2.0"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2.0"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2.0"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2.0"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2.0"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2.0"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2.0"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2.0"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2.0"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2.0"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2.0"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2.0"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2.0"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2.0"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2.0"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2.0"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2.0"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2.0"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2.0"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2.0"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2.0"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2.0"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2.0"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2.0"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2.0"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2.0"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2.0"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2.0"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2.0"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2.0"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2.0"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2.0"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2.0"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2.0"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2.0"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2.0"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2.0"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2.0"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2.0"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2.0"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2.0"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2.0"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2.0"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2.0"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2.0"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2.0"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2.0"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2.0"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2.0"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2.0"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2.0"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2.0"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2.0"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2.0"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2.0"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2.0"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2.0"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2.0"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2.0"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2.0"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2.0"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2.0"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2.0"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2.0"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2.0"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2.0"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2.0"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2.0"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2.0"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2.0"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2.0"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2.0"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2.0"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2.0"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2.0"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2.0"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2.0"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2.0"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2.0"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2.0"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2.0"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2.0"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2.0"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2.0"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2.0"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2.0"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2.0"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2.0"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2.0"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2.0"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2.0"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2.0"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2.0"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2.0"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2.0"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2.0"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2.0"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2.0"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2.0"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2.0"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2.0"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2.0"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2.0"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2.0"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2.0"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2.0"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2.0"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2.0"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2.0"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2.0"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2.0"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2.0"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2.0"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2.0"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2.0"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2.0"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2.0"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2.0"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2.0"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2.0"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2.0"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2.0"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2.0"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2.0"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2.0"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2.0"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2.0"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2.0"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2.0"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2.0"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2.0"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2.0"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2.0"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2.0"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2.0"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2.0"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2.0"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2.0"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2.0"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2.0"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2.0"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2.0"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2.0"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2.0"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2.0"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2.0"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2.0"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2.0"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2.0"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2.0"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2.0"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2.0"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2.0"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2.0"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2.0"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2.0"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2.0"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2.0"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2.0"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2.0"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2.0"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2.0"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2.0"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2.0"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2.0"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2.0"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2.0"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2.0"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2.0"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2.0"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2.0"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2.0"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2.0"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2.0"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2.0"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2.0"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2.0"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2.0"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2.0"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2.0"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2.0"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2.0"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2.0"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2.0"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2.0"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2.0"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2.0"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2.0"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2.0"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2.0"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2.0"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2.0"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2.0"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2.0"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2.0"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2.0"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2.0"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2.0"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2.0"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2.0"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2.0"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2.0"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2.0"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2.0"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2.0"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2.0"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2.0"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2.0"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2.0"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2.0"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2.0"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2.0"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2.0"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2.0"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2.0"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2.0"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2.0"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2.0"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2.0"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2.0"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2.0"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2.0"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2.0"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2.0"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2.0"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2.0"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2.0"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2.0"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2.0"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2.0"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2.0"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2.0"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2.0"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2.0"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2.0"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2.0"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2.0"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2.0"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2.0"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2.0"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2.0"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2.0"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2.0"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2.0"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2.0"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2.0"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2.0"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2.0"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2.0"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2.0"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2.0"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2.0"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2.0"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2.0"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2.0"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2.0"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2.0"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2.0"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2.0"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2.0"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2.0"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2.0"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2.0"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2.0"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2.0"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2.0"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2.0"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2.0"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2.0"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2.0"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2.0"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2.0"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2.0"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2.0"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2.0"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2.0"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2.0"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2.0"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2.0"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2.0"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2.0"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2.0"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2.0"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2.0"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2.0"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2.0"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2.0"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2.0"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2.0"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2.0"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2.0"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2.0"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2.0"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2.0"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2.0"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2.0"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2.0"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2.0"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2.0"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2.0"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2.0"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2.0"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2.0"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2.0"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2.0"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2.0"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2.0"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2.0"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2.0"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2.0"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2.0"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2.0"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2.0"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2.0"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2.0"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2.0"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2.0"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2.0"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2.0"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2.0"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2.0"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2.0"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2.0"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2.0"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2.0"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2.0"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2.0"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2.0"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2.0"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2.0"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2.0"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2.0"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2.0"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2.0"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2.0"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2.0"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2.0"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2.0"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2.0"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2.0"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2.0"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2.0"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2.0"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2.0"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2.0"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2.0"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2.0"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2.0"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2.0"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2.0"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2.0"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2.0"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2.0"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2.0"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2.0"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2.0"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2.0"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2.0"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2.0"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2.0"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2.0"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2.0"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2.0"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2.0"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2.0"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2.0"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2.0"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2.0"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2.0"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2.0"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2.0"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2.0"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2.0"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2.0"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2.0"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2.0"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2.0"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2.0"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2.0"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2.0"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2.0"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2.0"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2.0"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2.0"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2.0"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2.0"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2.0"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2.0"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2.0"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2.0"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2.0"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2.0"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2.0"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2.0"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2.0"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2.0"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2.0"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2.0"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2.0"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2.0"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2.0"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2.0"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2.0"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2.0"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2.0"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2.0"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2.0"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2.0"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2.0"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2.0"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2.0"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2.0"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2.0"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2.0"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2.0"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2.0"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2.0"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2.0"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2.0"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2.0"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2.0"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2.0"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2.0"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2.0"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2.0"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2.0"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2.0"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2.0"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2.0"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2.0"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2.0"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2.0"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2.0"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2.0"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2.0"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2.0"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2.0"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2.0"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2.0"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2.0"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2.0"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2.0"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2.0"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2.0"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2.0"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2.0"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2.0"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2.0"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2.0"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2.0"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2.0"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2.0"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2.0"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2.0"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2.0"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2.0"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2.0"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2.0"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2.0"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2.0"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2.0"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2.0"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2.0"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2.0"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2.0"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2.0"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2.0"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2.0"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2.0"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2.0"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2.0"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2.0"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2.0"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2.0"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2.0"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2.0"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2.0"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2.0"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2.0"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2.0"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2.0"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2.0"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2.0"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2.0"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2.0"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2.0"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2.0"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2.0"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2.0"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2.0"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2.0"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2.0"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2.0"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2.0"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2.0"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2.0"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2.0"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2.0"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2.0"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2.0"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2.0"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2.0"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2.0"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2.0"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2.0"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2.0"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2.0"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2.0"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2.0"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2.0"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2.0"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2.0"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2.0"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2.0"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2.0"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2.0"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2.0"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2.0"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2.0"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2.0"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2.0"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2.0"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2.0"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2.0"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2.0"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2.0"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2.0"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2.0"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2.0"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2.0"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2.0"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2.0"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2.0"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2.0"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2.0"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2.0"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2.0"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2.0"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2.0"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2.0"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2.0"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2.0"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2.0"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2.0"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2.0"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2.0"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2.0"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2.0"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2.0"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2.0"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2.0"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2.0"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2.0"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2.0"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2.0"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2.0"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2.0"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2.0"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2.0"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2.0"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2.0"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2.0"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2.0"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2.0"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2.0"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2.0"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2.0"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2.0"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2.0"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2.0"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2.0"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2.0"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2.0"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2.0"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2.0"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2.0"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2.0"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2.0"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2.0"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2.0"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2.0"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2.0"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2.0"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2.0"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2.0"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2.0"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2.0"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2.0"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2.0"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2.0"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2.0"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2.0"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2.0"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2.0"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2.0"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2.0"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2.0"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2.0"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2.0"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2.0"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2.0"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2.0"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2.0"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2.0"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2.0"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2.0"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2.0"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2.0"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2.0"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2.0"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2.0"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2.0"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2.0"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2.0"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2.0"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2.0"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2.0"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2.0"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2.0"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2.0"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rintOptions/>
  <pageMargins bottom="0.7874015748031497" footer="0.0" header="0.0" left="0.7086614173228347" right="0.7086614173228347" top="0.7874015748031497"/>
  <pageSetup paperSize="9" orientation="landscape"/>
  <headerFooter>
    <oddHeader>&amp;CIndustrie- und Handelskammer zu Köln Tools für die Gründungsplanung &amp;A</oddHeader>
    <oddFooter>&amp;L&amp;F\&amp;A\&amp;D\&amp;T&amp;RRelease 3.3</oddFooter>
  </headerFooter>
  <drawing r:id="rId2"/>
  <legacy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26" width="10.71"/>
  </cols>
  <sheetData>
    <row r="1" ht="12.0" customHeight="1"/>
    <row r="2" ht="12.0" customHeight="1"/>
    <row r="3" ht="12.0" customHeight="1"/>
    <row r="4" ht="12.0" customHeight="1"/>
    <row r="5" ht="12.0" customHeight="1"/>
    <row r="6" ht="12.0" customHeight="1"/>
    <row r="7" ht="12.0" customHeight="1"/>
    <row r="8" ht="12.0" customHeight="1"/>
    <row r="9" ht="12.0" customHeight="1"/>
    <row r="10" ht="12.0" customHeight="1"/>
    <row r="11" ht="12.0" customHeight="1"/>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0.7874015748031497" footer="0.0" header="0.0" left="0.7086614173228347" right="0.7086614173228347" top="0.7874015748031497"/>
  <pageSetup paperSize="9" orientation="landscape"/>
  <headerFooter>
    <oddHeader>&amp;L&amp;A</oddHeader>
    <oddFooter>&amp;L&amp;F\&amp;A\&amp;D\&amp;T</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2.0" customHeight="1"/>
    <row r="2" ht="12.0" customHeight="1"/>
    <row r="3" ht="12.0" customHeight="1"/>
    <row r="4" ht="12.0" customHeight="1"/>
    <row r="5" ht="12.0" customHeight="1"/>
    <row r="6" ht="12.0" customHeight="1"/>
    <row r="7" ht="12.0" customHeight="1"/>
    <row r="8" ht="12.0" customHeight="1"/>
    <row r="9" ht="12.0" customHeight="1"/>
    <row r="10" ht="12.0" customHeight="1"/>
    <row r="11" ht="12.0" customHeight="1"/>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0.787401575" footer="0.0" header="0.0" left="0.7" right="0.7" top="0.7874015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2.0" customHeight="1"/>
    <row r="2" ht="12.0" customHeight="1"/>
    <row r="3" ht="12.0" customHeight="1"/>
    <row r="4" ht="12.0" customHeight="1"/>
    <row r="5" ht="12.0" customHeight="1"/>
    <row r="6" ht="12.0" customHeight="1"/>
    <row r="7" ht="12.0" customHeight="1"/>
    <row r="8" ht="12.0" customHeight="1"/>
    <row r="9" ht="12.0" customHeight="1"/>
    <row r="10" ht="12.0" customHeight="1"/>
    <row r="11" ht="12.0" customHeight="1"/>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0.787401575" footer="0.0" header="0.0" left="0.7" right="0.7" top="0.7874015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2.0" customHeight="1"/>
    <row r="2" ht="12.0" customHeight="1"/>
    <row r="3" ht="12.0" customHeight="1"/>
    <row r="4" ht="12.0" customHeight="1"/>
    <row r="5" ht="12.0" customHeight="1"/>
    <row r="6" ht="12.0" customHeight="1"/>
    <row r="7" ht="12.0" customHeight="1"/>
    <row r="8" ht="12.0" customHeight="1"/>
    <row r="9" ht="12.0" customHeight="1"/>
    <row r="10" ht="12.0" customHeight="1"/>
    <row r="11" ht="12.0" customHeight="1"/>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0.787401575" footer="0.0" header="0.0" left="0.7" right="0.7" top="0.7874015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26" width="10.71"/>
  </cols>
  <sheetData>
    <row r="1" ht="12.0" customHeight="1"/>
    <row r="2" ht="12.0" customHeight="1"/>
    <row r="3" ht="12.0" customHeight="1"/>
    <row r="4" ht="12.0" customHeight="1"/>
    <row r="5" ht="12.0" customHeight="1"/>
    <row r="6" ht="12.0" customHeight="1"/>
    <row r="7" ht="12.0" customHeight="1"/>
    <row r="8" ht="12.0" customHeight="1"/>
    <row r="9" ht="12.0" customHeight="1"/>
    <row r="10" ht="12.0" customHeight="1"/>
    <row r="11" ht="12.0" customHeight="1"/>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0.7874015748031497" footer="0.0" header="0.0" left="0.7086614173228347" right="0.7086614173228347" top="1.5748031496062993"/>
  <pageSetup paperSize="9" orientation="portrait"/>
  <headerFooter>
    <oddHeader>&amp;RIHK Köln - das Gründungstool &amp;A</oddHeader>
    <oddFooter>&amp;L&amp;F\&amp;A\&amp;D\&amp;T</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26" width="10.71"/>
  </cols>
  <sheetData>
    <row r="1" ht="12.0" customHeight="1"/>
    <row r="2" ht="12.0" customHeight="1"/>
    <row r="3" ht="12.0" customHeight="1"/>
    <row r="4" ht="12.0" customHeight="1"/>
    <row r="5" ht="12.0" customHeight="1"/>
    <row r="6" ht="12.0" customHeight="1"/>
    <row r="7" ht="12.0" customHeight="1"/>
    <row r="8" ht="12.0" customHeight="1"/>
    <row r="9" ht="12.0" customHeight="1"/>
    <row r="10" ht="12.0" customHeight="1"/>
    <row r="11" ht="12.0" customHeight="1"/>
    <row r="12" ht="12.0" customHeight="1"/>
    <row r="13" ht="12.0" customHeight="1"/>
    <row r="14" ht="12.0" customHeight="1"/>
    <row r="15" ht="12.0" customHeight="1"/>
    <row r="16" ht="12.0" customHeight="1"/>
    <row r="17" ht="12.0" customHeight="1"/>
    <row r="18" ht="12.0" customHeight="1"/>
    <row r="19" ht="12.0" customHeight="1"/>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printOptions/>
  <pageMargins bottom="0.7874015748031497" footer="0.0" header="0.0" left="0.7086614173228347" right="0.7086614173228347" top="1.5748031496062993"/>
  <pageSetup paperSize="9" orientation="portrait"/>
  <headerFooter>
    <oddHeader>&amp;RIHK Köln - das Gründungstool &amp;A</oddHeader>
    <oddFooter>&amp;L&amp;F\&amp;A\&amp;D\&amp;T</oddFooter>
  </headerFoo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outlineLevelCol="1"/>
  <cols>
    <col customWidth="1" min="1" max="1" width="2.86"/>
    <col customWidth="1" min="2" max="2" width="15.0"/>
    <col customWidth="1" min="3" max="3" width="30.71"/>
    <col customWidth="1" min="4" max="7" width="11.43" outlineLevel="1"/>
    <col customWidth="1" min="8" max="26" width="10.71"/>
  </cols>
  <sheetData>
    <row r="1" ht="12.0" customHeight="1">
      <c r="A1" s="142" t="s">
        <v>223</v>
      </c>
      <c r="B1" s="17"/>
      <c r="C1" s="18"/>
      <c r="D1" s="143" t="s">
        <v>224</v>
      </c>
      <c r="E1" s="17"/>
      <c r="F1" s="17"/>
      <c r="G1" s="18"/>
      <c r="H1" s="143" t="s">
        <v>225</v>
      </c>
      <c r="I1" s="17"/>
      <c r="J1" s="17"/>
      <c r="K1" s="18"/>
    </row>
    <row r="2" ht="12.0" customHeight="1">
      <c r="A2" s="12"/>
      <c r="B2" s="12"/>
      <c r="C2" s="12"/>
      <c r="D2" s="90">
        <f>+gj</f>
        <v>2024</v>
      </c>
      <c r="E2" s="90">
        <f>+gj+1</f>
        <v>2025</v>
      </c>
      <c r="F2" s="90">
        <f>+gj+2</f>
        <v>2026</v>
      </c>
      <c r="G2" s="90">
        <f>+gj+3</f>
        <v>2027</v>
      </c>
      <c r="H2" s="90">
        <f t="shared" ref="H2:K2" si="1">+D2</f>
        <v>2024</v>
      </c>
      <c r="I2" s="90">
        <f t="shared" si="1"/>
        <v>2025</v>
      </c>
      <c r="J2" s="90">
        <f t="shared" si="1"/>
        <v>2026</v>
      </c>
      <c r="K2" s="90">
        <f t="shared" si="1"/>
        <v>2027</v>
      </c>
      <c r="L2" s="5"/>
      <c r="M2" s="5"/>
      <c r="N2" s="5"/>
      <c r="O2" s="5"/>
      <c r="P2" s="5"/>
      <c r="Q2" s="5"/>
      <c r="R2" s="5"/>
      <c r="S2" s="5"/>
      <c r="T2" s="5"/>
      <c r="U2" s="5"/>
      <c r="V2" s="5"/>
      <c r="W2" s="5"/>
      <c r="X2" s="5"/>
      <c r="Y2" s="5"/>
      <c r="Z2" s="5"/>
    </row>
    <row r="3" ht="12.0" customHeight="1">
      <c r="A3" s="83" t="s">
        <v>191</v>
      </c>
      <c r="B3" s="34"/>
      <c r="C3" s="84"/>
    </row>
    <row r="4" ht="12.0" customHeight="1">
      <c r="A4" s="5"/>
      <c r="B4" s="28"/>
      <c r="C4" s="5" t="s">
        <v>192</v>
      </c>
      <c r="D4" s="5"/>
      <c r="E4" s="5"/>
      <c r="F4" s="5"/>
      <c r="G4" s="5"/>
      <c r="H4" s="5"/>
      <c r="I4" s="5"/>
      <c r="J4" s="5"/>
      <c r="K4" s="5"/>
    </row>
    <row r="5" ht="12.0" customHeight="1">
      <c r="A5" s="5"/>
      <c r="B5" s="116"/>
      <c r="C5" s="5" t="s">
        <v>226</v>
      </c>
      <c r="D5" s="5"/>
      <c r="E5" s="5"/>
      <c r="F5" s="5"/>
      <c r="G5" s="5"/>
      <c r="H5" s="5"/>
      <c r="I5" s="5"/>
      <c r="J5" s="5"/>
      <c r="K5" s="5"/>
    </row>
    <row r="6" ht="12.0" customHeight="1">
      <c r="A6" s="5"/>
      <c r="B6" s="28"/>
      <c r="C6" s="5" t="s">
        <v>194</v>
      </c>
      <c r="D6" s="5"/>
      <c r="E6" s="5"/>
      <c r="F6" s="5"/>
      <c r="G6" s="5"/>
      <c r="H6" s="5"/>
      <c r="I6" s="5"/>
      <c r="J6" s="5"/>
      <c r="K6" s="5"/>
    </row>
    <row r="7" ht="12.0" customHeight="1">
      <c r="A7" s="5"/>
      <c r="B7" s="28"/>
      <c r="C7" s="5" t="s">
        <v>195</v>
      </c>
      <c r="D7" s="5"/>
      <c r="E7" s="5"/>
      <c r="F7" s="5"/>
      <c r="G7" s="5"/>
      <c r="H7" s="5"/>
      <c r="I7" s="5"/>
      <c r="J7" s="5"/>
      <c r="K7" s="5"/>
    </row>
    <row r="8" ht="12.0" customHeight="1">
      <c r="A8" s="5"/>
      <c r="B8" s="117"/>
      <c r="C8" s="5" t="s">
        <v>196</v>
      </c>
      <c r="D8" s="75">
        <f>IF(B6=0,0,(+B4*B5)/12*(12-Monat+1))</f>
        <v>0</v>
      </c>
      <c r="E8" s="75">
        <f t="shared" ref="E8:G8" si="2">IF($B6=0,0,(+$B4-SUM($D9:D9))*$B5)</f>
        <v>0</v>
      </c>
      <c r="F8" s="75">
        <f t="shared" si="2"/>
        <v>0</v>
      </c>
      <c r="G8" s="75">
        <f t="shared" si="2"/>
        <v>0</v>
      </c>
      <c r="H8" s="75">
        <f>+D8/(12-Monat+1)</f>
        <v>0</v>
      </c>
      <c r="I8" s="75">
        <f t="shared" ref="I8:K8" si="3">+E8/12</f>
        <v>0</v>
      </c>
      <c r="J8" s="75">
        <f t="shared" si="3"/>
        <v>0</v>
      </c>
      <c r="K8" s="75">
        <f t="shared" si="3"/>
        <v>0</v>
      </c>
    </row>
    <row r="9" ht="12.0" customHeight="1">
      <c r="A9" s="5"/>
      <c r="B9" s="5"/>
      <c r="C9" s="5" t="s">
        <v>197</v>
      </c>
      <c r="D9" s="75">
        <f>IF($B6=0,0,IF($B7&gt;=1,0,$B4/($B6-$B7)))/12*(13-Monat)</f>
        <v>0</v>
      </c>
      <c r="E9" s="75">
        <f>IF($B6=0,0,IF($B7&gt;=2,0,$B4/($B6-$B7)))</f>
        <v>0</v>
      </c>
      <c r="F9" s="75">
        <f>IF($B6=0,0,IF($B7&gt;=3,0,$B4/($B6-$B7)))</f>
        <v>0</v>
      </c>
      <c r="G9" s="75">
        <f>IF(SUM(D9:F9)&gt;=B4,0,IF($B6=0,0,IF($B7&gt;=4,0,$B4/($B6-$B7))))</f>
        <v>0</v>
      </c>
      <c r="H9" s="75">
        <f>+D9/(12-Monat+1)</f>
        <v>0</v>
      </c>
      <c r="I9" s="75">
        <f t="shared" ref="I9:K9" si="4">+E9/12</f>
        <v>0</v>
      </c>
      <c r="J9" s="75">
        <f t="shared" si="4"/>
        <v>0</v>
      </c>
      <c r="K9" s="75">
        <f t="shared" si="4"/>
        <v>0</v>
      </c>
    </row>
    <row r="10" ht="12.0" customHeight="1">
      <c r="A10" s="5"/>
      <c r="B10" s="5"/>
      <c r="C10" s="5"/>
      <c r="D10" s="144">
        <f t="shared" ref="D10:K10" si="5">SUM(D8:D9)</f>
        <v>0</v>
      </c>
      <c r="E10" s="144">
        <f t="shared" si="5"/>
        <v>0</v>
      </c>
      <c r="F10" s="144">
        <f t="shared" si="5"/>
        <v>0</v>
      </c>
      <c r="G10" s="144">
        <f t="shared" si="5"/>
        <v>0</v>
      </c>
      <c r="H10" s="144">
        <f t="shared" si="5"/>
        <v>0</v>
      </c>
      <c r="I10" s="144">
        <f t="shared" si="5"/>
        <v>0</v>
      </c>
      <c r="J10" s="144">
        <f t="shared" si="5"/>
        <v>0</v>
      </c>
      <c r="K10" s="144">
        <f t="shared" si="5"/>
        <v>0</v>
      </c>
    </row>
    <row r="11" ht="12.0" customHeight="1">
      <c r="A11" s="83" t="s">
        <v>198</v>
      </c>
      <c r="B11" s="34"/>
      <c r="C11" s="84"/>
      <c r="D11" s="75"/>
      <c r="E11" s="75"/>
      <c r="F11" s="75"/>
      <c r="G11" s="75"/>
      <c r="H11" s="75"/>
      <c r="I11" s="75"/>
      <c r="J11" s="75"/>
      <c r="K11" s="75"/>
    </row>
    <row r="12" ht="12.0" customHeight="1">
      <c r="A12" s="5"/>
      <c r="B12" s="28"/>
      <c r="C12" s="5" t="str">
        <f t="shared" ref="C12:C17" si="6">+C4</f>
        <v>Darlehensbetrag in EUR</v>
      </c>
      <c r="D12" s="75"/>
      <c r="E12" s="75"/>
      <c r="F12" s="75"/>
      <c r="G12" s="75"/>
      <c r="H12" s="75"/>
      <c r="I12" s="75"/>
      <c r="J12" s="75"/>
      <c r="K12" s="75"/>
    </row>
    <row r="13" ht="12.0" customHeight="1">
      <c r="A13" s="5"/>
      <c r="B13" s="116"/>
      <c r="C13" s="5" t="str">
        <f t="shared" si="6"/>
        <v>Zinsen p.a. (nominal)</v>
      </c>
      <c r="D13" s="75"/>
      <c r="E13" s="75"/>
      <c r="F13" s="75"/>
      <c r="G13" s="75"/>
      <c r="H13" s="75"/>
      <c r="I13" s="75"/>
      <c r="J13" s="75"/>
      <c r="K13" s="75"/>
    </row>
    <row r="14" ht="12.0" customHeight="1">
      <c r="A14" s="5"/>
      <c r="B14" s="28"/>
      <c r="C14" s="5" t="str">
        <f t="shared" si="6"/>
        <v>Laufzeit (mind. 3 Jahre)</v>
      </c>
      <c r="D14" s="75"/>
      <c r="E14" s="75"/>
      <c r="F14" s="75"/>
      <c r="G14" s="75"/>
      <c r="H14" s="75"/>
      <c r="I14" s="75"/>
      <c r="J14" s="75"/>
      <c r="K14" s="75"/>
    </row>
    <row r="15" ht="12.0" customHeight="1">
      <c r="A15" s="5"/>
      <c r="B15" s="28"/>
      <c r="C15" s="5" t="str">
        <f t="shared" si="6"/>
        <v>davon tilgungsfrei (nur ganze Jahre)</v>
      </c>
      <c r="D15" s="75"/>
      <c r="E15" s="75"/>
      <c r="F15" s="75"/>
      <c r="G15" s="75"/>
      <c r="H15" s="75"/>
      <c r="I15" s="75"/>
      <c r="J15" s="75"/>
      <c r="K15" s="75"/>
    </row>
    <row r="16" ht="12.0" customHeight="1">
      <c r="A16" s="5"/>
      <c r="B16" s="5"/>
      <c r="C16" s="5" t="str">
        <f t="shared" si="6"/>
        <v>Zinsen</v>
      </c>
      <c r="D16" s="75">
        <f>IF(B14=0,0,(+B12*B13)/12*(12-Monat+1))</f>
        <v>0</v>
      </c>
      <c r="E16" s="75">
        <f t="shared" ref="E16:G16" si="7">IF($B14=0,0,(+$B12-SUM($D17:D17))*$B13)</f>
        <v>0</v>
      </c>
      <c r="F16" s="75">
        <f t="shared" si="7"/>
        <v>0</v>
      </c>
      <c r="G16" s="75">
        <f t="shared" si="7"/>
        <v>0</v>
      </c>
      <c r="H16" s="75">
        <f>+D16/(12-Monat+1)</f>
        <v>0</v>
      </c>
      <c r="I16" s="75">
        <f t="shared" ref="I16:K16" si="8">+E16/12</f>
        <v>0</v>
      </c>
      <c r="J16" s="75">
        <f t="shared" si="8"/>
        <v>0</v>
      </c>
      <c r="K16" s="75">
        <f t="shared" si="8"/>
        <v>0</v>
      </c>
    </row>
    <row r="17" ht="12.0" customHeight="1">
      <c r="A17" s="5"/>
      <c r="B17" s="5"/>
      <c r="C17" s="5" t="str">
        <f t="shared" si="6"/>
        <v>Tilgung</v>
      </c>
      <c r="D17" s="75">
        <f>IF($B14=0,0,IF($B15&gt;=1,0,$B12/($B14-$B15)))/12*(13-Monat)</f>
        <v>0</v>
      </c>
      <c r="E17" s="75">
        <f>IF($B14=0,0,IF($B15&gt;=2,0,$B12/($B14-$B15)))</f>
        <v>0</v>
      </c>
      <c r="F17" s="75">
        <f>IF($B14=0,0,IF($B15&gt;=3,0,$B12/($B14-$B15)))</f>
        <v>0</v>
      </c>
      <c r="G17" s="75">
        <f>IF(SUM(D17:F17)&gt;=B12,0,IF($B14=0,0,IF($B15&gt;=4,0,$B12/($B14-$B15))))</f>
        <v>0</v>
      </c>
      <c r="H17" s="75">
        <f>+D17/(12-Monat+1)</f>
        <v>0</v>
      </c>
      <c r="I17" s="75">
        <f t="shared" ref="I17:K17" si="9">+E17/12</f>
        <v>0</v>
      </c>
      <c r="J17" s="75">
        <f t="shared" si="9"/>
        <v>0</v>
      </c>
      <c r="K17" s="75">
        <f t="shared" si="9"/>
        <v>0</v>
      </c>
    </row>
    <row r="18" ht="12.0" customHeight="1">
      <c r="A18" s="5"/>
      <c r="B18" s="5"/>
      <c r="C18" s="5"/>
      <c r="D18" s="144">
        <f t="shared" ref="D18:K18" si="10">SUM(D16:D17)</f>
        <v>0</v>
      </c>
      <c r="E18" s="144">
        <f t="shared" si="10"/>
        <v>0</v>
      </c>
      <c r="F18" s="144">
        <f t="shared" si="10"/>
        <v>0</v>
      </c>
      <c r="G18" s="144">
        <f t="shared" si="10"/>
        <v>0</v>
      </c>
      <c r="H18" s="144">
        <f t="shared" si="10"/>
        <v>0</v>
      </c>
      <c r="I18" s="144">
        <f t="shared" si="10"/>
        <v>0</v>
      </c>
      <c r="J18" s="144">
        <f t="shared" si="10"/>
        <v>0</v>
      </c>
      <c r="K18" s="144">
        <f t="shared" si="10"/>
        <v>0</v>
      </c>
    </row>
    <row r="19" ht="12.0" customHeight="1">
      <c r="A19" s="83" t="s">
        <v>199</v>
      </c>
      <c r="B19" s="34"/>
      <c r="C19" s="84"/>
      <c r="D19" s="75"/>
      <c r="E19" s="75"/>
      <c r="F19" s="75"/>
      <c r="G19" s="75"/>
      <c r="H19" s="75"/>
      <c r="I19" s="75"/>
      <c r="J19" s="75"/>
      <c r="K19" s="75"/>
    </row>
    <row r="20" ht="12.0" customHeight="1">
      <c r="A20" s="5"/>
      <c r="B20" s="28"/>
      <c r="C20" s="5" t="str">
        <f t="shared" ref="C20:C25" si="11">+C4</f>
        <v>Darlehensbetrag in EUR</v>
      </c>
      <c r="D20" s="75"/>
      <c r="E20" s="75"/>
      <c r="F20" s="75"/>
      <c r="G20" s="75"/>
      <c r="H20" s="75"/>
      <c r="I20" s="75"/>
      <c r="J20" s="75"/>
      <c r="K20" s="75"/>
    </row>
    <row r="21" ht="12.0" customHeight="1">
      <c r="A21" s="5"/>
      <c r="B21" s="116"/>
      <c r="C21" s="5" t="str">
        <f t="shared" si="11"/>
        <v>Zinsen p.a. (nominal)</v>
      </c>
      <c r="D21" s="75"/>
      <c r="E21" s="75"/>
      <c r="F21" s="75"/>
      <c r="G21" s="75"/>
      <c r="H21" s="75"/>
      <c r="I21" s="75"/>
      <c r="J21" s="75"/>
      <c r="K21" s="75"/>
    </row>
    <row r="22" ht="12.0" customHeight="1">
      <c r="A22" s="5"/>
      <c r="B22" s="28"/>
      <c r="C22" s="5" t="str">
        <f t="shared" si="11"/>
        <v>Laufzeit (mind. 3 Jahre)</v>
      </c>
      <c r="D22" s="75"/>
      <c r="E22" s="75"/>
      <c r="F22" s="75"/>
      <c r="G22" s="75"/>
      <c r="H22" s="75"/>
      <c r="I22" s="75"/>
      <c r="J22" s="75"/>
      <c r="K22" s="75"/>
    </row>
    <row r="23" ht="12.0" customHeight="1">
      <c r="A23" s="5"/>
      <c r="B23" s="28"/>
      <c r="C23" s="5" t="str">
        <f t="shared" si="11"/>
        <v>davon tilgungsfrei (nur ganze Jahre)</v>
      </c>
      <c r="D23" s="75"/>
      <c r="E23" s="75"/>
      <c r="F23" s="75"/>
      <c r="G23" s="75"/>
      <c r="H23" s="75"/>
      <c r="I23" s="75"/>
      <c r="J23" s="75"/>
      <c r="K23" s="75"/>
    </row>
    <row r="24" ht="12.0" customHeight="1">
      <c r="A24" s="5"/>
      <c r="B24" s="5"/>
      <c r="C24" s="5" t="str">
        <f t="shared" si="11"/>
        <v>Zinsen</v>
      </c>
      <c r="D24" s="75">
        <f>IF(B22=0,0,(+B20*B21)/12*(12-Monat+1))</f>
        <v>0</v>
      </c>
      <c r="E24" s="75">
        <f t="shared" ref="E24:G24" si="12">IF($B22=0,0,(+$B20-SUM($D25:D25))*$B21)</f>
        <v>0</v>
      </c>
      <c r="F24" s="75">
        <f t="shared" si="12"/>
        <v>0</v>
      </c>
      <c r="G24" s="75">
        <f t="shared" si="12"/>
        <v>0</v>
      </c>
      <c r="H24" s="75">
        <f>+D24/(12-Monat+1)</f>
        <v>0</v>
      </c>
      <c r="I24" s="75">
        <f t="shared" ref="I24:K24" si="13">+E24/12</f>
        <v>0</v>
      </c>
      <c r="J24" s="75">
        <f t="shared" si="13"/>
        <v>0</v>
      </c>
      <c r="K24" s="75">
        <f t="shared" si="13"/>
        <v>0</v>
      </c>
    </row>
    <row r="25" ht="12.0" customHeight="1">
      <c r="A25" s="5"/>
      <c r="B25" s="5"/>
      <c r="C25" s="5" t="str">
        <f t="shared" si="11"/>
        <v>Tilgung</v>
      </c>
      <c r="D25" s="75">
        <f>IF($B22=0,0,IF($B23&gt;=1,0,$B20/($B22-$B23)))/12*(13-Monat)</f>
        <v>0</v>
      </c>
      <c r="E25" s="75">
        <f>IF($B22=0,0,IF($B23&gt;=2,0,$B20/($B22-$B23)))</f>
        <v>0</v>
      </c>
      <c r="F25" s="75">
        <f>IF($B22=0,0,IF($B23&gt;=3,0,$B20/($B22-$B23)))</f>
        <v>0</v>
      </c>
      <c r="G25" s="75">
        <f>IF(SUM(D25:F25)&gt;=B20,0,IF($B22=0,0,IF($B23&gt;=4,0,$B20/($B22-$B23))))</f>
        <v>0</v>
      </c>
      <c r="H25" s="75">
        <f>+D25/(12-Monat+1)</f>
        <v>0</v>
      </c>
      <c r="I25" s="75">
        <f t="shared" ref="I25:K25" si="14">+E25/12</f>
        <v>0</v>
      </c>
      <c r="J25" s="75">
        <f t="shared" si="14"/>
        <v>0</v>
      </c>
      <c r="K25" s="75">
        <f t="shared" si="14"/>
        <v>0</v>
      </c>
    </row>
    <row r="26" ht="12.0" customHeight="1">
      <c r="A26" s="5"/>
      <c r="B26" s="5"/>
      <c r="C26" s="5"/>
      <c r="D26" s="144">
        <f t="shared" ref="D26:K26" si="15">SUM(D24:D25)</f>
        <v>0</v>
      </c>
      <c r="E26" s="144">
        <f t="shared" si="15"/>
        <v>0</v>
      </c>
      <c r="F26" s="144">
        <f t="shared" si="15"/>
        <v>0</v>
      </c>
      <c r="G26" s="144">
        <f t="shared" si="15"/>
        <v>0</v>
      </c>
      <c r="H26" s="144">
        <f t="shared" si="15"/>
        <v>0</v>
      </c>
      <c r="I26" s="144">
        <f t="shared" si="15"/>
        <v>0</v>
      </c>
      <c r="J26" s="144">
        <f t="shared" si="15"/>
        <v>0</v>
      </c>
      <c r="K26" s="144">
        <f t="shared" si="15"/>
        <v>0</v>
      </c>
    </row>
    <row r="27" ht="12.0" customHeight="1">
      <c r="A27" s="83" t="s">
        <v>200</v>
      </c>
      <c r="B27" s="34"/>
      <c r="C27" s="84"/>
      <c r="D27" s="75"/>
      <c r="E27" s="75"/>
      <c r="F27" s="75"/>
      <c r="G27" s="75"/>
      <c r="H27" s="75"/>
      <c r="I27" s="75"/>
      <c r="J27" s="75"/>
      <c r="K27" s="75"/>
    </row>
    <row r="28" ht="12.0" customHeight="1">
      <c r="A28" s="5"/>
      <c r="B28" s="28"/>
      <c r="C28" s="5" t="str">
        <f t="shared" ref="C28:C33" si="16">+C4</f>
        <v>Darlehensbetrag in EUR</v>
      </c>
      <c r="D28" s="75"/>
      <c r="E28" s="75"/>
      <c r="F28" s="75"/>
      <c r="G28" s="75"/>
      <c r="H28" s="75"/>
      <c r="I28" s="75"/>
      <c r="J28" s="75"/>
      <c r="K28" s="75"/>
    </row>
    <row r="29" ht="12.0" customHeight="1">
      <c r="A29" s="5"/>
      <c r="B29" s="116"/>
      <c r="C29" s="5" t="str">
        <f t="shared" si="16"/>
        <v>Zinsen p.a. (nominal)</v>
      </c>
      <c r="D29" s="75"/>
      <c r="E29" s="75"/>
      <c r="F29" s="75"/>
      <c r="G29" s="75"/>
      <c r="H29" s="75"/>
      <c r="I29" s="75"/>
      <c r="J29" s="75"/>
      <c r="K29" s="75"/>
    </row>
    <row r="30" ht="12.0" customHeight="1">
      <c r="A30" s="5"/>
      <c r="B30" s="28"/>
      <c r="C30" s="5" t="str">
        <f t="shared" si="16"/>
        <v>Laufzeit (mind. 3 Jahre)</v>
      </c>
      <c r="D30" s="75"/>
      <c r="E30" s="75"/>
      <c r="F30" s="75"/>
      <c r="G30" s="75"/>
      <c r="H30" s="75"/>
      <c r="I30" s="75"/>
      <c r="J30" s="75"/>
      <c r="K30" s="75"/>
    </row>
    <row r="31" ht="12.0" customHeight="1">
      <c r="A31" s="5"/>
      <c r="B31" s="28"/>
      <c r="C31" s="5" t="str">
        <f t="shared" si="16"/>
        <v>davon tilgungsfrei (nur ganze Jahre)</v>
      </c>
      <c r="D31" s="75"/>
      <c r="E31" s="75"/>
      <c r="F31" s="75"/>
      <c r="G31" s="75"/>
      <c r="H31" s="75"/>
      <c r="I31" s="75"/>
      <c r="J31" s="75"/>
      <c r="K31" s="75"/>
    </row>
    <row r="32" ht="12.0" customHeight="1">
      <c r="A32" s="5"/>
      <c r="B32" s="5"/>
      <c r="C32" s="5" t="str">
        <f t="shared" si="16"/>
        <v>Zinsen</v>
      </c>
      <c r="D32" s="75">
        <f>IF(B30=0,0,(+B28*B29)/12*(12-Monat+1))</f>
        <v>0</v>
      </c>
      <c r="E32" s="75">
        <f t="shared" ref="E32:G32" si="17">IF($B30=0,0,(+$B28-SUM($D33:D33))*$B29)</f>
        <v>0</v>
      </c>
      <c r="F32" s="75">
        <f t="shared" si="17"/>
        <v>0</v>
      </c>
      <c r="G32" s="75">
        <f t="shared" si="17"/>
        <v>0</v>
      </c>
      <c r="H32" s="75">
        <f>+D32/(12-Monat+1)</f>
        <v>0</v>
      </c>
      <c r="I32" s="75">
        <f t="shared" ref="I32:K32" si="18">+E32/12</f>
        <v>0</v>
      </c>
      <c r="J32" s="75">
        <f t="shared" si="18"/>
        <v>0</v>
      </c>
      <c r="K32" s="75">
        <f t="shared" si="18"/>
        <v>0</v>
      </c>
    </row>
    <row r="33" ht="12.0" customHeight="1">
      <c r="A33" s="5"/>
      <c r="B33" s="5"/>
      <c r="C33" s="5" t="str">
        <f t="shared" si="16"/>
        <v>Tilgung</v>
      </c>
      <c r="D33" s="75">
        <f>IF($B30=0,0,IF($B31&gt;=1,0,$B28/($B30-$B31)))/12*(13-Monat)</f>
        <v>0</v>
      </c>
      <c r="E33" s="75">
        <f>IF($B30=0,0,IF($B31&gt;=2,0,$B28/($B30-$B31)))</f>
        <v>0</v>
      </c>
      <c r="F33" s="75">
        <f>IF($B30=0,0,IF($B31&gt;=3,0,$B28/($B30-$B31)))</f>
        <v>0</v>
      </c>
      <c r="G33" s="75">
        <f>IF(SUM(D33:F33)&gt;=B28,0,IF($B30=0,0,IF($B31&gt;=4,0,$B28/($B30-$B31))))</f>
        <v>0</v>
      </c>
      <c r="H33" s="75">
        <f>+D33/(12-Monat+1)</f>
        <v>0</v>
      </c>
      <c r="I33" s="75">
        <f t="shared" ref="I33:K33" si="19">+E33/12</f>
        <v>0</v>
      </c>
      <c r="J33" s="75">
        <f t="shared" si="19"/>
        <v>0</v>
      </c>
      <c r="K33" s="75">
        <f t="shared" si="19"/>
        <v>0</v>
      </c>
    </row>
    <row r="34" ht="12.0" customHeight="1">
      <c r="A34" s="5"/>
      <c r="B34" s="5"/>
      <c r="C34" s="5"/>
      <c r="D34" s="144">
        <f t="shared" ref="D34:K34" si="20">SUM(D32:D33)</f>
        <v>0</v>
      </c>
      <c r="E34" s="144">
        <f t="shared" si="20"/>
        <v>0</v>
      </c>
      <c r="F34" s="144">
        <f t="shared" si="20"/>
        <v>0</v>
      </c>
      <c r="G34" s="144">
        <f t="shared" si="20"/>
        <v>0</v>
      </c>
      <c r="H34" s="144">
        <f t="shared" si="20"/>
        <v>0</v>
      </c>
      <c r="I34" s="144">
        <f t="shared" si="20"/>
        <v>0</v>
      </c>
      <c r="J34" s="144">
        <f t="shared" si="20"/>
        <v>0</v>
      </c>
      <c r="K34" s="144">
        <f t="shared" si="20"/>
        <v>0</v>
      </c>
    </row>
    <row r="35" ht="12.0" customHeight="1">
      <c r="A35" s="5" t="s">
        <v>227</v>
      </c>
      <c r="B35" s="5"/>
      <c r="C35" s="5"/>
      <c r="D35" s="75">
        <f t="shared" ref="D35:K35" si="21">+D8+D16+D24+D32</f>
        <v>0</v>
      </c>
      <c r="E35" s="75">
        <f t="shared" si="21"/>
        <v>0</v>
      </c>
      <c r="F35" s="75">
        <f t="shared" si="21"/>
        <v>0</v>
      </c>
      <c r="G35" s="75">
        <f t="shared" si="21"/>
        <v>0</v>
      </c>
      <c r="H35" s="75">
        <f t="shared" si="21"/>
        <v>0</v>
      </c>
      <c r="I35" s="75">
        <f t="shared" si="21"/>
        <v>0</v>
      </c>
      <c r="J35" s="75">
        <f t="shared" si="21"/>
        <v>0</v>
      </c>
      <c r="K35" s="75">
        <f t="shared" si="21"/>
        <v>0</v>
      </c>
    </row>
    <row r="36" ht="12.0" customHeight="1">
      <c r="A36" s="5" t="s">
        <v>228</v>
      </c>
      <c r="B36" s="5"/>
      <c r="C36" s="5"/>
      <c r="D36" s="75">
        <f t="shared" ref="D36:K36" si="22">+D9+D17+D25+D33</f>
        <v>0</v>
      </c>
      <c r="E36" s="75">
        <f t="shared" si="22"/>
        <v>0</v>
      </c>
      <c r="F36" s="75">
        <f t="shared" si="22"/>
        <v>0</v>
      </c>
      <c r="G36" s="75">
        <f t="shared" si="22"/>
        <v>0</v>
      </c>
      <c r="H36" s="75">
        <f t="shared" si="22"/>
        <v>0</v>
      </c>
      <c r="I36" s="75">
        <f t="shared" si="22"/>
        <v>0</v>
      </c>
      <c r="J36" s="75">
        <f t="shared" si="22"/>
        <v>0</v>
      </c>
      <c r="K36" s="75">
        <f t="shared" si="22"/>
        <v>0</v>
      </c>
    </row>
    <row r="37" ht="12.0" customHeight="1">
      <c r="D37" s="145">
        <f t="shared" ref="D37:K37" si="23">SUM(D35:D36)</f>
        <v>0</v>
      </c>
      <c r="E37" s="145">
        <f t="shared" si="23"/>
        <v>0</v>
      </c>
      <c r="F37" s="145">
        <f t="shared" si="23"/>
        <v>0</v>
      </c>
      <c r="G37" s="145">
        <f t="shared" si="23"/>
        <v>0</v>
      </c>
      <c r="H37" s="145">
        <f t="shared" si="23"/>
        <v>0</v>
      </c>
      <c r="I37" s="145">
        <f t="shared" si="23"/>
        <v>0</v>
      </c>
      <c r="J37" s="145">
        <f t="shared" si="23"/>
        <v>0</v>
      </c>
      <c r="K37" s="145">
        <f t="shared" si="23"/>
        <v>0</v>
      </c>
    </row>
    <row r="38" ht="12.0" customHeight="1"/>
    <row r="39" ht="12.0" customHeight="1">
      <c r="A39" s="1" t="s">
        <v>229</v>
      </c>
    </row>
    <row r="40" ht="12.0" customHeight="1">
      <c r="A40" s="1" t="s">
        <v>230</v>
      </c>
    </row>
    <row r="41" ht="12.0" customHeight="1"/>
    <row r="42" ht="12.0" customHeight="1">
      <c r="A42" s="74"/>
    </row>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7">
    <mergeCell ref="A1:C1"/>
    <mergeCell ref="D1:G1"/>
    <mergeCell ref="H1:K1"/>
    <mergeCell ref="A3:C3"/>
    <mergeCell ref="A11:C11"/>
    <mergeCell ref="A19:C19"/>
    <mergeCell ref="A27:C27"/>
  </mergeCells>
  <printOptions/>
  <pageMargins bottom="0.7874015748031497" footer="0.0" header="0.0" left="0.7086614173228347" right="0.7086614173228347" top="1.5748031496062993"/>
  <pageSetup paperSize="9" orientation="landscape"/>
  <headerFooter>
    <oddHeader>&amp;RIHK Köln - das Gründungstool &amp;A</oddHeader>
    <oddFooter>&amp;L&amp;F\&amp;A\&amp;D\&amp;T&amp;RRelease 3.9</oddFooter>
  </headerFooter>
  <drawing r:id="rId2"/>
  <legacyDrawing r:id="rId3"/>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0"/>
  <cols>
    <col customWidth="1" min="1" max="1" width="3.14"/>
    <col customWidth="1" min="2" max="55" width="10.71"/>
  </cols>
  <sheetData>
    <row r="1" ht="45.0" customHeight="1">
      <c r="A1" s="146" t="s">
        <v>231</v>
      </c>
      <c r="B1" s="34"/>
      <c r="C1" s="35"/>
      <c r="D1" s="36" t="str">
        <f>+'Umsatzplan Dienstleistungen'!G1</f>
        <v>Januar</v>
      </c>
      <c r="E1" s="36" t="str">
        <f>+'Umsatzplan Dienstleistungen'!H1</f>
        <v>Februar</v>
      </c>
      <c r="F1" s="36" t="str">
        <f>+'Umsatzplan Dienstleistungen'!I1</f>
        <v>März</v>
      </c>
      <c r="G1" s="36" t="str">
        <f>+'Umsatzplan Dienstleistungen'!J1</f>
        <v>April</v>
      </c>
      <c r="H1" s="36" t="str">
        <f>+'Umsatzplan Dienstleistungen'!K1</f>
        <v>Mai</v>
      </c>
      <c r="I1" s="36" t="str">
        <f>+'Umsatzplan Dienstleistungen'!L1</f>
        <v>Juni</v>
      </c>
      <c r="J1" s="36" t="str">
        <f>+'Umsatzplan Dienstleistungen'!M1</f>
        <v>Juli</v>
      </c>
      <c r="K1" s="36" t="str">
        <f>+'Umsatzplan Dienstleistungen'!N1</f>
        <v>August</v>
      </c>
      <c r="L1" s="36" t="str">
        <f>+'Umsatzplan Dienstleistungen'!O1</f>
        <v>September</v>
      </c>
      <c r="M1" s="36" t="str">
        <f>+'Umsatzplan Dienstleistungen'!P1</f>
        <v>Oktober</v>
      </c>
      <c r="N1" s="36" t="str">
        <f>+'Umsatzplan Dienstleistungen'!Q1</f>
        <v>November</v>
      </c>
      <c r="O1" s="36" t="str">
        <f>+'Umsatzplan Dienstleistungen'!R1</f>
        <v>Dezember</v>
      </c>
      <c r="P1" s="37">
        <f>+gj</f>
        <v>2024</v>
      </c>
      <c r="Q1" s="36" t="str">
        <f>+'Umsatzplan Dienstleistungen'!T1</f>
        <v>Januar</v>
      </c>
      <c r="R1" s="36" t="str">
        <f>+'Umsatzplan Dienstleistungen'!U1</f>
        <v>Februar</v>
      </c>
      <c r="S1" s="36" t="str">
        <f>+'Umsatzplan Dienstleistungen'!V1</f>
        <v>März</v>
      </c>
      <c r="T1" s="36" t="str">
        <f>+'Umsatzplan Dienstleistungen'!W1</f>
        <v>April</v>
      </c>
      <c r="U1" s="36" t="str">
        <f>+'Umsatzplan Dienstleistungen'!X1</f>
        <v>Mai</v>
      </c>
      <c r="V1" s="36" t="str">
        <f>+'Umsatzplan Dienstleistungen'!Y1</f>
        <v>Juni</v>
      </c>
      <c r="W1" s="36" t="str">
        <f>+'Umsatzplan Dienstleistungen'!Z1</f>
        <v>Juli</v>
      </c>
      <c r="X1" s="36" t="str">
        <f>+'Umsatzplan Dienstleistungen'!AA1</f>
        <v>August</v>
      </c>
      <c r="Y1" s="36" t="str">
        <f>+'Umsatzplan Dienstleistungen'!AB1</f>
        <v>September</v>
      </c>
      <c r="Z1" s="36" t="str">
        <f>+'Umsatzplan Dienstleistungen'!AC1</f>
        <v>Oktober</v>
      </c>
      <c r="AA1" s="36" t="str">
        <f>+'Umsatzplan Dienstleistungen'!AD1</f>
        <v>November</v>
      </c>
      <c r="AB1" s="36" t="str">
        <f>+'Umsatzplan Dienstleistungen'!AE1</f>
        <v>Dezember</v>
      </c>
      <c r="AC1" s="37">
        <f>+gj+1</f>
        <v>2025</v>
      </c>
      <c r="AD1" s="36" t="str">
        <f>+'Umsatzplan Dienstleistungen'!AG1</f>
        <v>Januar</v>
      </c>
      <c r="AE1" s="36" t="str">
        <f>+'Umsatzplan Dienstleistungen'!AH1</f>
        <v>Februar</v>
      </c>
      <c r="AF1" s="36" t="str">
        <f>+'Umsatzplan Dienstleistungen'!AI1</f>
        <v>März</v>
      </c>
      <c r="AG1" s="36" t="str">
        <f>+'Umsatzplan Dienstleistungen'!AJ1</f>
        <v>April</v>
      </c>
      <c r="AH1" s="36" t="str">
        <f>+'Umsatzplan Dienstleistungen'!AK1</f>
        <v>Mai</v>
      </c>
      <c r="AI1" s="36" t="str">
        <f>+'Umsatzplan Dienstleistungen'!AL1</f>
        <v>Juni</v>
      </c>
      <c r="AJ1" s="36" t="str">
        <f>+'Umsatzplan Dienstleistungen'!AM1</f>
        <v>Juli</v>
      </c>
      <c r="AK1" s="36" t="str">
        <f>+'Umsatzplan Dienstleistungen'!AN1</f>
        <v>August</v>
      </c>
      <c r="AL1" s="36" t="str">
        <f>+'Umsatzplan Dienstleistungen'!AO1</f>
        <v>September</v>
      </c>
      <c r="AM1" s="36" t="str">
        <f>+'Umsatzplan Dienstleistungen'!AP1</f>
        <v>Oktober</v>
      </c>
      <c r="AN1" s="36" t="str">
        <f>+'Umsatzplan Dienstleistungen'!AQ1</f>
        <v>November</v>
      </c>
      <c r="AO1" s="36" t="str">
        <f>+'Umsatzplan Dienstleistungen'!AR1</f>
        <v>Dezember</v>
      </c>
      <c r="AP1" s="37">
        <f>+gj+2</f>
        <v>2026</v>
      </c>
      <c r="AQ1" s="36" t="str">
        <f>+'Umsatzplan Dienstleistungen'!AT1</f>
        <v>Januar</v>
      </c>
      <c r="AR1" s="36" t="str">
        <f>+'Umsatzplan Dienstleistungen'!AU1</f>
        <v>Februar</v>
      </c>
      <c r="AS1" s="36" t="str">
        <f>+'Umsatzplan Dienstleistungen'!AV1</f>
        <v>März</v>
      </c>
      <c r="AT1" s="36" t="str">
        <f>+'Umsatzplan Dienstleistungen'!AW1</f>
        <v>April</v>
      </c>
      <c r="AU1" s="36" t="str">
        <f>+'Umsatzplan Dienstleistungen'!AX1</f>
        <v>Mai</v>
      </c>
      <c r="AV1" s="36" t="str">
        <f>+'Umsatzplan Dienstleistungen'!AY1</f>
        <v>Juni</v>
      </c>
      <c r="AW1" s="36" t="str">
        <f>+'Umsatzplan Dienstleistungen'!AZ1</f>
        <v>Juli</v>
      </c>
      <c r="AX1" s="36" t="str">
        <f>+'Umsatzplan Dienstleistungen'!BA1</f>
        <v>August</v>
      </c>
      <c r="AY1" s="36" t="str">
        <f>+'Umsatzplan Dienstleistungen'!BB1</f>
        <v>September</v>
      </c>
      <c r="AZ1" s="36" t="str">
        <f>+'Umsatzplan Dienstleistungen'!BC1</f>
        <v>Oktober</v>
      </c>
      <c r="BA1" s="36" t="str">
        <f>+'Umsatzplan Dienstleistungen'!BD1</f>
        <v>November</v>
      </c>
      <c r="BB1" s="36" t="str">
        <f>+'Umsatzplan Dienstleistungen'!BE1</f>
        <v>Dezember</v>
      </c>
      <c r="BC1" s="37">
        <f>+gj+3</f>
        <v>2027</v>
      </c>
    </row>
    <row r="2" ht="20.25" customHeight="1">
      <c r="A2" s="5" t="s">
        <v>232</v>
      </c>
      <c r="B2" s="5"/>
      <c r="C2" s="5"/>
      <c r="D2" s="29"/>
      <c r="E2" s="29"/>
      <c r="F2" s="29"/>
      <c r="G2" s="29"/>
      <c r="H2" s="29"/>
      <c r="I2" s="29"/>
      <c r="J2" s="29"/>
      <c r="K2" s="29"/>
      <c r="L2" s="29"/>
      <c r="M2" s="29"/>
      <c r="N2" s="29"/>
      <c r="O2" s="29"/>
      <c r="P2" s="38"/>
      <c r="Q2" s="29"/>
      <c r="R2" s="29"/>
      <c r="S2" s="29"/>
      <c r="T2" s="29"/>
      <c r="U2" s="29"/>
      <c r="V2" s="29"/>
      <c r="W2" s="29"/>
      <c r="X2" s="29"/>
      <c r="Y2" s="29"/>
      <c r="Z2" s="29"/>
      <c r="AA2" s="29"/>
      <c r="AB2" s="29"/>
      <c r="AC2" s="38"/>
      <c r="AD2" s="29"/>
      <c r="AE2" s="29"/>
      <c r="AF2" s="29"/>
      <c r="AG2" s="29"/>
      <c r="AH2" s="29"/>
      <c r="AI2" s="29"/>
      <c r="AJ2" s="29"/>
      <c r="AK2" s="29"/>
      <c r="AL2" s="29"/>
      <c r="AM2" s="29"/>
      <c r="AN2" s="29"/>
      <c r="AO2" s="29"/>
      <c r="AP2" s="38"/>
      <c r="AQ2" s="29"/>
      <c r="AR2" s="29"/>
      <c r="AS2" s="29"/>
      <c r="AT2" s="29"/>
      <c r="AU2" s="29"/>
      <c r="AV2" s="29"/>
      <c r="AW2" s="29"/>
      <c r="AX2" s="29"/>
      <c r="AY2" s="29"/>
      <c r="AZ2" s="29"/>
      <c r="BA2" s="29"/>
      <c r="BB2" s="29"/>
      <c r="BC2" s="38"/>
    </row>
    <row r="3" ht="12.0" customHeight="1">
      <c r="A3" s="5"/>
      <c r="B3" s="13" t="s">
        <v>233</v>
      </c>
      <c r="D3" s="28"/>
      <c r="E3" s="28"/>
      <c r="F3" s="28"/>
      <c r="G3" s="28"/>
      <c r="H3" s="28"/>
      <c r="I3" s="28"/>
      <c r="J3" s="28"/>
      <c r="K3" s="28"/>
      <c r="L3" s="28"/>
      <c r="M3" s="28"/>
      <c r="N3" s="28"/>
      <c r="O3" s="28"/>
      <c r="P3" s="38">
        <f t="shared" ref="P3:P12" si="1">SUM(D3:O3)</f>
        <v>0</v>
      </c>
      <c r="Q3" s="28"/>
      <c r="R3" s="28"/>
      <c r="S3" s="28"/>
      <c r="T3" s="28"/>
      <c r="U3" s="28"/>
      <c r="V3" s="28"/>
      <c r="W3" s="28"/>
      <c r="X3" s="28"/>
      <c r="Y3" s="28"/>
      <c r="Z3" s="28"/>
      <c r="AA3" s="28"/>
      <c r="AB3" s="28"/>
      <c r="AC3" s="38">
        <f t="shared" ref="AC3:AC12" si="2">SUM(Q3:AB3)</f>
        <v>0</v>
      </c>
      <c r="AD3" s="28"/>
      <c r="AE3" s="28"/>
      <c r="AF3" s="28"/>
      <c r="AG3" s="28"/>
      <c r="AH3" s="28"/>
      <c r="AI3" s="28"/>
      <c r="AJ3" s="28"/>
      <c r="AK3" s="28"/>
      <c r="AL3" s="28"/>
      <c r="AM3" s="28"/>
      <c r="AN3" s="28"/>
      <c r="AO3" s="28"/>
      <c r="AP3" s="38">
        <f t="shared" ref="AP3:AP12" si="3">SUM(AD3:AO3)</f>
        <v>0</v>
      </c>
      <c r="AQ3" s="28"/>
      <c r="AR3" s="28"/>
      <c r="AS3" s="28"/>
      <c r="AT3" s="28"/>
      <c r="AU3" s="28"/>
      <c r="AV3" s="28"/>
      <c r="AW3" s="28"/>
      <c r="AX3" s="28"/>
      <c r="AY3" s="28"/>
      <c r="AZ3" s="28"/>
      <c r="BA3" s="28"/>
      <c r="BB3" s="28"/>
      <c r="BC3" s="38">
        <f t="shared" ref="BC3:BC12" si="4">SUM(AQ3:BB3)</f>
        <v>0</v>
      </c>
    </row>
    <row r="4" ht="12.0" customHeight="1">
      <c r="A4" s="5"/>
      <c r="B4" s="13" t="s">
        <v>234</v>
      </c>
      <c r="D4" s="28"/>
      <c r="E4" s="28"/>
      <c r="F4" s="28"/>
      <c r="G4" s="28"/>
      <c r="H4" s="28"/>
      <c r="I4" s="28"/>
      <c r="J4" s="28"/>
      <c r="K4" s="28"/>
      <c r="L4" s="28"/>
      <c r="M4" s="28"/>
      <c r="N4" s="28"/>
      <c r="O4" s="28"/>
      <c r="P4" s="38">
        <f t="shared" si="1"/>
        <v>0</v>
      </c>
      <c r="Q4" s="28"/>
      <c r="R4" s="28"/>
      <c r="S4" s="28"/>
      <c r="T4" s="28"/>
      <c r="U4" s="28"/>
      <c r="V4" s="28"/>
      <c r="W4" s="28"/>
      <c r="X4" s="28"/>
      <c r="Y4" s="28"/>
      <c r="Z4" s="28"/>
      <c r="AA4" s="28"/>
      <c r="AB4" s="28"/>
      <c r="AC4" s="38">
        <f t="shared" si="2"/>
        <v>0</v>
      </c>
      <c r="AD4" s="28"/>
      <c r="AE4" s="28"/>
      <c r="AF4" s="28"/>
      <c r="AG4" s="28"/>
      <c r="AH4" s="28"/>
      <c r="AI4" s="28"/>
      <c r="AJ4" s="28"/>
      <c r="AK4" s="28"/>
      <c r="AL4" s="28"/>
      <c r="AM4" s="28"/>
      <c r="AN4" s="28"/>
      <c r="AO4" s="28"/>
      <c r="AP4" s="38">
        <f t="shared" si="3"/>
        <v>0</v>
      </c>
      <c r="AQ4" s="28"/>
      <c r="AR4" s="28"/>
      <c r="AS4" s="28"/>
      <c r="AT4" s="28"/>
      <c r="AU4" s="28"/>
      <c r="AV4" s="28"/>
      <c r="AW4" s="28"/>
      <c r="AX4" s="28"/>
      <c r="AY4" s="28"/>
      <c r="AZ4" s="28"/>
      <c r="BA4" s="28"/>
      <c r="BB4" s="28"/>
      <c r="BC4" s="38">
        <f t="shared" si="4"/>
        <v>0</v>
      </c>
    </row>
    <row r="5" ht="12.0" customHeight="1">
      <c r="A5" s="5"/>
      <c r="B5" s="13" t="s">
        <v>235</v>
      </c>
      <c r="D5" s="28"/>
      <c r="E5" s="28"/>
      <c r="F5" s="28"/>
      <c r="G5" s="28"/>
      <c r="H5" s="28"/>
      <c r="I5" s="28"/>
      <c r="J5" s="28"/>
      <c r="K5" s="28"/>
      <c r="L5" s="28"/>
      <c r="M5" s="28"/>
      <c r="N5" s="28"/>
      <c r="O5" s="28"/>
      <c r="P5" s="38">
        <f t="shared" si="1"/>
        <v>0</v>
      </c>
      <c r="Q5" s="28"/>
      <c r="R5" s="28"/>
      <c r="S5" s="28"/>
      <c r="T5" s="28"/>
      <c r="U5" s="28"/>
      <c r="V5" s="28"/>
      <c r="W5" s="28"/>
      <c r="X5" s="28"/>
      <c r="Y5" s="28"/>
      <c r="Z5" s="28"/>
      <c r="AA5" s="28"/>
      <c r="AB5" s="28"/>
      <c r="AC5" s="38">
        <f t="shared" si="2"/>
        <v>0</v>
      </c>
      <c r="AD5" s="28"/>
      <c r="AE5" s="28"/>
      <c r="AF5" s="28"/>
      <c r="AG5" s="28"/>
      <c r="AH5" s="28"/>
      <c r="AI5" s="28"/>
      <c r="AJ5" s="28"/>
      <c r="AK5" s="28"/>
      <c r="AL5" s="28"/>
      <c r="AM5" s="28"/>
      <c r="AN5" s="28"/>
      <c r="AO5" s="28"/>
      <c r="AP5" s="38">
        <f t="shared" si="3"/>
        <v>0</v>
      </c>
      <c r="AQ5" s="28"/>
      <c r="AR5" s="28"/>
      <c r="AS5" s="28"/>
      <c r="AT5" s="28"/>
      <c r="AU5" s="28"/>
      <c r="AV5" s="28"/>
      <c r="AW5" s="28"/>
      <c r="AX5" s="28"/>
      <c r="AY5" s="28"/>
      <c r="AZ5" s="28"/>
      <c r="BA5" s="28"/>
      <c r="BB5" s="28"/>
      <c r="BC5" s="38">
        <f t="shared" si="4"/>
        <v>0</v>
      </c>
    </row>
    <row r="6" ht="12.0" customHeight="1">
      <c r="A6" s="5"/>
      <c r="B6" s="13" t="s">
        <v>236</v>
      </c>
      <c r="D6" s="28"/>
      <c r="E6" s="28"/>
      <c r="F6" s="28"/>
      <c r="G6" s="28"/>
      <c r="H6" s="28"/>
      <c r="I6" s="28"/>
      <c r="J6" s="28"/>
      <c r="K6" s="28"/>
      <c r="L6" s="28"/>
      <c r="M6" s="28"/>
      <c r="N6" s="28"/>
      <c r="O6" s="28"/>
      <c r="P6" s="38">
        <f t="shared" si="1"/>
        <v>0</v>
      </c>
      <c r="Q6" s="28"/>
      <c r="R6" s="28"/>
      <c r="S6" s="28"/>
      <c r="T6" s="28"/>
      <c r="U6" s="28"/>
      <c r="V6" s="28"/>
      <c r="W6" s="28"/>
      <c r="X6" s="28"/>
      <c r="Y6" s="28"/>
      <c r="Z6" s="28"/>
      <c r="AA6" s="28"/>
      <c r="AB6" s="28"/>
      <c r="AC6" s="38">
        <f t="shared" si="2"/>
        <v>0</v>
      </c>
      <c r="AD6" s="28"/>
      <c r="AE6" s="28"/>
      <c r="AF6" s="28"/>
      <c r="AG6" s="28"/>
      <c r="AH6" s="28"/>
      <c r="AI6" s="28"/>
      <c r="AJ6" s="28"/>
      <c r="AK6" s="28"/>
      <c r="AL6" s="28"/>
      <c r="AM6" s="28"/>
      <c r="AN6" s="28"/>
      <c r="AO6" s="28"/>
      <c r="AP6" s="38">
        <f t="shared" si="3"/>
        <v>0</v>
      </c>
      <c r="AQ6" s="28"/>
      <c r="AR6" s="28"/>
      <c r="AS6" s="28"/>
      <c r="AT6" s="28"/>
      <c r="AU6" s="28"/>
      <c r="AV6" s="28"/>
      <c r="AW6" s="28"/>
      <c r="AX6" s="28"/>
      <c r="AY6" s="28"/>
      <c r="AZ6" s="28"/>
      <c r="BA6" s="28"/>
      <c r="BB6" s="28"/>
      <c r="BC6" s="38">
        <f t="shared" si="4"/>
        <v>0</v>
      </c>
    </row>
    <row r="7" ht="12.0" customHeight="1">
      <c r="A7" s="5"/>
      <c r="B7" s="13" t="s">
        <v>237</v>
      </c>
      <c r="D7" s="28"/>
      <c r="E7" s="28"/>
      <c r="F7" s="28"/>
      <c r="G7" s="28"/>
      <c r="H7" s="28"/>
      <c r="I7" s="28"/>
      <c r="J7" s="28"/>
      <c r="K7" s="28"/>
      <c r="L7" s="28"/>
      <c r="M7" s="28"/>
      <c r="N7" s="28"/>
      <c r="O7" s="28"/>
      <c r="P7" s="38">
        <f t="shared" si="1"/>
        <v>0</v>
      </c>
      <c r="Q7" s="28"/>
      <c r="R7" s="28"/>
      <c r="S7" s="28"/>
      <c r="T7" s="28"/>
      <c r="U7" s="28"/>
      <c r="V7" s="28"/>
      <c r="W7" s="28"/>
      <c r="X7" s="28"/>
      <c r="Y7" s="28"/>
      <c r="Z7" s="28"/>
      <c r="AA7" s="28"/>
      <c r="AB7" s="28"/>
      <c r="AC7" s="38">
        <f t="shared" si="2"/>
        <v>0</v>
      </c>
      <c r="AD7" s="28"/>
      <c r="AE7" s="28"/>
      <c r="AF7" s="28"/>
      <c r="AG7" s="28"/>
      <c r="AH7" s="28"/>
      <c r="AI7" s="28"/>
      <c r="AJ7" s="28"/>
      <c r="AK7" s="28"/>
      <c r="AL7" s="28"/>
      <c r="AM7" s="28"/>
      <c r="AN7" s="28"/>
      <c r="AO7" s="28"/>
      <c r="AP7" s="38">
        <f t="shared" si="3"/>
        <v>0</v>
      </c>
      <c r="AQ7" s="28"/>
      <c r="AR7" s="28"/>
      <c r="AS7" s="28"/>
      <c r="AT7" s="28"/>
      <c r="AU7" s="28"/>
      <c r="AV7" s="28"/>
      <c r="AW7" s="28"/>
      <c r="AX7" s="28"/>
      <c r="AY7" s="28"/>
      <c r="AZ7" s="28"/>
      <c r="BA7" s="28"/>
      <c r="BB7" s="28"/>
      <c r="BC7" s="38">
        <f t="shared" si="4"/>
        <v>0</v>
      </c>
    </row>
    <row r="8" ht="12.0" customHeight="1">
      <c r="A8" s="5"/>
      <c r="B8" s="13" t="s">
        <v>238</v>
      </c>
      <c r="D8" s="28"/>
      <c r="E8" s="28"/>
      <c r="F8" s="28"/>
      <c r="G8" s="28"/>
      <c r="H8" s="28"/>
      <c r="I8" s="28"/>
      <c r="J8" s="28"/>
      <c r="K8" s="28"/>
      <c r="L8" s="28"/>
      <c r="M8" s="28"/>
      <c r="N8" s="28"/>
      <c r="O8" s="28"/>
      <c r="P8" s="38">
        <f t="shared" si="1"/>
        <v>0</v>
      </c>
      <c r="Q8" s="28"/>
      <c r="R8" s="28"/>
      <c r="S8" s="28"/>
      <c r="T8" s="28"/>
      <c r="U8" s="28"/>
      <c r="V8" s="28"/>
      <c r="W8" s="28"/>
      <c r="X8" s="28"/>
      <c r="Y8" s="28"/>
      <c r="Z8" s="28"/>
      <c r="AA8" s="28"/>
      <c r="AB8" s="28"/>
      <c r="AC8" s="38">
        <f t="shared" si="2"/>
        <v>0</v>
      </c>
      <c r="AD8" s="28"/>
      <c r="AE8" s="28"/>
      <c r="AF8" s="28"/>
      <c r="AG8" s="28"/>
      <c r="AH8" s="28"/>
      <c r="AI8" s="28"/>
      <c r="AJ8" s="28"/>
      <c r="AK8" s="28"/>
      <c r="AL8" s="28"/>
      <c r="AM8" s="28"/>
      <c r="AN8" s="28"/>
      <c r="AO8" s="28"/>
      <c r="AP8" s="38">
        <f t="shared" si="3"/>
        <v>0</v>
      </c>
      <c r="AQ8" s="28"/>
      <c r="AR8" s="28"/>
      <c r="AS8" s="28"/>
      <c r="AT8" s="28"/>
      <c r="AU8" s="28"/>
      <c r="AV8" s="28"/>
      <c r="AW8" s="28"/>
      <c r="AX8" s="28"/>
      <c r="AY8" s="28"/>
      <c r="AZ8" s="28"/>
      <c r="BA8" s="28"/>
      <c r="BB8" s="28"/>
      <c r="BC8" s="38">
        <f t="shared" si="4"/>
        <v>0</v>
      </c>
    </row>
    <row r="9" ht="12.0" customHeight="1">
      <c r="A9" s="5"/>
      <c r="B9" s="13" t="s">
        <v>239</v>
      </c>
      <c r="D9" s="28"/>
      <c r="E9" s="28"/>
      <c r="F9" s="28"/>
      <c r="G9" s="28"/>
      <c r="H9" s="28"/>
      <c r="I9" s="28"/>
      <c r="J9" s="28"/>
      <c r="K9" s="28"/>
      <c r="L9" s="28"/>
      <c r="M9" s="28"/>
      <c r="N9" s="28"/>
      <c r="O9" s="28"/>
      <c r="P9" s="38">
        <f t="shared" si="1"/>
        <v>0</v>
      </c>
      <c r="Q9" s="28"/>
      <c r="R9" s="28"/>
      <c r="S9" s="28"/>
      <c r="T9" s="28"/>
      <c r="U9" s="28"/>
      <c r="V9" s="28"/>
      <c r="W9" s="28"/>
      <c r="X9" s="28"/>
      <c r="Y9" s="28"/>
      <c r="Z9" s="28"/>
      <c r="AA9" s="28"/>
      <c r="AB9" s="28"/>
      <c r="AC9" s="38">
        <f t="shared" si="2"/>
        <v>0</v>
      </c>
      <c r="AD9" s="28"/>
      <c r="AE9" s="28"/>
      <c r="AF9" s="28"/>
      <c r="AG9" s="28"/>
      <c r="AH9" s="28"/>
      <c r="AI9" s="28"/>
      <c r="AJ9" s="28"/>
      <c r="AK9" s="28"/>
      <c r="AL9" s="28"/>
      <c r="AM9" s="28"/>
      <c r="AN9" s="28"/>
      <c r="AO9" s="28"/>
      <c r="AP9" s="38">
        <f t="shared" si="3"/>
        <v>0</v>
      </c>
      <c r="AQ9" s="28"/>
      <c r="AR9" s="28"/>
      <c r="AS9" s="28"/>
      <c r="AT9" s="28"/>
      <c r="AU9" s="28"/>
      <c r="AV9" s="28"/>
      <c r="AW9" s="28"/>
      <c r="AX9" s="28"/>
      <c r="AY9" s="28"/>
      <c r="AZ9" s="28"/>
      <c r="BA9" s="28"/>
      <c r="BB9" s="28"/>
      <c r="BC9" s="38">
        <f t="shared" si="4"/>
        <v>0</v>
      </c>
    </row>
    <row r="10" ht="12.0" customHeight="1">
      <c r="A10" s="5"/>
      <c r="B10" s="13" t="s">
        <v>240</v>
      </c>
      <c r="D10" s="28"/>
      <c r="E10" s="28"/>
      <c r="F10" s="28"/>
      <c r="G10" s="28"/>
      <c r="H10" s="28"/>
      <c r="I10" s="28"/>
      <c r="J10" s="28"/>
      <c r="K10" s="28"/>
      <c r="L10" s="28"/>
      <c r="M10" s="28"/>
      <c r="N10" s="28"/>
      <c r="O10" s="28"/>
      <c r="P10" s="38">
        <f t="shared" si="1"/>
        <v>0</v>
      </c>
      <c r="Q10" s="28"/>
      <c r="R10" s="28"/>
      <c r="S10" s="28"/>
      <c r="T10" s="28"/>
      <c r="U10" s="28"/>
      <c r="V10" s="28"/>
      <c r="W10" s="28"/>
      <c r="X10" s="28"/>
      <c r="Y10" s="28"/>
      <c r="Z10" s="28"/>
      <c r="AA10" s="28"/>
      <c r="AB10" s="28"/>
      <c r="AC10" s="38">
        <f t="shared" si="2"/>
        <v>0</v>
      </c>
      <c r="AD10" s="28"/>
      <c r="AE10" s="28"/>
      <c r="AF10" s="28"/>
      <c r="AG10" s="28"/>
      <c r="AH10" s="28"/>
      <c r="AI10" s="28"/>
      <c r="AJ10" s="28"/>
      <c r="AK10" s="28"/>
      <c r="AL10" s="28"/>
      <c r="AM10" s="28"/>
      <c r="AN10" s="28"/>
      <c r="AO10" s="28"/>
      <c r="AP10" s="38">
        <f t="shared" si="3"/>
        <v>0</v>
      </c>
      <c r="AQ10" s="28"/>
      <c r="AR10" s="28"/>
      <c r="AS10" s="28"/>
      <c r="AT10" s="28"/>
      <c r="AU10" s="28"/>
      <c r="AV10" s="28"/>
      <c r="AW10" s="28"/>
      <c r="AX10" s="28"/>
      <c r="AY10" s="28"/>
      <c r="AZ10" s="28"/>
      <c r="BA10" s="28"/>
      <c r="BB10" s="28"/>
      <c r="BC10" s="38">
        <f t="shared" si="4"/>
        <v>0</v>
      </c>
    </row>
    <row r="11" ht="12.0" customHeight="1">
      <c r="A11" s="5"/>
      <c r="B11" s="13" t="s">
        <v>241</v>
      </c>
      <c r="D11" s="28"/>
      <c r="E11" s="28"/>
      <c r="F11" s="28"/>
      <c r="G11" s="28"/>
      <c r="H11" s="28"/>
      <c r="I11" s="28"/>
      <c r="J11" s="28"/>
      <c r="K11" s="28"/>
      <c r="L11" s="28"/>
      <c r="M11" s="28"/>
      <c r="N11" s="28"/>
      <c r="O11" s="28"/>
      <c r="P11" s="38">
        <f t="shared" si="1"/>
        <v>0</v>
      </c>
      <c r="Q11" s="28"/>
      <c r="R11" s="28"/>
      <c r="S11" s="28"/>
      <c r="T11" s="28"/>
      <c r="U11" s="28"/>
      <c r="V11" s="28"/>
      <c r="W11" s="28"/>
      <c r="X11" s="28"/>
      <c r="Y11" s="28"/>
      <c r="Z11" s="28"/>
      <c r="AA11" s="28"/>
      <c r="AB11" s="28"/>
      <c r="AC11" s="38">
        <f t="shared" si="2"/>
        <v>0</v>
      </c>
      <c r="AD11" s="28"/>
      <c r="AE11" s="28"/>
      <c r="AF11" s="28"/>
      <c r="AG11" s="28"/>
      <c r="AH11" s="28"/>
      <c r="AI11" s="28"/>
      <c r="AJ11" s="28"/>
      <c r="AK11" s="28"/>
      <c r="AL11" s="28"/>
      <c r="AM11" s="28"/>
      <c r="AN11" s="28"/>
      <c r="AO11" s="28"/>
      <c r="AP11" s="38">
        <f t="shared" si="3"/>
        <v>0</v>
      </c>
      <c r="AQ11" s="28"/>
      <c r="AR11" s="28"/>
      <c r="AS11" s="28"/>
      <c r="AT11" s="28"/>
      <c r="AU11" s="28"/>
      <c r="AV11" s="28"/>
      <c r="AW11" s="28"/>
      <c r="AX11" s="28"/>
      <c r="AY11" s="28"/>
      <c r="AZ11" s="28"/>
      <c r="BA11" s="28"/>
      <c r="BB11" s="28"/>
      <c r="BC11" s="38">
        <f t="shared" si="4"/>
        <v>0</v>
      </c>
    </row>
    <row r="12" ht="12.0" customHeight="1">
      <c r="A12" s="5"/>
      <c r="B12" s="13" t="s">
        <v>242</v>
      </c>
      <c r="D12" s="28"/>
      <c r="E12" s="28"/>
      <c r="F12" s="28"/>
      <c r="G12" s="28"/>
      <c r="H12" s="28"/>
      <c r="I12" s="28"/>
      <c r="J12" s="28"/>
      <c r="K12" s="28"/>
      <c r="L12" s="28"/>
      <c r="M12" s="28"/>
      <c r="N12" s="28"/>
      <c r="O12" s="28"/>
      <c r="P12" s="38">
        <f t="shared" si="1"/>
        <v>0</v>
      </c>
      <c r="Q12" s="28"/>
      <c r="R12" s="28"/>
      <c r="S12" s="28"/>
      <c r="T12" s="28"/>
      <c r="U12" s="28"/>
      <c r="V12" s="28"/>
      <c r="W12" s="28"/>
      <c r="X12" s="28"/>
      <c r="Y12" s="28"/>
      <c r="Z12" s="28"/>
      <c r="AA12" s="28"/>
      <c r="AB12" s="28"/>
      <c r="AC12" s="38">
        <f t="shared" si="2"/>
        <v>0</v>
      </c>
      <c r="AD12" s="28"/>
      <c r="AE12" s="28"/>
      <c r="AF12" s="28"/>
      <c r="AG12" s="28"/>
      <c r="AH12" s="28"/>
      <c r="AI12" s="28"/>
      <c r="AJ12" s="28"/>
      <c r="AK12" s="28"/>
      <c r="AL12" s="28"/>
      <c r="AM12" s="28"/>
      <c r="AN12" s="28"/>
      <c r="AO12" s="28"/>
      <c r="AP12" s="38">
        <f t="shared" si="3"/>
        <v>0</v>
      </c>
      <c r="AQ12" s="28"/>
      <c r="AR12" s="28"/>
      <c r="AS12" s="28"/>
      <c r="AT12" s="28"/>
      <c r="AU12" s="28"/>
      <c r="AV12" s="28"/>
      <c r="AW12" s="28"/>
      <c r="AX12" s="28"/>
      <c r="AY12" s="28"/>
      <c r="AZ12" s="28"/>
      <c r="BA12" s="28"/>
      <c r="BB12" s="28"/>
      <c r="BC12" s="38">
        <f t="shared" si="4"/>
        <v>0</v>
      </c>
    </row>
    <row r="13" ht="12.0" customHeight="1">
      <c r="D13" s="30">
        <f t="shared" ref="D13:BC13" si="5">SUM(D3:D12)</f>
        <v>0</v>
      </c>
      <c r="E13" s="30">
        <f t="shared" si="5"/>
        <v>0</v>
      </c>
      <c r="F13" s="30">
        <f t="shared" si="5"/>
        <v>0</v>
      </c>
      <c r="G13" s="30">
        <f t="shared" si="5"/>
        <v>0</v>
      </c>
      <c r="H13" s="30">
        <f t="shared" si="5"/>
        <v>0</v>
      </c>
      <c r="I13" s="30">
        <f t="shared" si="5"/>
        <v>0</v>
      </c>
      <c r="J13" s="30">
        <f t="shared" si="5"/>
        <v>0</v>
      </c>
      <c r="K13" s="30">
        <f t="shared" si="5"/>
        <v>0</v>
      </c>
      <c r="L13" s="30">
        <f t="shared" si="5"/>
        <v>0</v>
      </c>
      <c r="M13" s="30">
        <f t="shared" si="5"/>
        <v>0</v>
      </c>
      <c r="N13" s="30">
        <f t="shared" si="5"/>
        <v>0</v>
      </c>
      <c r="O13" s="30">
        <f t="shared" si="5"/>
        <v>0</v>
      </c>
      <c r="P13" s="30">
        <f t="shared" si="5"/>
        <v>0</v>
      </c>
      <c r="Q13" s="30">
        <f t="shared" si="5"/>
        <v>0</v>
      </c>
      <c r="R13" s="30">
        <f t="shared" si="5"/>
        <v>0</v>
      </c>
      <c r="S13" s="30">
        <f t="shared" si="5"/>
        <v>0</v>
      </c>
      <c r="T13" s="30">
        <f t="shared" si="5"/>
        <v>0</v>
      </c>
      <c r="U13" s="30">
        <f t="shared" si="5"/>
        <v>0</v>
      </c>
      <c r="V13" s="30">
        <f t="shared" si="5"/>
        <v>0</v>
      </c>
      <c r="W13" s="30">
        <f t="shared" si="5"/>
        <v>0</v>
      </c>
      <c r="X13" s="30">
        <f t="shared" si="5"/>
        <v>0</v>
      </c>
      <c r="Y13" s="30">
        <f t="shared" si="5"/>
        <v>0</v>
      </c>
      <c r="Z13" s="30">
        <f t="shared" si="5"/>
        <v>0</v>
      </c>
      <c r="AA13" s="30">
        <f t="shared" si="5"/>
        <v>0</v>
      </c>
      <c r="AB13" s="30">
        <f t="shared" si="5"/>
        <v>0</v>
      </c>
      <c r="AC13" s="30">
        <f t="shared" si="5"/>
        <v>0</v>
      </c>
      <c r="AD13" s="30">
        <f t="shared" si="5"/>
        <v>0</v>
      </c>
      <c r="AE13" s="30">
        <f t="shared" si="5"/>
        <v>0</v>
      </c>
      <c r="AF13" s="30">
        <f t="shared" si="5"/>
        <v>0</v>
      </c>
      <c r="AG13" s="30">
        <f t="shared" si="5"/>
        <v>0</v>
      </c>
      <c r="AH13" s="30">
        <f t="shared" si="5"/>
        <v>0</v>
      </c>
      <c r="AI13" s="30">
        <f t="shared" si="5"/>
        <v>0</v>
      </c>
      <c r="AJ13" s="30">
        <f t="shared" si="5"/>
        <v>0</v>
      </c>
      <c r="AK13" s="30">
        <f t="shared" si="5"/>
        <v>0</v>
      </c>
      <c r="AL13" s="30">
        <f t="shared" si="5"/>
        <v>0</v>
      </c>
      <c r="AM13" s="30">
        <f t="shared" si="5"/>
        <v>0</v>
      </c>
      <c r="AN13" s="30">
        <f t="shared" si="5"/>
        <v>0</v>
      </c>
      <c r="AO13" s="30">
        <f t="shared" si="5"/>
        <v>0</v>
      </c>
      <c r="AP13" s="30">
        <f t="shared" si="5"/>
        <v>0</v>
      </c>
      <c r="AQ13" s="30">
        <f t="shared" si="5"/>
        <v>0</v>
      </c>
      <c r="AR13" s="30">
        <f t="shared" si="5"/>
        <v>0</v>
      </c>
      <c r="AS13" s="30">
        <f t="shared" si="5"/>
        <v>0</v>
      </c>
      <c r="AT13" s="30">
        <f t="shared" si="5"/>
        <v>0</v>
      </c>
      <c r="AU13" s="30">
        <f t="shared" si="5"/>
        <v>0</v>
      </c>
      <c r="AV13" s="30">
        <f t="shared" si="5"/>
        <v>0</v>
      </c>
      <c r="AW13" s="30">
        <f t="shared" si="5"/>
        <v>0</v>
      </c>
      <c r="AX13" s="30">
        <f t="shared" si="5"/>
        <v>0</v>
      </c>
      <c r="AY13" s="30">
        <f t="shared" si="5"/>
        <v>0</v>
      </c>
      <c r="AZ13" s="30">
        <f t="shared" si="5"/>
        <v>0</v>
      </c>
      <c r="BA13" s="30">
        <f t="shared" si="5"/>
        <v>0</v>
      </c>
      <c r="BB13" s="30">
        <f t="shared" si="5"/>
        <v>0</v>
      </c>
      <c r="BC13" s="30">
        <f t="shared" si="5"/>
        <v>0</v>
      </c>
    </row>
    <row r="14" ht="12.0" customHeight="1"/>
    <row r="15" ht="12.0" customHeight="1"/>
    <row r="16" ht="12.0" customHeight="1">
      <c r="A16" s="1" t="s">
        <v>243</v>
      </c>
    </row>
    <row r="17" ht="12.0" customHeight="1">
      <c r="A17" s="1" t="s">
        <v>244</v>
      </c>
    </row>
    <row r="18" ht="12.0" customHeight="1">
      <c r="A18" s="1" t="s">
        <v>245</v>
      </c>
    </row>
    <row r="19" ht="12.0" customHeight="1">
      <c r="A19" s="1" t="s">
        <v>246</v>
      </c>
    </row>
    <row r="20" ht="12.0" customHeight="1"/>
    <row r="21" ht="12.0" customHeight="1"/>
    <row r="22" ht="12.0" customHeight="1"/>
    <row r="23" ht="12.0" customHeight="1"/>
    <row r="24" ht="12.0" customHeight="1"/>
    <row r="25" ht="12.0" customHeight="1"/>
    <row r="26" ht="12.0" customHeight="1"/>
    <row r="27" ht="12.0" customHeight="1"/>
    <row r="28" ht="12.0" customHeight="1"/>
    <row r="29" ht="12.0" customHeight="1"/>
    <row r="30" ht="12.0" customHeight="1"/>
    <row r="31" ht="12.0" customHeight="1"/>
    <row r="32" ht="12.0" customHeight="1"/>
    <row r="33" ht="12.0" customHeight="1"/>
    <row r="34" ht="12.0" customHeight="1"/>
    <row r="35" ht="12.0" customHeight="1"/>
    <row r="36" ht="12.0" customHeight="1"/>
    <row r="37" ht="12.0" customHeight="1"/>
    <row r="38" ht="12.0" customHeight="1"/>
    <row r="39" ht="12.0" customHeight="1"/>
    <row r="40" ht="12.0" customHeight="1"/>
    <row r="41" ht="12.0" customHeight="1"/>
    <row r="42" ht="12.0" customHeight="1"/>
    <row r="43" ht="12.0" customHeight="1"/>
    <row r="44" ht="12.0" customHeight="1"/>
    <row r="45" ht="12.0" customHeight="1"/>
    <row r="46" ht="12.0" customHeight="1"/>
    <row r="47" ht="12.0" customHeight="1"/>
    <row r="48" ht="12.0" customHeight="1"/>
    <row r="49" ht="12.0" customHeight="1"/>
    <row r="50" ht="12.0" customHeight="1"/>
    <row r="51" ht="12.0" customHeight="1"/>
    <row r="52" ht="12.0" customHeight="1"/>
    <row r="53" ht="12.0" customHeight="1"/>
    <row r="54" ht="12.0" customHeight="1"/>
    <row r="55" ht="12.0" customHeight="1"/>
    <row r="56" ht="12.0" customHeight="1"/>
    <row r="57" ht="12.0" customHeight="1"/>
    <row r="58" ht="12.0" customHeight="1"/>
    <row r="59" ht="12.0" customHeight="1"/>
    <row r="60" ht="12.0" customHeight="1"/>
    <row r="61" ht="12.0" customHeight="1"/>
    <row r="62" ht="12.0" customHeight="1"/>
    <row r="63" ht="12.0" customHeight="1"/>
    <row r="64" ht="12.0" customHeight="1"/>
    <row r="65" ht="12.0" customHeight="1"/>
    <row r="66" ht="12.0" customHeight="1"/>
    <row r="67" ht="12.0" customHeight="1"/>
    <row r="68" ht="12.0" customHeight="1"/>
    <row r="69" ht="12.0" customHeight="1"/>
    <row r="70" ht="12.0" customHeight="1"/>
    <row r="71" ht="12.0" customHeight="1"/>
    <row r="72" ht="12.0" customHeight="1"/>
    <row r="73" ht="12.0" customHeight="1"/>
    <row r="74" ht="12.0" customHeight="1"/>
    <row r="75" ht="12.0" customHeight="1"/>
    <row r="76" ht="12.0" customHeight="1"/>
    <row r="77" ht="12.0" customHeight="1"/>
    <row r="78" ht="12.0" customHeight="1"/>
    <row r="79" ht="12.0" customHeight="1"/>
    <row r="80" ht="12.0" customHeight="1"/>
    <row r="81" ht="12.0" customHeight="1"/>
    <row r="82" ht="12.0" customHeight="1"/>
    <row r="83" ht="12.0" customHeight="1"/>
    <row r="84" ht="12.0" customHeight="1"/>
    <row r="85" ht="12.0" customHeight="1"/>
    <row r="86" ht="12.0" customHeight="1"/>
    <row r="87" ht="12.0" customHeight="1"/>
    <row r="88" ht="12.0" customHeight="1"/>
    <row r="89" ht="12.0" customHeight="1"/>
    <row r="90" ht="12.0" customHeight="1"/>
    <row r="91" ht="12.0" customHeight="1"/>
    <row r="92" ht="12.0" customHeight="1"/>
    <row r="93" ht="12.0" customHeight="1"/>
    <row r="94" ht="12.0" customHeight="1"/>
    <row r="95" ht="12.0" customHeight="1"/>
    <row r="96" ht="12.0" customHeight="1"/>
    <row r="97" ht="12.0" customHeight="1"/>
    <row r="98" ht="12.0" customHeight="1"/>
    <row r="99" ht="12.0" customHeight="1"/>
    <row r="100" ht="12.0" customHeight="1"/>
    <row r="101" ht="12.0" customHeight="1"/>
    <row r="102" ht="12.0" customHeight="1"/>
    <row r="103" ht="12.0" customHeight="1"/>
    <row r="104" ht="12.0" customHeight="1"/>
    <row r="105" ht="12.0" customHeight="1"/>
    <row r="106" ht="12.0" customHeight="1"/>
    <row r="107" ht="12.0" customHeight="1"/>
    <row r="108" ht="12.0" customHeight="1"/>
    <row r="109" ht="12.0" customHeight="1"/>
    <row r="110" ht="12.0" customHeight="1"/>
    <row r="111" ht="12.0" customHeight="1"/>
    <row r="112" ht="12.0" customHeight="1"/>
    <row r="113" ht="12.0" customHeight="1"/>
    <row r="114" ht="12.0" customHeight="1"/>
    <row r="115" ht="12.0" customHeight="1"/>
    <row r="116" ht="12.0" customHeight="1"/>
    <row r="117" ht="12.0" customHeight="1"/>
    <row r="118" ht="12.0" customHeight="1"/>
    <row r="119" ht="12.0" customHeight="1"/>
    <row r="120" ht="12.0" customHeight="1"/>
    <row r="121" ht="12.0" customHeight="1"/>
    <row r="122" ht="12.0" customHeight="1"/>
    <row r="123" ht="12.0" customHeight="1"/>
    <row r="124" ht="12.0" customHeight="1"/>
    <row r="125" ht="12.0" customHeight="1"/>
    <row r="126" ht="12.0" customHeight="1"/>
    <row r="127" ht="12.0" customHeight="1"/>
    <row r="128" ht="12.0" customHeight="1"/>
    <row r="129" ht="12.0" customHeight="1"/>
    <row r="130" ht="12.0" customHeight="1"/>
    <row r="131" ht="12.0" customHeight="1"/>
    <row r="132" ht="12.0" customHeight="1"/>
    <row r="133" ht="12.0" customHeight="1"/>
    <row r="134" ht="12.0" customHeight="1"/>
    <row r="135" ht="12.0" customHeight="1"/>
    <row r="136" ht="12.0" customHeight="1"/>
    <row r="137" ht="12.0" customHeight="1"/>
    <row r="138" ht="12.0" customHeight="1"/>
    <row r="139" ht="12.0" customHeight="1"/>
    <row r="140" ht="12.0" customHeight="1"/>
    <row r="141" ht="12.0" customHeight="1"/>
    <row r="142" ht="12.0" customHeight="1"/>
    <row r="143" ht="12.0" customHeight="1"/>
    <row r="144" ht="12.0" customHeight="1"/>
    <row r="145" ht="12.0" customHeight="1"/>
    <row r="146" ht="12.0" customHeight="1"/>
    <row r="147" ht="12.0" customHeight="1"/>
    <row r="148" ht="12.0" customHeight="1"/>
    <row r="149" ht="12.0" customHeight="1"/>
    <row r="150" ht="12.0" customHeight="1"/>
    <row r="151" ht="12.0" customHeight="1"/>
    <row r="152" ht="12.0" customHeight="1"/>
    <row r="153" ht="12.0" customHeight="1"/>
    <row r="154" ht="12.0" customHeight="1"/>
    <row r="155" ht="12.0" customHeight="1"/>
    <row r="156" ht="12.0" customHeight="1"/>
    <row r="157" ht="12.0" customHeight="1"/>
    <row r="158" ht="12.0" customHeight="1"/>
    <row r="159" ht="12.0" customHeight="1"/>
    <row r="160" ht="12.0" customHeight="1"/>
    <row r="161" ht="12.0" customHeight="1"/>
    <row r="162" ht="12.0" customHeight="1"/>
    <row r="163" ht="12.0" customHeight="1"/>
    <row r="164" ht="12.0" customHeight="1"/>
    <row r="165" ht="12.0" customHeight="1"/>
    <row r="166" ht="12.0" customHeight="1"/>
    <row r="167" ht="12.0" customHeight="1"/>
    <row r="168" ht="12.0" customHeight="1"/>
    <row r="169" ht="12.0" customHeight="1"/>
    <row r="170" ht="12.0" customHeight="1"/>
    <row r="171" ht="12.0" customHeight="1"/>
    <row r="172" ht="12.0" customHeight="1"/>
    <row r="173" ht="12.0" customHeight="1"/>
    <row r="174" ht="12.0" customHeight="1"/>
    <row r="175" ht="12.0" customHeight="1"/>
    <row r="176" ht="12.0" customHeight="1"/>
    <row r="177" ht="12.0" customHeight="1"/>
    <row r="178" ht="12.0" customHeight="1"/>
    <row r="179" ht="12.0" customHeight="1"/>
    <row r="180" ht="12.0" customHeight="1"/>
    <row r="181" ht="12.0" customHeight="1"/>
    <row r="182" ht="12.0" customHeight="1"/>
    <row r="183" ht="12.0" customHeight="1"/>
    <row r="184" ht="12.0" customHeight="1"/>
    <row r="185" ht="12.0" customHeight="1"/>
    <row r="186" ht="12.0" customHeight="1"/>
    <row r="187" ht="12.0" customHeight="1"/>
    <row r="188" ht="12.0" customHeight="1"/>
    <row r="189" ht="12.0" customHeight="1"/>
    <row r="190" ht="12.0" customHeight="1"/>
    <row r="191" ht="12.0" customHeight="1"/>
    <row r="192" ht="12.0" customHeight="1"/>
    <row r="193" ht="12.0" customHeight="1"/>
    <row r="194" ht="12.0" customHeight="1"/>
    <row r="195" ht="12.0" customHeight="1"/>
    <row r="196" ht="12.0" customHeight="1"/>
    <row r="197" ht="12.0" customHeight="1"/>
    <row r="198" ht="12.0" customHeight="1"/>
    <row r="199" ht="12.0" customHeight="1"/>
    <row r="200" ht="12.0" customHeight="1"/>
    <row r="201" ht="12.0" customHeight="1"/>
    <row r="202" ht="12.0" customHeight="1"/>
    <row r="203" ht="12.0" customHeight="1"/>
    <row r="204" ht="12.0" customHeight="1"/>
    <row r="205" ht="12.0" customHeight="1"/>
    <row r="206" ht="12.0" customHeight="1"/>
    <row r="207" ht="12.0" customHeight="1"/>
    <row r="208" ht="12.0" customHeight="1"/>
    <row r="209" ht="12.0" customHeight="1"/>
    <row r="210" ht="12.0" customHeight="1"/>
    <row r="211" ht="12.0" customHeight="1"/>
    <row r="212" ht="12.0" customHeight="1"/>
    <row r="213" ht="12.0" customHeight="1"/>
    <row r="214" ht="12.0" customHeight="1"/>
    <row r="215" ht="12.0" customHeight="1"/>
    <row r="216" ht="12.0" customHeight="1"/>
    <row r="217" ht="12.0" customHeight="1"/>
    <row r="218" ht="12.0" customHeight="1"/>
    <row r="219" ht="12.0" customHeight="1"/>
    <row r="220" ht="12.0" customHeight="1"/>
    <row r="221" ht="12.0" customHeight="1"/>
    <row r="222" ht="12.0" customHeight="1"/>
    <row r="223" ht="12.0" customHeight="1"/>
    <row r="224" ht="12.0" customHeight="1"/>
    <row r="225" ht="12.0" customHeight="1"/>
    <row r="226" ht="12.0" customHeight="1"/>
    <row r="227" ht="12.0" customHeight="1"/>
    <row r="228" ht="12.0" customHeight="1"/>
    <row r="229" ht="12.0" customHeight="1"/>
    <row r="230" ht="12.0" customHeight="1"/>
    <row r="231" ht="12.0" customHeight="1"/>
    <row r="232" ht="12.0" customHeight="1"/>
    <row r="233" ht="12.0" customHeight="1"/>
    <row r="234" ht="12.0" customHeight="1"/>
    <row r="235" ht="12.0" customHeight="1"/>
    <row r="236" ht="12.0" customHeight="1"/>
    <row r="237" ht="12.0" customHeight="1"/>
    <row r="238" ht="12.0" customHeight="1"/>
    <row r="239" ht="12.0" customHeight="1"/>
    <row r="240" ht="12.0" customHeight="1"/>
    <row r="241" ht="12.0" customHeight="1"/>
    <row r="242" ht="12.0" customHeight="1"/>
    <row r="243" ht="12.0" customHeight="1"/>
    <row r="244" ht="12.0" customHeight="1"/>
    <row r="245" ht="12.0" customHeight="1"/>
    <row r="246" ht="12.0" customHeight="1"/>
    <row r="247" ht="12.0" customHeight="1"/>
    <row r="248" ht="12.0" customHeight="1"/>
    <row r="249" ht="12.0" customHeight="1"/>
    <row r="250" ht="12.0" customHeight="1"/>
    <row r="251" ht="12.0" customHeight="1"/>
    <row r="252" ht="12.0" customHeight="1"/>
    <row r="253" ht="12.0" customHeight="1"/>
    <row r="254" ht="12.0" customHeight="1"/>
    <row r="255" ht="12.0" customHeight="1"/>
    <row r="256" ht="12.0" customHeight="1"/>
    <row r="257" ht="12.0" customHeight="1"/>
    <row r="258" ht="12.0" customHeight="1"/>
    <row r="259" ht="12.0" customHeight="1"/>
    <row r="260" ht="12.0" customHeight="1"/>
    <row r="261" ht="12.0" customHeight="1"/>
    <row r="262" ht="12.0" customHeight="1"/>
    <row r="263" ht="12.0" customHeight="1"/>
    <row r="264" ht="12.0" customHeight="1"/>
    <row r="265" ht="12.0" customHeight="1"/>
    <row r="266" ht="12.0" customHeight="1"/>
    <row r="267" ht="12.0" customHeight="1"/>
    <row r="268" ht="12.0" customHeight="1"/>
    <row r="269" ht="12.0" customHeight="1"/>
    <row r="270" ht="12.0" customHeight="1"/>
    <row r="271" ht="12.0" customHeight="1"/>
    <row r="272" ht="12.0" customHeight="1"/>
    <row r="273" ht="12.0" customHeight="1"/>
    <row r="274" ht="12.0" customHeight="1"/>
    <row r="275" ht="12.0" customHeight="1"/>
    <row r="276" ht="12.0" customHeight="1"/>
    <row r="277" ht="12.0" customHeight="1"/>
    <row r="278" ht="12.0" customHeight="1"/>
    <row r="279" ht="12.0" customHeight="1"/>
    <row r="280" ht="12.0" customHeight="1"/>
    <row r="281" ht="12.0" customHeight="1"/>
    <row r="282" ht="12.0" customHeight="1"/>
    <row r="283" ht="12.0" customHeight="1"/>
    <row r="284" ht="12.0" customHeight="1"/>
    <row r="285" ht="12.0" customHeight="1"/>
    <row r="286" ht="12.0" customHeight="1"/>
    <row r="287" ht="12.0" customHeight="1"/>
    <row r="288" ht="12.0" customHeight="1"/>
    <row r="289" ht="12.0" customHeight="1"/>
    <row r="290" ht="12.0" customHeight="1"/>
    <row r="291" ht="12.0" customHeight="1"/>
    <row r="292" ht="12.0" customHeight="1"/>
    <row r="293" ht="12.0" customHeight="1"/>
    <row r="294" ht="12.0" customHeight="1"/>
    <row r="295" ht="12.0" customHeight="1"/>
    <row r="296" ht="12.0" customHeight="1"/>
    <row r="297" ht="12.0" customHeight="1"/>
    <row r="298" ht="12.0" customHeight="1"/>
    <row r="299" ht="12.0" customHeight="1"/>
    <row r="300" ht="12.0" customHeight="1"/>
    <row r="301" ht="12.0" customHeight="1"/>
    <row r="302" ht="12.0" customHeight="1"/>
    <row r="303" ht="12.0" customHeight="1"/>
    <row r="304" ht="12.0" customHeight="1"/>
    <row r="305" ht="12.0" customHeight="1"/>
    <row r="306" ht="12.0" customHeight="1"/>
    <row r="307" ht="12.0" customHeight="1"/>
    <row r="308" ht="12.0" customHeight="1"/>
    <row r="309" ht="12.0" customHeight="1"/>
    <row r="310" ht="12.0" customHeight="1"/>
    <row r="311" ht="12.0" customHeight="1"/>
    <row r="312" ht="12.0" customHeight="1"/>
    <row r="313" ht="12.0" customHeight="1"/>
    <row r="314" ht="12.0" customHeight="1"/>
    <row r="315" ht="12.0" customHeight="1"/>
    <row r="316" ht="12.0" customHeight="1"/>
    <row r="317" ht="12.0" customHeight="1"/>
    <row r="318" ht="12.0" customHeight="1"/>
    <row r="319" ht="12.0" customHeight="1"/>
    <row r="320" ht="12.0" customHeight="1"/>
    <row r="321" ht="12.0" customHeight="1"/>
    <row r="322" ht="12.0" customHeight="1"/>
    <row r="323" ht="12.0" customHeight="1"/>
    <row r="324" ht="12.0" customHeight="1"/>
    <row r="325" ht="12.0" customHeight="1"/>
    <row r="326" ht="12.0" customHeight="1"/>
    <row r="327" ht="12.0" customHeight="1"/>
    <row r="328" ht="12.0" customHeight="1"/>
    <row r="329" ht="12.0" customHeight="1"/>
    <row r="330" ht="12.0" customHeight="1"/>
    <row r="331" ht="12.0" customHeight="1"/>
    <row r="332" ht="12.0" customHeight="1"/>
    <row r="333" ht="12.0" customHeight="1"/>
    <row r="334" ht="12.0" customHeight="1"/>
    <row r="335" ht="12.0" customHeight="1"/>
    <row r="336" ht="12.0" customHeight="1"/>
    <row r="337" ht="12.0" customHeight="1"/>
    <row r="338" ht="12.0" customHeight="1"/>
    <row r="339" ht="12.0" customHeight="1"/>
    <row r="340" ht="12.0" customHeight="1"/>
    <row r="341" ht="12.0" customHeight="1"/>
    <row r="342" ht="12.0" customHeight="1"/>
    <row r="343" ht="12.0" customHeight="1"/>
    <row r="344" ht="12.0" customHeight="1"/>
    <row r="345" ht="12.0" customHeight="1"/>
    <row r="346" ht="12.0" customHeight="1"/>
    <row r="347" ht="12.0" customHeight="1"/>
    <row r="348" ht="12.0" customHeight="1"/>
    <row r="349" ht="12.0" customHeight="1"/>
    <row r="350" ht="12.0" customHeight="1"/>
    <row r="351" ht="12.0" customHeight="1"/>
    <row r="352" ht="12.0" customHeight="1"/>
    <row r="353" ht="12.0" customHeight="1"/>
    <row r="354" ht="12.0" customHeight="1"/>
    <row r="355" ht="12.0" customHeight="1"/>
    <row r="356" ht="12.0" customHeight="1"/>
    <row r="357" ht="12.0" customHeight="1"/>
    <row r="358" ht="12.0" customHeight="1"/>
    <row r="359" ht="12.0" customHeight="1"/>
    <row r="360" ht="12.0" customHeight="1"/>
    <row r="361" ht="12.0" customHeight="1"/>
    <row r="362" ht="12.0" customHeight="1"/>
    <row r="363" ht="12.0" customHeight="1"/>
    <row r="364" ht="12.0" customHeight="1"/>
    <row r="365" ht="12.0" customHeight="1"/>
    <row r="366" ht="12.0" customHeight="1"/>
    <row r="367" ht="12.0" customHeight="1"/>
    <row r="368" ht="12.0" customHeight="1"/>
    <row r="369" ht="12.0" customHeight="1"/>
    <row r="370" ht="12.0" customHeight="1"/>
    <row r="371" ht="12.0" customHeight="1"/>
    <row r="372" ht="12.0" customHeight="1"/>
    <row r="373" ht="12.0" customHeight="1"/>
    <row r="374" ht="12.0" customHeight="1"/>
    <row r="375" ht="12.0" customHeight="1"/>
    <row r="376" ht="12.0" customHeight="1"/>
    <row r="377" ht="12.0" customHeight="1"/>
    <row r="378" ht="12.0" customHeight="1"/>
    <row r="379" ht="12.0" customHeight="1"/>
    <row r="380" ht="12.0" customHeight="1"/>
    <row r="381" ht="12.0" customHeight="1"/>
    <row r="382" ht="12.0" customHeight="1"/>
    <row r="383" ht="12.0" customHeight="1"/>
    <row r="384" ht="12.0" customHeight="1"/>
    <row r="385" ht="12.0" customHeight="1"/>
    <row r="386" ht="12.0" customHeight="1"/>
    <row r="387" ht="12.0" customHeight="1"/>
    <row r="388" ht="12.0" customHeight="1"/>
    <row r="389" ht="12.0" customHeight="1"/>
    <row r="390" ht="12.0" customHeight="1"/>
    <row r="391" ht="12.0" customHeight="1"/>
    <row r="392" ht="12.0" customHeight="1"/>
    <row r="393" ht="12.0" customHeight="1"/>
    <row r="394" ht="12.0" customHeight="1"/>
    <row r="395" ht="12.0" customHeight="1"/>
    <row r="396" ht="12.0" customHeight="1"/>
    <row r="397" ht="12.0" customHeight="1"/>
    <row r="398" ht="12.0" customHeight="1"/>
    <row r="399" ht="12.0" customHeight="1"/>
    <row r="400" ht="12.0" customHeight="1"/>
    <row r="401" ht="12.0" customHeight="1"/>
    <row r="402" ht="12.0" customHeight="1"/>
    <row r="403" ht="12.0" customHeight="1"/>
    <row r="404" ht="12.0" customHeight="1"/>
    <row r="405" ht="12.0" customHeight="1"/>
    <row r="406" ht="12.0" customHeight="1"/>
    <row r="407" ht="12.0" customHeight="1"/>
    <row r="408" ht="12.0" customHeight="1"/>
    <row r="409" ht="12.0" customHeight="1"/>
    <row r="410" ht="12.0" customHeight="1"/>
    <row r="411" ht="12.0" customHeight="1"/>
    <row r="412" ht="12.0" customHeight="1"/>
    <row r="413" ht="12.0" customHeight="1"/>
    <row r="414" ht="12.0" customHeight="1"/>
    <row r="415" ht="12.0" customHeight="1"/>
    <row r="416" ht="12.0" customHeight="1"/>
    <row r="417" ht="12.0" customHeight="1"/>
    <row r="418" ht="12.0" customHeight="1"/>
    <row r="419" ht="12.0" customHeight="1"/>
    <row r="420" ht="12.0" customHeight="1"/>
    <row r="421" ht="12.0" customHeight="1"/>
    <row r="422" ht="12.0" customHeight="1"/>
    <row r="423" ht="12.0" customHeight="1"/>
    <row r="424" ht="12.0" customHeight="1"/>
    <row r="425" ht="12.0" customHeight="1"/>
    <row r="426" ht="12.0" customHeight="1"/>
    <row r="427" ht="12.0" customHeight="1"/>
    <row r="428" ht="12.0" customHeight="1"/>
    <row r="429" ht="12.0" customHeight="1"/>
    <row r="430" ht="12.0" customHeight="1"/>
    <row r="431" ht="12.0" customHeight="1"/>
    <row r="432" ht="12.0" customHeight="1"/>
    <row r="433" ht="12.0" customHeight="1"/>
    <row r="434" ht="12.0" customHeight="1"/>
    <row r="435" ht="12.0" customHeight="1"/>
    <row r="436" ht="12.0" customHeight="1"/>
    <row r="437" ht="12.0" customHeight="1"/>
    <row r="438" ht="12.0" customHeight="1"/>
    <row r="439" ht="12.0" customHeight="1"/>
    <row r="440" ht="12.0" customHeight="1"/>
    <row r="441" ht="12.0" customHeight="1"/>
    <row r="442" ht="12.0" customHeight="1"/>
    <row r="443" ht="12.0" customHeight="1"/>
    <row r="444" ht="12.0" customHeight="1"/>
    <row r="445" ht="12.0" customHeight="1"/>
    <row r="446" ht="12.0" customHeight="1"/>
    <row r="447" ht="12.0" customHeight="1"/>
    <row r="448" ht="12.0" customHeight="1"/>
    <row r="449" ht="12.0" customHeight="1"/>
    <row r="450" ht="12.0" customHeight="1"/>
    <row r="451" ht="12.0" customHeight="1"/>
    <row r="452" ht="12.0" customHeight="1"/>
    <row r="453" ht="12.0" customHeight="1"/>
    <row r="454" ht="12.0" customHeight="1"/>
    <row r="455" ht="12.0" customHeight="1"/>
    <row r="456" ht="12.0" customHeight="1"/>
    <row r="457" ht="12.0" customHeight="1"/>
    <row r="458" ht="12.0" customHeight="1"/>
    <row r="459" ht="12.0" customHeight="1"/>
    <row r="460" ht="12.0" customHeight="1"/>
    <row r="461" ht="12.0" customHeight="1"/>
    <row r="462" ht="12.0" customHeight="1"/>
    <row r="463" ht="12.0" customHeight="1"/>
    <row r="464" ht="12.0" customHeight="1"/>
    <row r="465" ht="12.0" customHeight="1"/>
    <row r="466" ht="12.0" customHeight="1"/>
    <row r="467" ht="12.0" customHeight="1"/>
    <row r="468" ht="12.0" customHeight="1"/>
    <row r="469" ht="12.0" customHeight="1"/>
    <row r="470" ht="12.0" customHeight="1"/>
    <row r="471" ht="12.0" customHeight="1"/>
    <row r="472" ht="12.0" customHeight="1"/>
    <row r="473" ht="12.0" customHeight="1"/>
    <row r="474" ht="12.0" customHeight="1"/>
    <row r="475" ht="12.0" customHeight="1"/>
    <row r="476" ht="12.0" customHeight="1"/>
    <row r="477" ht="12.0" customHeight="1"/>
    <row r="478" ht="12.0" customHeight="1"/>
    <row r="479" ht="12.0" customHeight="1"/>
    <row r="480" ht="12.0" customHeight="1"/>
    <row r="481" ht="12.0" customHeight="1"/>
    <row r="482" ht="12.0" customHeight="1"/>
    <row r="483" ht="12.0" customHeight="1"/>
    <row r="484" ht="12.0" customHeight="1"/>
    <row r="485" ht="12.0" customHeight="1"/>
    <row r="486" ht="12.0" customHeight="1"/>
    <row r="487" ht="12.0" customHeight="1"/>
    <row r="488" ht="12.0" customHeight="1"/>
    <row r="489" ht="12.0" customHeight="1"/>
    <row r="490" ht="12.0" customHeight="1"/>
    <row r="491" ht="12.0" customHeight="1"/>
    <row r="492" ht="12.0" customHeight="1"/>
    <row r="493" ht="12.0" customHeight="1"/>
    <row r="494" ht="12.0" customHeight="1"/>
    <row r="495" ht="12.0" customHeight="1"/>
    <row r="496" ht="12.0" customHeight="1"/>
    <row r="497" ht="12.0" customHeight="1"/>
    <row r="498" ht="12.0" customHeight="1"/>
    <row r="499" ht="12.0" customHeight="1"/>
    <row r="500" ht="12.0" customHeight="1"/>
    <row r="501" ht="12.0" customHeight="1"/>
    <row r="502" ht="12.0" customHeight="1"/>
    <row r="503" ht="12.0" customHeight="1"/>
    <row r="504" ht="12.0" customHeight="1"/>
    <row r="505" ht="12.0" customHeight="1"/>
    <row r="506" ht="12.0" customHeight="1"/>
    <row r="507" ht="12.0" customHeight="1"/>
    <row r="508" ht="12.0" customHeight="1"/>
    <row r="509" ht="12.0" customHeight="1"/>
    <row r="510" ht="12.0" customHeight="1"/>
    <row r="511" ht="12.0" customHeight="1"/>
    <row r="512" ht="12.0" customHeight="1"/>
    <row r="513" ht="12.0" customHeight="1"/>
    <row r="514" ht="12.0" customHeight="1"/>
    <row r="515" ht="12.0" customHeight="1"/>
    <row r="516" ht="12.0" customHeight="1"/>
    <row r="517" ht="12.0" customHeight="1"/>
    <row r="518" ht="12.0" customHeight="1"/>
    <row r="519" ht="12.0" customHeight="1"/>
    <row r="520" ht="12.0" customHeight="1"/>
    <row r="521" ht="12.0" customHeight="1"/>
    <row r="522" ht="12.0" customHeight="1"/>
    <row r="523" ht="12.0" customHeight="1"/>
    <row r="524" ht="12.0" customHeight="1"/>
    <row r="525" ht="12.0" customHeight="1"/>
    <row r="526" ht="12.0" customHeight="1"/>
    <row r="527" ht="12.0" customHeight="1"/>
    <row r="528" ht="12.0" customHeight="1"/>
    <row r="529" ht="12.0" customHeight="1"/>
    <row r="530" ht="12.0" customHeight="1"/>
    <row r="531" ht="12.0" customHeight="1"/>
    <row r="532" ht="12.0" customHeight="1"/>
    <row r="533" ht="12.0" customHeight="1"/>
    <row r="534" ht="12.0" customHeight="1"/>
    <row r="535" ht="12.0" customHeight="1"/>
    <row r="536" ht="12.0" customHeight="1"/>
    <row r="537" ht="12.0" customHeight="1"/>
    <row r="538" ht="12.0" customHeight="1"/>
    <row r="539" ht="12.0" customHeight="1"/>
    <row r="540" ht="12.0" customHeight="1"/>
    <row r="541" ht="12.0" customHeight="1"/>
    <row r="542" ht="12.0" customHeight="1"/>
    <row r="543" ht="12.0" customHeight="1"/>
    <row r="544" ht="12.0" customHeight="1"/>
    <row r="545" ht="12.0" customHeight="1"/>
    <row r="546" ht="12.0" customHeight="1"/>
    <row r="547" ht="12.0" customHeight="1"/>
    <row r="548" ht="12.0" customHeight="1"/>
    <row r="549" ht="12.0" customHeight="1"/>
    <row r="550" ht="12.0" customHeight="1"/>
    <row r="551" ht="12.0" customHeight="1"/>
    <row r="552" ht="12.0" customHeight="1"/>
    <row r="553" ht="12.0" customHeight="1"/>
    <row r="554" ht="12.0" customHeight="1"/>
    <row r="555" ht="12.0" customHeight="1"/>
    <row r="556" ht="12.0" customHeight="1"/>
    <row r="557" ht="12.0" customHeight="1"/>
    <row r="558" ht="12.0" customHeight="1"/>
    <row r="559" ht="12.0" customHeight="1"/>
    <row r="560" ht="12.0" customHeight="1"/>
    <row r="561" ht="12.0" customHeight="1"/>
    <row r="562" ht="12.0" customHeight="1"/>
    <row r="563" ht="12.0" customHeight="1"/>
    <row r="564" ht="12.0" customHeight="1"/>
    <row r="565" ht="12.0" customHeight="1"/>
    <row r="566" ht="12.0" customHeight="1"/>
    <row r="567" ht="12.0" customHeight="1"/>
    <row r="568" ht="12.0" customHeight="1"/>
    <row r="569" ht="12.0" customHeight="1"/>
    <row r="570" ht="12.0" customHeight="1"/>
    <row r="571" ht="12.0" customHeight="1"/>
    <row r="572" ht="12.0" customHeight="1"/>
    <row r="573" ht="12.0" customHeight="1"/>
    <row r="574" ht="12.0" customHeight="1"/>
    <row r="575" ht="12.0" customHeight="1"/>
    <row r="576" ht="12.0" customHeight="1"/>
    <row r="577" ht="12.0" customHeight="1"/>
    <row r="578" ht="12.0" customHeight="1"/>
    <row r="579" ht="12.0" customHeight="1"/>
    <row r="580" ht="12.0" customHeight="1"/>
    <row r="581" ht="12.0" customHeight="1"/>
    <row r="582" ht="12.0" customHeight="1"/>
    <row r="583" ht="12.0" customHeight="1"/>
    <row r="584" ht="12.0" customHeight="1"/>
    <row r="585" ht="12.0" customHeight="1"/>
    <row r="586" ht="12.0" customHeight="1"/>
    <row r="587" ht="12.0" customHeight="1"/>
    <row r="588" ht="12.0" customHeight="1"/>
    <row r="589" ht="12.0" customHeight="1"/>
    <row r="590" ht="12.0" customHeight="1"/>
    <row r="591" ht="12.0" customHeight="1"/>
    <row r="592" ht="12.0" customHeight="1"/>
    <row r="593" ht="12.0" customHeight="1"/>
    <row r="594" ht="12.0" customHeight="1"/>
    <row r="595" ht="12.0" customHeight="1"/>
    <row r="596" ht="12.0" customHeight="1"/>
    <row r="597" ht="12.0" customHeight="1"/>
    <row r="598" ht="12.0" customHeight="1"/>
    <row r="599" ht="12.0" customHeight="1"/>
    <row r="600" ht="12.0" customHeight="1"/>
    <row r="601" ht="12.0" customHeight="1"/>
    <row r="602" ht="12.0" customHeight="1"/>
    <row r="603" ht="12.0" customHeight="1"/>
    <row r="604" ht="12.0" customHeight="1"/>
    <row r="605" ht="12.0" customHeight="1"/>
    <row r="606" ht="12.0" customHeight="1"/>
    <row r="607" ht="12.0" customHeight="1"/>
    <row r="608" ht="12.0" customHeight="1"/>
    <row r="609" ht="12.0" customHeight="1"/>
    <row r="610" ht="12.0" customHeight="1"/>
    <row r="611" ht="12.0" customHeight="1"/>
    <row r="612" ht="12.0" customHeight="1"/>
    <row r="613" ht="12.0" customHeight="1"/>
    <row r="614" ht="12.0" customHeight="1"/>
    <row r="615" ht="12.0" customHeight="1"/>
    <row r="616" ht="12.0" customHeight="1"/>
    <row r="617" ht="12.0" customHeight="1"/>
    <row r="618" ht="12.0" customHeight="1"/>
    <row r="619" ht="12.0" customHeight="1"/>
    <row r="620" ht="12.0" customHeight="1"/>
    <row r="621" ht="12.0" customHeight="1"/>
    <row r="622" ht="12.0" customHeight="1"/>
    <row r="623" ht="12.0" customHeight="1"/>
    <row r="624" ht="12.0" customHeight="1"/>
    <row r="625" ht="12.0" customHeight="1"/>
    <row r="626" ht="12.0" customHeight="1"/>
    <row r="627" ht="12.0" customHeight="1"/>
    <row r="628" ht="12.0" customHeight="1"/>
    <row r="629" ht="12.0" customHeight="1"/>
    <row r="630" ht="12.0" customHeight="1"/>
    <row r="631" ht="12.0" customHeight="1"/>
    <row r="632" ht="12.0" customHeight="1"/>
    <row r="633" ht="12.0" customHeight="1"/>
    <row r="634" ht="12.0" customHeight="1"/>
    <row r="635" ht="12.0" customHeight="1"/>
    <row r="636" ht="12.0" customHeight="1"/>
    <row r="637" ht="12.0" customHeight="1"/>
    <row r="638" ht="12.0" customHeight="1"/>
    <row r="639" ht="12.0" customHeight="1"/>
    <row r="640" ht="12.0" customHeight="1"/>
    <row r="641" ht="12.0" customHeight="1"/>
    <row r="642" ht="12.0" customHeight="1"/>
    <row r="643" ht="12.0" customHeight="1"/>
    <row r="644" ht="12.0" customHeight="1"/>
    <row r="645" ht="12.0" customHeight="1"/>
    <row r="646" ht="12.0" customHeight="1"/>
    <row r="647" ht="12.0" customHeight="1"/>
    <row r="648" ht="12.0" customHeight="1"/>
    <row r="649" ht="12.0" customHeight="1"/>
    <row r="650" ht="12.0" customHeight="1"/>
    <row r="651" ht="12.0" customHeight="1"/>
    <row r="652" ht="12.0" customHeight="1"/>
    <row r="653" ht="12.0" customHeight="1"/>
    <row r="654" ht="12.0" customHeight="1"/>
    <row r="655" ht="12.0" customHeight="1"/>
    <row r="656" ht="12.0" customHeight="1"/>
    <row r="657" ht="12.0" customHeight="1"/>
    <row r="658" ht="12.0" customHeight="1"/>
    <row r="659" ht="12.0" customHeight="1"/>
    <row r="660" ht="12.0" customHeight="1"/>
    <row r="661" ht="12.0" customHeight="1"/>
    <row r="662" ht="12.0" customHeight="1"/>
    <row r="663" ht="12.0" customHeight="1"/>
    <row r="664" ht="12.0" customHeight="1"/>
    <row r="665" ht="12.0" customHeight="1"/>
    <row r="666" ht="12.0" customHeight="1"/>
    <row r="667" ht="12.0" customHeight="1"/>
    <row r="668" ht="12.0" customHeight="1"/>
    <row r="669" ht="12.0" customHeight="1"/>
    <row r="670" ht="12.0" customHeight="1"/>
    <row r="671" ht="12.0" customHeight="1"/>
    <row r="672" ht="12.0" customHeight="1"/>
    <row r="673" ht="12.0" customHeight="1"/>
    <row r="674" ht="12.0" customHeight="1"/>
    <row r="675" ht="12.0" customHeight="1"/>
    <row r="676" ht="12.0" customHeight="1"/>
    <row r="677" ht="12.0" customHeight="1"/>
    <row r="678" ht="12.0" customHeight="1"/>
    <row r="679" ht="12.0" customHeight="1"/>
    <row r="680" ht="12.0" customHeight="1"/>
    <row r="681" ht="12.0" customHeight="1"/>
    <row r="682" ht="12.0" customHeight="1"/>
    <row r="683" ht="12.0" customHeight="1"/>
    <row r="684" ht="12.0" customHeight="1"/>
    <row r="685" ht="12.0" customHeight="1"/>
    <row r="686" ht="12.0" customHeight="1"/>
    <row r="687" ht="12.0" customHeight="1"/>
    <row r="688" ht="12.0" customHeight="1"/>
    <row r="689" ht="12.0" customHeight="1"/>
    <row r="690" ht="12.0" customHeight="1"/>
    <row r="691" ht="12.0" customHeight="1"/>
    <row r="692" ht="12.0" customHeight="1"/>
    <row r="693" ht="12.0" customHeight="1"/>
    <row r="694" ht="12.0" customHeight="1"/>
    <row r="695" ht="12.0" customHeight="1"/>
    <row r="696" ht="12.0" customHeight="1"/>
    <row r="697" ht="12.0" customHeight="1"/>
    <row r="698" ht="12.0" customHeight="1"/>
    <row r="699" ht="12.0" customHeight="1"/>
    <row r="700" ht="12.0" customHeight="1"/>
    <row r="701" ht="12.0" customHeight="1"/>
    <row r="702" ht="12.0" customHeight="1"/>
    <row r="703" ht="12.0" customHeight="1"/>
    <row r="704" ht="12.0" customHeight="1"/>
    <row r="705" ht="12.0" customHeight="1"/>
    <row r="706" ht="12.0" customHeight="1"/>
    <row r="707" ht="12.0" customHeight="1"/>
    <row r="708" ht="12.0" customHeight="1"/>
    <row r="709" ht="12.0" customHeight="1"/>
    <row r="710" ht="12.0" customHeight="1"/>
    <row r="711" ht="12.0" customHeight="1"/>
    <row r="712" ht="12.0" customHeight="1"/>
    <row r="713" ht="12.0" customHeight="1"/>
    <row r="714" ht="12.0" customHeight="1"/>
    <row r="715" ht="12.0" customHeight="1"/>
    <row r="716" ht="12.0" customHeight="1"/>
    <row r="717" ht="12.0" customHeight="1"/>
    <row r="718" ht="12.0" customHeight="1"/>
    <row r="719" ht="12.0" customHeight="1"/>
    <row r="720" ht="12.0" customHeight="1"/>
    <row r="721" ht="12.0" customHeight="1"/>
    <row r="722" ht="12.0" customHeight="1"/>
    <row r="723" ht="12.0" customHeight="1"/>
    <row r="724" ht="12.0" customHeight="1"/>
    <row r="725" ht="12.0" customHeight="1"/>
    <row r="726" ht="12.0" customHeight="1"/>
    <row r="727" ht="12.0" customHeight="1"/>
    <row r="728" ht="12.0" customHeight="1"/>
    <row r="729" ht="12.0" customHeight="1"/>
    <row r="730" ht="12.0" customHeight="1"/>
    <row r="731" ht="12.0" customHeight="1"/>
    <row r="732" ht="12.0" customHeight="1"/>
    <row r="733" ht="12.0" customHeight="1"/>
    <row r="734" ht="12.0" customHeight="1"/>
    <row r="735" ht="12.0" customHeight="1"/>
    <row r="736" ht="12.0" customHeight="1"/>
    <row r="737" ht="12.0" customHeight="1"/>
    <row r="738" ht="12.0" customHeight="1"/>
    <row r="739" ht="12.0" customHeight="1"/>
    <row r="740" ht="12.0" customHeight="1"/>
    <row r="741" ht="12.0" customHeight="1"/>
    <row r="742" ht="12.0" customHeight="1"/>
    <row r="743" ht="12.0" customHeight="1"/>
    <row r="744" ht="12.0" customHeight="1"/>
    <row r="745" ht="12.0" customHeight="1"/>
    <row r="746" ht="12.0" customHeight="1"/>
    <row r="747" ht="12.0" customHeight="1"/>
    <row r="748" ht="12.0" customHeight="1"/>
    <row r="749" ht="12.0" customHeight="1"/>
    <row r="750" ht="12.0" customHeight="1"/>
    <row r="751" ht="12.0" customHeight="1"/>
    <row r="752" ht="12.0" customHeight="1"/>
    <row r="753" ht="12.0" customHeight="1"/>
    <row r="754" ht="12.0" customHeight="1"/>
    <row r="755" ht="12.0" customHeight="1"/>
    <row r="756" ht="12.0" customHeight="1"/>
    <row r="757" ht="12.0" customHeight="1"/>
    <row r="758" ht="12.0" customHeight="1"/>
    <row r="759" ht="12.0" customHeight="1"/>
    <row r="760" ht="12.0" customHeight="1"/>
    <row r="761" ht="12.0" customHeight="1"/>
    <row r="762" ht="12.0" customHeight="1"/>
    <row r="763" ht="12.0" customHeight="1"/>
    <row r="764" ht="12.0" customHeight="1"/>
    <row r="765" ht="12.0" customHeight="1"/>
    <row r="766" ht="12.0" customHeight="1"/>
    <row r="767" ht="12.0" customHeight="1"/>
    <row r="768" ht="12.0" customHeight="1"/>
    <row r="769" ht="12.0" customHeight="1"/>
    <row r="770" ht="12.0" customHeight="1"/>
    <row r="771" ht="12.0" customHeight="1"/>
    <row r="772" ht="12.0" customHeight="1"/>
    <row r="773" ht="12.0" customHeight="1"/>
    <row r="774" ht="12.0" customHeight="1"/>
    <row r="775" ht="12.0" customHeight="1"/>
    <row r="776" ht="12.0" customHeight="1"/>
    <row r="777" ht="12.0" customHeight="1"/>
    <row r="778" ht="12.0" customHeight="1"/>
    <row r="779" ht="12.0" customHeight="1"/>
    <row r="780" ht="12.0" customHeight="1"/>
    <row r="781" ht="12.0" customHeight="1"/>
    <row r="782" ht="12.0" customHeight="1"/>
    <row r="783" ht="12.0" customHeight="1"/>
    <row r="784" ht="12.0" customHeight="1"/>
    <row r="785" ht="12.0" customHeight="1"/>
    <row r="786" ht="12.0" customHeight="1"/>
    <row r="787" ht="12.0" customHeight="1"/>
    <row r="788" ht="12.0" customHeight="1"/>
    <row r="789" ht="12.0" customHeight="1"/>
    <row r="790" ht="12.0" customHeight="1"/>
    <row r="791" ht="12.0" customHeight="1"/>
    <row r="792" ht="12.0" customHeight="1"/>
    <row r="793" ht="12.0" customHeight="1"/>
    <row r="794" ht="12.0" customHeight="1"/>
    <row r="795" ht="12.0" customHeight="1"/>
    <row r="796" ht="12.0" customHeight="1"/>
    <row r="797" ht="12.0" customHeight="1"/>
    <row r="798" ht="12.0" customHeight="1"/>
    <row r="799" ht="12.0" customHeight="1"/>
    <row r="800" ht="12.0" customHeight="1"/>
    <row r="801" ht="12.0" customHeight="1"/>
    <row r="802" ht="12.0" customHeight="1"/>
    <row r="803" ht="12.0" customHeight="1"/>
    <row r="804" ht="12.0" customHeight="1"/>
    <row r="805" ht="12.0" customHeight="1"/>
    <row r="806" ht="12.0" customHeight="1"/>
    <row r="807" ht="12.0" customHeight="1"/>
    <row r="808" ht="12.0" customHeight="1"/>
    <row r="809" ht="12.0" customHeight="1"/>
    <row r="810" ht="12.0" customHeight="1"/>
    <row r="811" ht="12.0" customHeight="1"/>
    <row r="812" ht="12.0" customHeight="1"/>
    <row r="813" ht="12.0" customHeight="1"/>
    <row r="814" ht="12.0" customHeight="1"/>
    <row r="815" ht="12.0" customHeight="1"/>
    <row r="816" ht="12.0" customHeight="1"/>
    <row r="817" ht="12.0" customHeight="1"/>
    <row r="818" ht="12.0" customHeight="1"/>
    <row r="819" ht="12.0" customHeight="1"/>
    <row r="820" ht="12.0" customHeight="1"/>
    <row r="821" ht="12.0" customHeight="1"/>
    <row r="822" ht="12.0" customHeight="1"/>
    <row r="823" ht="12.0" customHeight="1"/>
    <row r="824" ht="12.0" customHeight="1"/>
    <row r="825" ht="12.0" customHeight="1"/>
    <row r="826" ht="12.0" customHeight="1"/>
    <row r="827" ht="12.0" customHeight="1"/>
    <row r="828" ht="12.0" customHeight="1"/>
    <row r="829" ht="12.0" customHeight="1"/>
    <row r="830" ht="12.0" customHeight="1"/>
    <row r="831" ht="12.0" customHeight="1"/>
    <row r="832" ht="12.0" customHeight="1"/>
    <row r="833" ht="12.0" customHeight="1"/>
    <row r="834" ht="12.0" customHeight="1"/>
    <row r="835" ht="12.0" customHeight="1"/>
    <row r="836" ht="12.0" customHeight="1"/>
    <row r="837" ht="12.0" customHeight="1"/>
    <row r="838" ht="12.0" customHeight="1"/>
    <row r="839" ht="12.0" customHeight="1"/>
    <row r="840" ht="12.0" customHeight="1"/>
    <row r="841" ht="12.0" customHeight="1"/>
    <row r="842" ht="12.0" customHeight="1"/>
    <row r="843" ht="12.0" customHeight="1"/>
    <row r="844" ht="12.0" customHeight="1"/>
    <row r="845" ht="12.0" customHeight="1"/>
    <row r="846" ht="12.0" customHeight="1"/>
    <row r="847" ht="12.0" customHeight="1"/>
    <row r="848" ht="12.0" customHeight="1"/>
    <row r="849" ht="12.0" customHeight="1"/>
    <row r="850" ht="12.0" customHeight="1"/>
    <row r="851" ht="12.0" customHeight="1"/>
    <row r="852" ht="12.0" customHeight="1"/>
    <row r="853" ht="12.0" customHeight="1"/>
    <row r="854" ht="12.0" customHeight="1"/>
    <row r="855" ht="12.0" customHeight="1"/>
    <row r="856" ht="12.0" customHeight="1"/>
    <row r="857" ht="12.0" customHeight="1"/>
    <row r="858" ht="12.0" customHeight="1"/>
    <row r="859" ht="12.0" customHeight="1"/>
    <row r="860" ht="12.0" customHeight="1"/>
    <row r="861" ht="12.0" customHeight="1"/>
    <row r="862" ht="12.0" customHeight="1"/>
    <row r="863" ht="12.0" customHeight="1"/>
    <row r="864" ht="12.0" customHeight="1"/>
    <row r="865" ht="12.0" customHeight="1"/>
    <row r="866" ht="12.0" customHeight="1"/>
    <row r="867" ht="12.0" customHeight="1"/>
    <row r="868" ht="12.0" customHeight="1"/>
    <row r="869" ht="12.0" customHeight="1"/>
    <row r="870" ht="12.0" customHeight="1"/>
    <row r="871" ht="12.0" customHeight="1"/>
    <row r="872" ht="12.0" customHeight="1"/>
    <row r="873" ht="12.0" customHeight="1"/>
    <row r="874" ht="12.0" customHeight="1"/>
    <row r="875" ht="12.0" customHeight="1"/>
    <row r="876" ht="12.0" customHeight="1"/>
    <row r="877" ht="12.0" customHeight="1"/>
    <row r="878" ht="12.0" customHeight="1"/>
    <row r="879" ht="12.0" customHeight="1"/>
    <row r="880" ht="12.0" customHeight="1"/>
    <row r="881" ht="12.0" customHeight="1"/>
    <row r="882" ht="12.0" customHeight="1"/>
    <row r="883" ht="12.0" customHeight="1"/>
    <row r="884" ht="12.0" customHeight="1"/>
    <row r="885" ht="12.0" customHeight="1"/>
    <row r="886" ht="12.0" customHeight="1"/>
    <row r="887" ht="12.0" customHeight="1"/>
    <row r="888" ht="12.0" customHeight="1"/>
    <row r="889" ht="12.0" customHeight="1"/>
    <row r="890" ht="12.0" customHeight="1"/>
    <row r="891" ht="12.0" customHeight="1"/>
    <row r="892" ht="12.0" customHeight="1"/>
    <row r="893" ht="12.0" customHeight="1"/>
    <row r="894" ht="12.0" customHeight="1"/>
    <row r="895" ht="12.0" customHeight="1"/>
    <row r="896" ht="12.0" customHeight="1"/>
    <row r="897" ht="12.0" customHeight="1"/>
    <row r="898" ht="12.0" customHeight="1"/>
    <row r="899" ht="12.0" customHeight="1"/>
    <row r="900" ht="12.0" customHeight="1"/>
    <row r="901" ht="12.0" customHeight="1"/>
    <row r="902" ht="12.0" customHeight="1"/>
    <row r="903" ht="12.0" customHeight="1"/>
    <row r="904" ht="12.0" customHeight="1"/>
    <row r="905" ht="12.0" customHeight="1"/>
    <row r="906" ht="12.0" customHeight="1"/>
    <row r="907" ht="12.0" customHeight="1"/>
    <row r="908" ht="12.0" customHeight="1"/>
    <row r="909" ht="12.0" customHeight="1"/>
    <row r="910" ht="12.0" customHeight="1"/>
    <row r="911" ht="12.0" customHeight="1"/>
    <row r="912" ht="12.0" customHeight="1"/>
    <row r="913" ht="12.0" customHeight="1"/>
    <row r="914" ht="12.0" customHeight="1"/>
    <row r="915" ht="12.0" customHeight="1"/>
    <row r="916" ht="12.0" customHeight="1"/>
    <row r="917" ht="12.0" customHeight="1"/>
    <row r="918" ht="12.0" customHeight="1"/>
    <row r="919" ht="12.0" customHeight="1"/>
    <row r="920" ht="12.0" customHeight="1"/>
    <row r="921" ht="12.0" customHeight="1"/>
    <row r="922" ht="12.0" customHeight="1"/>
    <row r="923" ht="12.0" customHeight="1"/>
    <row r="924" ht="12.0" customHeight="1"/>
    <row r="925" ht="12.0" customHeight="1"/>
    <row r="926" ht="12.0" customHeight="1"/>
    <row r="927" ht="12.0" customHeight="1"/>
    <row r="928" ht="12.0" customHeight="1"/>
    <row r="929" ht="12.0" customHeight="1"/>
    <row r="930" ht="12.0" customHeight="1"/>
    <row r="931" ht="12.0" customHeight="1"/>
    <row r="932" ht="12.0" customHeight="1"/>
    <row r="933" ht="12.0" customHeight="1"/>
    <row r="934" ht="12.0" customHeight="1"/>
    <row r="935" ht="12.0" customHeight="1"/>
    <row r="936" ht="12.0" customHeight="1"/>
    <row r="937" ht="12.0" customHeight="1"/>
    <row r="938" ht="12.0" customHeight="1"/>
    <row r="939" ht="12.0" customHeight="1"/>
    <row r="940" ht="12.0" customHeight="1"/>
    <row r="941" ht="12.0" customHeight="1"/>
    <row r="942" ht="12.0" customHeight="1"/>
    <row r="943" ht="12.0" customHeight="1"/>
    <row r="944" ht="12.0" customHeight="1"/>
    <row r="945" ht="12.0" customHeight="1"/>
    <row r="946" ht="12.0" customHeight="1"/>
    <row r="947" ht="12.0" customHeight="1"/>
    <row r="948" ht="12.0" customHeight="1"/>
    <row r="949" ht="12.0" customHeight="1"/>
    <row r="950" ht="12.0" customHeight="1"/>
    <row r="951" ht="12.0" customHeight="1"/>
    <row r="952" ht="12.0" customHeight="1"/>
    <row r="953" ht="12.0" customHeight="1"/>
    <row r="954" ht="12.0" customHeight="1"/>
    <row r="955" ht="12.0" customHeight="1"/>
    <row r="956" ht="12.0" customHeight="1"/>
    <row r="957" ht="12.0" customHeight="1"/>
    <row r="958" ht="12.0" customHeight="1"/>
    <row r="959" ht="12.0" customHeight="1"/>
    <row r="960" ht="12.0" customHeight="1"/>
    <row r="961" ht="12.0" customHeight="1"/>
    <row r="962" ht="12.0" customHeight="1"/>
    <row r="963" ht="12.0" customHeight="1"/>
    <row r="964" ht="12.0" customHeight="1"/>
    <row r="965" ht="12.0" customHeight="1"/>
    <row r="966" ht="12.0" customHeight="1"/>
    <row r="967" ht="12.0" customHeight="1"/>
    <row r="968" ht="12.0" customHeight="1"/>
    <row r="969" ht="12.0" customHeight="1"/>
    <row r="970" ht="12.0" customHeight="1"/>
    <row r="971" ht="12.0" customHeight="1"/>
    <row r="972" ht="12.0" customHeight="1"/>
    <row r="973" ht="12.0" customHeight="1"/>
    <row r="974" ht="12.0" customHeight="1"/>
    <row r="975" ht="12.0" customHeight="1"/>
    <row r="976" ht="12.0" customHeight="1"/>
    <row r="977" ht="12.0" customHeight="1"/>
    <row r="978" ht="12.0" customHeight="1"/>
    <row r="979" ht="12.0" customHeight="1"/>
    <row r="980" ht="12.0" customHeight="1"/>
    <row r="981" ht="12.0" customHeight="1"/>
    <row r="982" ht="12.0" customHeight="1"/>
    <row r="983" ht="12.0" customHeight="1"/>
    <row r="984" ht="12.0" customHeight="1"/>
    <row r="985" ht="12.0" customHeight="1"/>
    <row r="986" ht="12.0" customHeight="1"/>
    <row r="987" ht="12.0" customHeight="1"/>
    <row r="988" ht="12.0" customHeight="1"/>
    <row r="989" ht="12.0" customHeight="1"/>
    <row r="990" ht="12.0" customHeight="1"/>
    <row r="991" ht="12.0" customHeight="1"/>
    <row r="992" ht="12.0" customHeight="1"/>
    <row r="993" ht="12.0" customHeight="1"/>
    <row r="994" ht="12.0" customHeight="1"/>
    <row r="995" ht="12.0" customHeight="1"/>
    <row r="996" ht="12.0" customHeight="1"/>
    <row r="997" ht="12.0" customHeight="1"/>
    <row r="998" ht="12.0" customHeight="1"/>
    <row r="999" ht="12.0" customHeight="1"/>
    <row r="1000" ht="12.0" customHeight="1"/>
  </sheetData>
  <mergeCells count="11">
    <mergeCell ref="B9:C9"/>
    <mergeCell ref="B10:C10"/>
    <mergeCell ref="B11:C11"/>
    <mergeCell ref="B12:C12"/>
    <mergeCell ref="A1:C1"/>
    <mergeCell ref="B3:C3"/>
    <mergeCell ref="B4:C4"/>
    <mergeCell ref="B5:C5"/>
    <mergeCell ref="B6:C6"/>
    <mergeCell ref="B7:C7"/>
    <mergeCell ref="B8:C8"/>
  </mergeCells>
  <printOptions/>
  <pageMargins bottom="0.7874015748031497" footer="0.0" header="0.0" left="0.7086614173228347" right="0.7086614173228347" top="1.5748031496062993"/>
  <pageSetup paperSize="9" orientation="landscape"/>
  <headerFooter>
    <oddHeader>&amp;RIHK Köln - das Gründungstool &amp;A</oddHeader>
    <oddFooter>&amp;L&amp;F\&amp;A\&amp;D\&amp;T&amp;RRelease 3.9</oddFooter>
  </headerFooter>
  <colBreaks count="3" manualBreakCount="3">
    <brk id="16" man="1"/>
    <brk id="42" man="1"/>
    <brk id="29" man="1"/>
  </colBreaks>
  <drawing r:id="rId1"/>
</worksheet>
</file>