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enniferVillar\Downloads\"/>
    </mc:Choice>
  </mc:AlternateContent>
  <xr:revisionPtr revIDLastSave="0" documentId="8_{7BE31582-1C7F-4D6A-92B1-2296533506F2}" xr6:coauthVersionLast="47" xr6:coauthVersionMax="47" xr10:uidLastSave="{00000000-0000-0000-0000-000000000000}"/>
  <bookViews>
    <workbookView xWindow="-98" yWindow="-98" windowWidth="21795" windowHeight="12975" firstSheet="8" activeTab="10" xr2:uid="{00000000-000D-0000-FFFF-FFFF00000000}"/>
  </bookViews>
  <sheets>
    <sheet name="Jaleesa" sheetId="13" r:id="rId1"/>
    <sheet name="Norcal Other " sheetId="2" r:id="rId2"/>
    <sheet name="Norcal Report" sheetId="1" r:id="rId3"/>
    <sheet name="PHX Report" sheetId="5" r:id="rId4"/>
    <sheet name="WI Report" sheetId="7" r:id="rId5"/>
    <sheet name="NY Comm Only " sheetId="11" r:id="rId6"/>
    <sheet name="NY Comm + Hourly" sheetId="12" r:id="rId7"/>
    <sheet name="LA COmm only " sheetId="14" r:id="rId8"/>
    <sheet name="LA Comm + HOurly " sheetId="15" r:id="rId9"/>
    <sheet name="SD Report" sheetId="17" r:id="rId10"/>
    <sheet name="LA+SD+other" sheetId="20" r:id="rId11"/>
    <sheet name="reimbursement" sheetId="21" r:id="rId12"/>
    <sheet name="sick leave " sheetId="22" r:id="rId13"/>
    <sheet name="WI-4 hr min callout" sheetId="2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20" l="1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AB66" i="20"/>
  <c r="P66" i="20"/>
  <c r="P7" i="23"/>
  <c r="P2" i="23"/>
  <c r="O11" i="22"/>
  <c r="X11" i="22" s="1"/>
  <c r="O7" i="22"/>
  <c r="X7" i="22" s="1"/>
  <c r="O2" i="22"/>
  <c r="X2" i="22" s="1" a="1"/>
  <c r="P91" i="20"/>
  <c r="S91" i="20" s="1"/>
  <c r="AB91" i="20" s="1"/>
  <c r="P90" i="20"/>
  <c r="I146" i="15"/>
  <c r="I137" i="15"/>
  <c r="P129" i="15"/>
  <c r="P116" i="15"/>
  <c r="I108" i="15"/>
  <c r="I95" i="15"/>
  <c r="I82" i="15"/>
  <c r="P70" i="15"/>
  <c r="I58" i="15"/>
  <c r="I45" i="15"/>
  <c r="P30" i="15"/>
  <c r="I20" i="15"/>
  <c r="I6" i="15"/>
  <c r="AA147" i="15"/>
  <c r="Z147" i="15"/>
  <c r="Y147" i="15"/>
  <c r="W147" i="15"/>
  <c r="V147" i="15"/>
  <c r="U147" i="15"/>
  <c r="T147" i="15"/>
  <c r="O147" i="15"/>
  <c r="N147" i="15"/>
  <c r="M147" i="15"/>
  <c r="L147" i="15"/>
  <c r="R146" i="15"/>
  <c r="R147" i="15" s="1"/>
  <c r="Q147" i="15"/>
  <c r="U144" i="15"/>
  <c r="AA143" i="15"/>
  <c r="AA144" i="15" s="1"/>
  <c r="Z143" i="15"/>
  <c r="Z144" i="15" s="1"/>
  <c r="Y143" i="15"/>
  <c r="Y144" i="15" s="1"/>
  <c r="X143" i="15"/>
  <c r="W143" i="15"/>
  <c r="W144" i="15" s="1"/>
  <c r="V143" i="15"/>
  <c r="V144" i="15" s="1"/>
  <c r="T143" i="15"/>
  <c r="T144" i="15" s="1"/>
  <c r="L143" i="15"/>
  <c r="AB142" i="15"/>
  <c r="AB141" i="15"/>
  <c r="AB143" i="15" s="1"/>
  <c r="AB144" i="15" s="1"/>
  <c r="AA138" i="15"/>
  <c r="Z138" i="15"/>
  <c r="Y138" i="15"/>
  <c r="W138" i="15"/>
  <c r="V138" i="15"/>
  <c r="U138" i="15"/>
  <c r="T138" i="15"/>
  <c r="O138" i="15"/>
  <c r="N138" i="15"/>
  <c r="M138" i="15"/>
  <c r="L138" i="15"/>
  <c r="R137" i="15"/>
  <c r="R138" i="15" s="1"/>
  <c r="Q137" i="15"/>
  <c r="Q138" i="15" s="1"/>
  <c r="U135" i="15"/>
  <c r="AA134" i="15"/>
  <c r="AA135" i="15" s="1"/>
  <c r="Z134" i="15"/>
  <c r="Z135" i="15" s="1"/>
  <c r="Y134" i="15"/>
  <c r="Y135" i="15" s="1"/>
  <c r="X134" i="15"/>
  <c r="W134" i="15"/>
  <c r="W135" i="15" s="1"/>
  <c r="V134" i="15"/>
  <c r="V135" i="15" s="1"/>
  <c r="T134" i="15"/>
  <c r="T135" i="15" s="1"/>
  <c r="L134" i="15"/>
  <c r="AB133" i="15"/>
  <c r="AB134" i="15" s="1"/>
  <c r="AB135" i="15" s="1"/>
  <c r="AA130" i="15"/>
  <c r="Z130" i="15"/>
  <c r="Y130" i="15"/>
  <c r="W130" i="15"/>
  <c r="V130" i="15"/>
  <c r="U130" i="15"/>
  <c r="T130" i="15"/>
  <c r="O130" i="15"/>
  <c r="N130" i="15"/>
  <c r="M130" i="15"/>
  <c r="L130" i="15"/>
  <c r="R129" i="15"/>
  <c r="R130" i="15" s="1"/>
  <c r="Q130" i="15"/>
  <c r="U127" i="15"/>
  <c r="AA126" i="15"/>
  <c r="AA127" i="15" s="1"/>
  <c r="Z126" i="15"/>
  <c r="Z127" i="15" s="1"/>
  <c r="Y126" i="15"/>
  <c r="Y127" i="15" s="1"/>
  <c r="X126" i="15"/>
  <c r="W126" i="15"/>
  <c r="W127" i="15" s="1"/>
  <c r="V126" i="15"/>
  <c r="V127" i="15" s="1"/>
  <c r="T126" i="15"/>
  <c r="T127" i="15" s="1"/>
  <c r="L126" i="15"/>
  <c r="AB125" i="15"/>
  <c r="AB124" i="15"/>
  <c r="AB123" i="15"/>
  <c r="AB122" i="15"/>
  <c r="AB121" i="15"/>
  <c r="AB120" i="15"/>
  <c r="AA117" i="15"/>
  <c r="Z117" i="15"/>
  <c r="Y117" i="15"/>
  <c r="W117" i="15"/>
  <c r="V117" i="15"/>
  <c r="U117" i="15"/>
  <c r="T117" i="15"/>
  <c r="O117" i="15"/>
  <c r="N117" i="15"/>
  <c r="M117" i="15"/>
  <c r="L117" i="15"/>
  <c r="R116" i="15"/>
  <c r="R117" i="15" s="1"/>
  <c r="Q117" i="15"/>
  <c r="U114" i="15"/>
  <c r="AA113" i="15"/>
  <c r="AA114" i="15" s="1"/>
  <c r="Z113" i="15"/>
  <c r="Z114" i="15" s="1"/>
  <c r="Y113" i="15"/>
  <c r="Y114" i="15" s="1"/>
  <c r="X113" i="15"/>
  <c r="W113" i="15"/>
  <c r="W114" i="15" s="1"/>
  <c r="V113" i="15"/>
  <c r="V114" i="15" s="1"/>
  <c r="T113" i="15"/>
  <c r="T114" i="15" s="1"/>
  <c r="L113" i="15"/>
  <c r="AB112" i="15"/>
  <c r="AB113" i="15" s="1"/>
  <c r="AB114" i="15" s="1"/>
  <c r="AA109" i="15"/>
  <c r="Z109" i="15"/>
  <c r="Y109" i="15"/>
  <c r="W109" i="15"/>
  <c r="V109" i="15"/>
  <c r="U109" i="15"/>
  <c r="T109" i="15"/>
  <c r="O109" i="15"/>
  <c r="N109" i="15"/>
  <c r="M109" i="15"/>
  <c r="L109" i="15"/>
  <c r="R108" i="15"/>
  <c r="R109" i="15" s="1"/>
  <c r="Q108" i="15"/>
  <c r="Q109" i="15" s="1"/>
  <c r="U106" i="15"/>
  <c r="AA105" i="15"/>
  <c r="AA106" i="15" s="1"/>
  <c r="Z105" i="15"/>
  <c r="Z106" i="15" s="1"/>
  <c r="Y105" i="15"/>
  <c r="Y106" i="15" s="1"/>
  <c r="X105" i="15"/>
  <c r="W105" i="15"/>
  <c r="W106" i="15" s="1"/>
  <c r="V105" i="15"/>
  <c r="V106" i="15" s="1"/>
  <c r="T105" i="15"/>
  <c r="T106" i="15" s="1"/>
  <c r="L105" i="15"/>
  <c r="AB104" i="15"/>
  <c r="AB103" i="15"/>
  <c r="AB102" i="15"/>
  <c r="AB101" i="15"/>
  <c r="AB100" i="15"/>
  <c r="AB99" i="15"/>
  <c r="AA96" i="15"/>
  <c r="Z96" i="15"/>
  <c r="Y96" i="15"/>
  <c r="W96" i="15"/>
  <c r="V96" i="15"/>
  <c r="U96" i="15"/>
  <c r="T96" i="15"/>
  <c r="O96" i="15"/>
  <c r="N96" i="15"/>
  <c r="M96" i="15"/>
  <c r="L96" i="15"/>
  <c r="R95" i="15"/>
  <c r="R96" i="15" s="1"/>
  <c r="Q95" i="15"/>
  <c r="Q96" i="15" s="1"/>
  <c r="U93" i="15"/>
  <c r="AA92" i="15"/>
  <c r="AA93" i="15" s="1"/>
  <c r="Z92" i="15"/>
  <c r="Z93" i="15" s="1"/>
  <c r="Y92" i="15"/>
  <c r="Y93" i="15" s="1"/>
  <c r="X92" i="15"/>
  <c r="W92" i="15"/>
  <c r="W93" i="15" s="1"/>
  <c r="V92" i="15"/>
  <c r="V93" i="15" s="1"/>
  <c r="T92" i="15"/>
  <c r="T93" i="15" s="1"/>
  <c r="L92" i="15"/>
  <c r="AB91" i="15"/>
  <c r="AB90" i="15"/>
  <c r="AB89" i="15"/>
  <c r="AB88" i="15"/>
  <c r="AB87" i="15"/>
  <c r="AB86" i="15"/>
  <c r="AA83" i="15"/>
  <c r="Z83" i="15"/>
  <c r="Y83" i="15"/>
  <c r="W83" i="15"/>
  <c r="V83" i="15"/>
  <c r="U83" i="15"/>
  <c r="T83" i="15"/>
  <c r="O83" i="15"/>
  <c r="N83" i="15"/>
  <c r="M83" i="15"/>
  <c r="L83" i="15"/>
  <c r="R82" i="15"/>
  <c r="R83" i="15" s="1"/>
  <c r="Q82" i="15"/>
  <c r="Q83" i="15" s="1"/>
  <c r="U80" i="15"/>
  <c r="AA79" i="15"/>
  <c r="AA80" i="15" s="1"/>
  <c r="Z79" i="15"/>
  <c r="Z80" i="15" s="1"/>
  <c r="Y79" i="15"/>
  <c r="Y80" i="15" s="1"/>
  <c r="X79" i="15"/>
  <c r="W79" i="15"/>
  <c r="W80" i="15" s="1"/>
  <c r="V79" i="15"/>
  <c r="V80" i="15" s="1"/>
  <c r="T79" i="15"/>
  <c r="T80" i="15" s="1"/>
  <c r="L79" i="15"/>
  <c r="AB78" i="15"/>
  <c r="AB77" i="15"/>
  <c r="AB76" i="15"/>
  <c r="AB75" i="15"/>
  <c r="AB74" i="15"/>
  <c r="AA71" i="15"/>
  <c r="Z71" i="15"/>
  <c r="Y71" i="15"/>
  <c r="W71" i="15"/>
  <c r="V71" i="15"/>
  <c r="U71" i="15"/>
  <c r="T71" i="15"/>
  <c r="O71" i="15"/>
  <c r="N71" i="15"/>
  <c r="M71" i="15"/>
  <c r="L71" i="15"/>
  <c r="R70" i="15"/>
  <c r="R71" i="15" s="1"/>
  <c r="Q71" i="15"/>
  <c r="U68" i="15"/>
  <c r="AA67" i="15"/>
  <c r="AA68" i="15" s="1"/>
  <c r="Z67" i="15"/>
  <c r="Z68" i="15" s="1"/>
  <c r="Y67" i="15"/>
  <c r="Y68" i="15" s="1"/>
  <c r="X67" i="15"/>
  <c r="W67" i="15"/>
  <c r="W68" i="15" s="1"/>
  <c r="V67" i="15"/>
  <c r="V68" i="15" s="1"/>
  <c r="T67" i="15"/>
  <c r="T68" i="15" s="1"/>
  <c r="L67" i="15"/>
  <c r="AB66" i="15"/>
  <c r="AB65" i="15"/>
  <c r="AB64" i="15"/>
  <c r="AB63" i="15"/>
  <c r="AB62" i="15"/>
  <c r="AB61" i="15"/>
  <c r="AA59" i="15"/>
  <c r="Z59" i="15"/>
  <c r="Y59" i="15"/>
  <c r="W59" i="15"/>
  <c r="V59" i="15"/>
  <c r="U59" i="15"/>
  <c r="T59" i="15"/>
  <c r="O59" i="15"/>
  <c r="N59" i="15"/>
  <c r="M59" i="15"/>
  <c r="L59" i="15"/>
  <c r="R58" i="15"/>
  <c r="R59" i="15" s="1"/>
  <c r="Q58" i="15"/>
  <c r="Q59" i="15" s="1"/>
  <c r="U56" i="15"/>
  <c r="AA55" i="15"/>
  <c r="AA56" i="15" s="1"/>
  <c r="Z55" i="15"/>
  <c r="Z56" i="15" s="1"/>
  <c r="Y55" i="15"/>
  <c r="Y56" i="15" s="1"/>
  <c r="X55" i="15"/>
  <c r="W55" i="15"/>
  <c r="W56" i="15" s="1"/>
  <c r="V55" i="15"/>
  <c r="V56" i="15" s="1"/>
  <c r="T55" i="15"/>
  <c r="T56" i="15" s="1"/>
  <c r="L55" i="15"/>
  <c r="AB54" i="15"/>
  <c r="AB53" i="15"/>
  <c r="AB52" i="15"/>
  <c r="AB51" i="15"/>
  <c r="AB50" i="15"/>
  <c r="AB49" i="15"/>
  <c r="AB55" i="15" s="1"/>
  <c r="AB56" i="15" s="1"/>
  <c r="AA46" i="15"/>
  <c r="Z46" i="15"/>
  <c r="Y46" i="15"/>
  <c r="W46" i="15"/>
  <c r="V46" i="15"/>
  <c r="U46" i="15"/>
  <c r="T46" i="15"/>
  <c r="O46" i="15"/>
  <c r="N46" i="15"/>
  <c r="M46" i="15"/>
  <c r="L46" i="15"/>
  <c r="R45" i="15"/>
  <c r="R46" i="15" s="1"/>
  <c r="Q45" i="15"/>
  <c r="Q46" i="15" s="1"/>
  <c r="U43" i="15"/>
  <c r="AA42" i="15"/>
  <c r="AA43" i="15" s="1"/>
  <c r="Z42" i="15"/>
  <c r="Z43" i="15" s="1"/>
  <c r="Y42" i="15"/>
  <c r="Y43" i="15" s="1"/>
  <c r="X42" i="15"/>
  <c r="W42" i="15"/>
  <c r="W43" i="15" s="1"/>
  <c r="V42" i="15"/>
  <c r="V43" i="15" s="1"/>
  <c r="T42" i="15"/>
  <c r="T43" i="15" s="1"/>
  <c r="L42" i="15"/>
  <c r="AB41" i="15"/>
  <c r="AB40" i="15"/>
  <c r="AB39" i="15"/>
  <c r="AB38" i="15"/>
  <c r="AB37" i="15"/>
  <c r="AB36" i="15"/>
  <c r="AB35" i="15"/>
  <c r="AB34" i="15"/>
  <c r="AB42" i="15" s="1"/>
  <c r="AB43" i="15" s="1"/>
  <c r="AA31" i="15"/>
  <c r="Z31" i="15"/>
  <c r="Y31" i="15"/>
  <c r="W31" i="15"/>
  <c r="V31" i="15"/>
  <c r="U31" i="15"/>
  <c r="T31" i="15"/>
  <c r="O31" i="15"/>
  <c r="N31" i="15"/>
  <c r="M31" i="15"/>
  <c r="L31" i="15"/>
  <c r="R30" i="15"/>
  <c r="R31" i="15" s="1"/>
  <c r="Q31" i="15"/>
  <c r="U28" i="15"/>
  <c r="AA27" i="15"/>
  <c r="AA28" i="15" s="1"/>
  <c r="Z27" i="15"/>
  <c r="Z28" i="15" s="1"/>
  <c r="Y27" i="15"/>
  <c r="Y28" i="15" s="1"/>
  <c r="X27" i="15"/>
  <c r="W27" i="15"/>
  <c r="W28" i="15" s="1"/>
  <c r="V27" i="15"/>
  <c r="V28" i="15" s="1"/>
  <c r="T27" i="15"/>
  <c r="T28" i="15" s="1"/>
  <c r="L27" i="15"/>
  <c r="AB26" i="15"/>
  <c r="AB25" i="15"/>
  <c r="AB24" i="15"/>
  <c r="AB27" i="15" s="1"/>
  <c r="AB28" i="15" s="1"/>
  <c r="AA21" i="15"/>
  <c r="Z21" i="15"/>
  <c r="Y21" i="15"/>
  <c r="W21" i="15"/>
  <c r="V21" i="15"/>
  <c r="U21" i="15"/>
  <c r="T21" i="15"/>
  <c r="O21" i="15"/>
  <c r="N21" i="15"/>
  <c r="M21" i="15"/>
  <c r="L21" i="15"/>
  <c r="R20" i="15"/>
  <c r="R21" i="15" s="1"/>
  <c r="Q20" i="15"/>
  <c r="Q21" i="15" s="1"/>
  <c r="U18" i="15"/>
  <c r="AA17" i="15"/>
  <c r="AA18" i="15" s="1"/>
  <c r="Z17" i="15"/>
  <c r="Z18" i="15" s="1"/>
  <c r="Y17" i="15"/>
  <c r="Y18" i="15" s="1"/>
  <c r="X17" i="15"/>
  <c r="W17" i="15"/>
  <c r="W18" i="15" s="1"/>
  <c r="V17" i="15"/>
  <c r="V18" i="15" s="1"/>
  <c r="T17" i="15"/>
  <c r="T18" i="15" s="1"/>
  <c r="L17" i="15"/>
  <c r="AB16" i="15"/>
  <c r="AB15" i="15"/>
  <c r="AB14" i="15"/>
  <c r="AB13" i="15"/>
  <c r="AB12" i="15"/>
  <c r="AB11" i="15"/>
  <c r="AB10" i="15"/>
  <c r="AA7" i="15"/>
  <c r="Z7" i="15"/>
  <c r="Y7" i="15"/>
  <c r="W7" i="15"/>
  <c r="V7" i="15"/>
  <c r="U7" i="15"/>
  <c r="T7" i="15"/>
  <c r="O7" i="15"/>
  <c r="N7" i="15"/>
  <c r="M7" i="15"/>
  <c r="L7" i="15"/>
  <c r="R6" i="15"/>
  <c r="R7" i="15" s="1"/>
  <c r="Q6" i="15"/>
  <c r="Q7" i="15" s="1"/>
  <c r="U4" i="15"/>
  <c r="AA3" i="15"/>
  <c r="AA4" i="15" s="1"/>
  <c r="Z3" i="15"/>
  <c r="Z4" i="15" s="1"/>
  <c r="Y3" i="15"/>
  <c r="Y4" i="15" s="1"/>
  <c r="X3" i="15"/>
  <c r="W3" i="15"/>
  <c r="W4" i="15" s="1"/>
  <c r="V3" i="15"/>
  <c r="V4" i="15" s="1"/>
  <c r="T3" i="15"/>
  <c r="T4" i="15" s="1"/>
  <c r="L3" i="15"/>
  <c r="AB2" i="15"/>
  <c r="AB3" i="15" s="1"/>
  <c r="AB4" i="15" s="1"/>
  <c r="U397" i="14"/>
  <c r="AA396" i="14"/>
  <c r="AA397" i="14" s="1"/>
  <c r="Z396" i="14"/>
  <c r="Z397" i="14" s="1"/>
  <c r="Y396" i="14"/>
  <c r="Y397" i="14" s="1"/>
  <c r="X396" i="14"/>
  <c r="W396" i="14"/>
  <c r="W397" i="14" s="1"/>
  <c r="V396" i="14"/>
  <c r="V397" i="14" s="1"/>
  <c r="T396" i="14"/>
  <c r="T397" i="14" s="1"/>
  <c r="L396" i="14"/>
  <c r="L397" i="14" s="1"/>
  <c r="J397" i="14" s="1"/>
  <c r="J396" i="14"/>
  <c r="AB395" i="14"/>
  <c r="AB394" i="14"/>
  <c r="AB396" i="14" s="1"/>
  <c r="AB397" i="14" s="1"/>
  <c r="U392" i="14"/>
  <c r="AA391" i="14"/>
  <c r="AA392" i="14" s="1"/>
  <c r="Z391" i="14"/>
  <c r="Z392" i="14" s="1"/>
  <c r="Y391" i="14"/>
  <c r="Y392" i="14" s="1"/>
  <c r="X391" i="14"/>
  <c r="W391" i="14"/>
  <c r="W392" i="14" s="1"/>
  <c r="V391" i="14"/>
  <c r="V392" i="14" s="1"/>
  <c r="T391" i="14"/>
  <c r="T392" i="14" s="1"/>
  <c r="L391" i="14"/>
  <c r="L392" i="14" s="1"/>
  <c r="J392" i="14" s="1"/>
  <c r="J391" i="14"/>
  <c r="AB390" i="14"/>
  <c r="AB391" i="14" s="1"/>
  <c r="AB392" i="14" s="1"/>
  <c r="U388" i="14"/>
  <c r="AA387" i="14"/>
  <c r="AA388" i="14" s="1"/>
  <c r="Z387" i="14"/>
  <c r="Z388" i="14" s="1"/>
  <c r="Y387" i="14"/>
  <c r="Y388" i="14" s="1"/>
  <c r="X387" i="14"/>
  <c r="W387" i="14"/>
  <c r="W388" i="14" s="1"/>
  <c r="V387" i="14"/>
  <c r="V388" i="14" s="1"/>
  <c r="T387" i="14"/>
  <c r="T388" i="14" s="1"/>
  <c r="L387" i="14"/>
  <c r="L388" i="14" s="1"/>
  <c r="J388" i="14" s="1"/>
  <c r="J387" i="14"/>
  <c r="AB386" i="14"/>
  <c r="AB385" i="14"/>
  <c r="AB384" i="14"/>
  <c r="AB387" i="14" s="1"/>
  <c r="AB388" i="14" s="1"/>
  <c r="U382" i="14"/>
  <c r="AA381" i="14"/>
  <c r="AA382" i="14" s="1"/>
  <c r="Z381" i="14"/>
  <c r="Z382" i="14" s="1"/>
  <c r="Y381" i="14"/>
  <c r="Y382" i="14" s="1"/>
  <c r="X381" i="14"/>
  <c r="W381" i="14"/>
  <c r="W382" i="14" s="1"/>
  <c r="V381" i="14"/>
  <c r="V382" i="14" s="1"/>
  <c r="T381" i="14"/>
  <c r="T382" i="14" s="1"/>
  <c r="L381" i="14"/>
  <c r="L382" i="14" s="1"/>
  <c r="J382" i="14" s="1"/>
  <c r="J381" i="14"/>
  <c r="AB380" i="14"/>
  <c r="AB379" i="14"/>
  <c r="AB378" i="14"/>
  <c r="AB377" i="14"/>
  <c r="AB376" i="14"/>
  <c r="AB375" i="14"/>
  <c r="AB374" i="14"/>
  <c r="AB373" i="14"/>
  <c r="AB381" i="14" s="1"/>
  <c r="AB382" i="14" s="1"/>
  <c r="U371" i="14"/>
  <c r="AA370" i="14"/>
  <c r="AA371" i="14" s="1"/>
  <c r="Z370" i="14"/>
  <c r="Z371" i="14" s="1"/>
  <c r="Y370" i="14"/>
  <c r="Y371" i="14" s="1"/>
  <c r="X370" i="14"/>
  <c r="W370" i="14"/>
  <c r="W371" i="14" s="1"/>
  <c r="V370" i="14"/>
  <c r="V371" i="14" s="1"/>
  <c r="T370" i="14"/>
  <c r="T371" i="14" s="1"/>
  <c r="L370" i="14"/>
  <c r="L371" i="14" s="1"/>
  <c r="J371" i="14" s="1"/>
  <c r="J370" i="14"/>
  <c r="AB369" i="14"/>
  <c r="AB368" i="14"/>
  <c r="AB367" i="14"/>
  <c r="AB370" i="14" s="1"/>
  <c r="AB371" i="14" s="1"/>
  <c r="U365" i="14"/>
  <c r="AA364" i="14"/>
  <c r="AA365" i="14" s="1"/>
  <c r="Z364" i="14"/>
  <c r="Z365" i="14" s="1"/>
  <c r="Y364" i="14"/>
  <c r="Y365" i="14" s="1"/>
  <c r="X364" i="14"/>
  <c r="W364" i="14"/>
  <c r="W365" i="14" s="1"/>
  <c r="V364" i="14"/>
  <c r="V365" i="14" s="1"/>
  <c r="T364" i="14"/>
  <c r="T365" i="14" s="1"/>
  <c r="L364" i="14"/>
  <c r="L365" i="14" s="1"/>
  <c r="J365" i="14" s="1"/>
  <c r="J364" i="14"/>
  <c r="AB363" i="14"/>
  <c r="AB364" i="14" s="1"/>
  <c r="AB365" i="14" s="1"/>
  <c r="U361" i="14"/>
  <c r="AA360" i="14"/>
  <c r="AA361" i="14" s="1"/>
  <c r="Z360" i="14"/>
  <c r="Z361" i="14" s="1"/>
  <c r="Y360" i="14"/>
  <c r="Y361" i="14" s="1"/>
  <c r="X360" i="14"/>
  <c r="W360" i="14"/>
  <c r="W361" i="14" s="1"/>
  <c r="V360" i="14"/>
  <c r="V361" i="14" s="1"/>
  <c r="T360" i="14"/>
  <c r="T361" i="14" s="1"/>
  <c r="L360" i="14"/>
  <c r="L361" i="14" s="1"/>
  <c r="J361" i="14" s="1"/>
  <c r="J360" i="14"/>
  <c r="AB359" i="14"/>
  <c r="AB360" i="14" s="1"/>
  <c r="AB361" i="14" s="1"/>
  <c r="AA355" i="14"/>
  <c r="AA357" i="14" s="1"/>
  <c r="Z355" i="14"/>
  <c r="Z357" i="14" s="1"/>
  <c r="Y355" i="14"/>
  <c r="Y357" i="14" s="1"/>
  <c r="X355" i="14"/>
  <c r="W355" i="14"/>
  <c r="W357" i="14" s="1"/>
  <c r="V355" i="14"/>
  <c r="V357" i="14" s="1"/>
  <c r="T355" i="14"/>
  <c r="T357" i="14" s="1"/>
  <c r="L355" i="14"/>
  <c r="J355" i="14"/>
  <c r="AB354" i="14"/>
  <c r="AB355" i="14" s="1"/>
  <c r="U352" i="14"/>
  <c r="AA351" i="14"/>
  <c r="AA352" i="14" s="1"/>
  <c r="Z351" i="14"/>
  <c r="Z352" i="14" s="1"/>
  <c r="Y351" i="14"/>
  <c r="Y352" i="14" s="1"/>
  <c r="X351" i="14"/>
  <c r="W351" i="14"/>
  <c r="W352" i="14" s="1"/>
  <c r="V351" i="14"/>
  <c r="V352" i="14" s="1"/>
  <c r="T351" i="14"/>
  <c r="T352" i="14" s="1"/>
  <c r="L351" i="14"/>
  <c r="L352" i="14" s="1"/>
  <c r="J352" i="14" s="1"/>
  <c r="J351" i="14"/>
  <c r="AB350" i="14"/>
  <c r="AB349" i="14"/>
  <c r="AB351" i="14" s="1"/>
  <c r="AB352" i="14" s="1"/>
  <c r="U347" i="14"/>
  <c r="AA346" i="14"/>
  <c r="AA347" i="14" s="1"/>
  <c r="Z346" i="14"/>
  <c r="Z347" i="14" s="1"/>
  <c r="Y346" i="14"/>
  <c r="Y347" i="14" s="1"/>
  <c r="X346" i="14"/>
  <c r="W346" i="14"/>
  <c r="W347" i="14" s="1"/>
  <c r="V346" i="14"/>
  <c r="V347" i="14" s="1"/>
  <c r="T346" i="14"/>
  <c r="T347" i="14" s="1"/>
  <c r="L346" i="14"/>
  <c r="L347" i="14" s="1"/>
  <c r="J347" i="14" s="1"/>
  <c r="J346" i="14"/>
  <c r="AB345" i="14"/>
  <c r="AB344" i="14"/>
  <c r="AB346" i="14" s="1"/>
  <c r="AB347" i="14" s="1"/>
  <c r="U342" i="14"/>
  <c r="AA341" i="14"/>
  <c r="AA342" i="14" s="1"/>
  <c r="Z341" i="14"/>
  <c r="Z342" i="14" s="1"/>
  <c r="Y341" i="14"/>
  <c r="Y342" i="14" s="1"/>
  <c r="X341" i="14"/>
  <c r="W341" i="14"/>
  <c r="W342" i="14" s="1"/>
  <c r="V341" i="14"/>
  <c r="V342" i="14" s="1"/>
  <c r="T341" i="14"/>
  <c r="T342" i="14" s="1"/>
  <c r="L341" i="14"/>
  <c r="AB340" i="14"/>
  <c r="AB339" i="14"/>
  <c r="AB338" i="14"/>
  <c r="AB337" i="14"/>
  <c r="AB336" i="14"/>
  <c r="AB341" i="14" s="1"/>
  <c r="AB342" i="14" s="1"/>
  <c r="U334" i="14"/>
  <c r="AA333" i="14"/>
  <c r="AA334" i="14" s="1"/>
  <c r="Z333" i="14"/>
  <c r="Z334" i="14" s="1"/>
  <c r="Y333" i="14"/>
  <c r="Y334" i="14" s="1"/>
  <c r="X333" i="14"/>
  <c r="W333" i="14"/>
  <c r="W334" i="14" s="1"/>
  <c r="V333" i="14"/>
  <c r="V334" i="14" s="1"/>
  <c r="T333" i="14"/>
  <c r="T334" i="14" s="1"/>
  <c r="L333" i="14"/>
  <c r="AB332" i="14"/>
  <c r="AB331" i="14"/>
  <c r="AB333" i="14" s="1"/>
  <c r="AB334" i="14" s="1"/>
  <c r="U329" i="14"/>
  <c r="AA328" i="14"/>
  <c r="AA329" i="14" s="1"/>
  <c r="Z328" i="14"/>
  <c r="Z329" i="14" s="1"/>
  <c r="Y328" i="14"/>
  <c r="Y329" i="14" s="1"/>
  <c r="X328" i="14"/>
  <c r="W328" i="14"/>
  <c r="W329" i="14" s="1"/>
  <c r="V328" i="14"/>
  <c r="V329" i="14" s="1"/>
  <c r="T328" i="14"/>
  <c r="T329" i="14" s="1"/>
  <c r="L328" i="14"/>
  <c r="L329" i="14" s="1"/>
  <c r="J329" i="14" s="1"/>
  <c r="J328" i="14"/>
  <c r="AB327" i="14"/>
  <c r="AB328" i="14" s="1"/>
  <c r="AB329" i="14" s="1"/>
  <c r="U325" i="14"/>
  <c r="AA324" i="14"/>
  <c r="AA325" i="14" s="1"/>
  <c r="Z324" i="14"/>
  <c r="Z325" i="14" s="1"/>
  <c r="Y324" i="14"/>
  <c r="Y325" i="14" s="1"/>
  <c r="X324" i="14"/>
  <c r="W324" i="14"/>
  <c r="W325" i="14" s="1"/>
  <c r="V324" i="14"/>
  <c r="V325" i="14" s="1"/>
  <c r="T324" i="14"/>
  <c r="T325" i="14" s="1"/>
  <c r="L324" i="14"/>
  <c r="L325" i="14" s="1"/>
  <c r="J325" i="14" s="1"/>
  <c r="J324" i="14"/>
  <c r="AB323" i="14"/>
  <c r="AB322" i="14"/>
  <c r="AB321" i="14"/>
  <c r="AB320" i="14"/>
  <c r="AB319" i="14"/>
  <c r="AB324" i="14" s="1"/>
  <c r="AB325" i="14" s="1"/>
  <c r="U317" i="14"/>
  <c r="AA316" i="14"/>
  <c r="AA317" i="14" s="1"/>
  <c r="Z316" i="14"/>
  <c r="Z317" i="14" s="1"/>
  <c r="Y316" i="14"/>
  <c r="Y317" i="14" s="1"/>
  <c r="X316" i="14"/>
  <c r="W316" i="14"/>
  <c r="W317" i="14" s="1"/>
  <c r="V316" i="14"/>
  <c r="V317" i="14" s="1"/>
  <c r="T316" i="14"/>
  <c r="T317" i="14" s="1"/>
  <c r="L316" i="14"/>
  <c r="AB315" i="14"/>
  <c r="AB316" i="14" s="1"/>
  <c r="AB317" i="14" s="1"/>
  <c r="U313" i="14"/>
  <c r="AA312" i="14"/>
  <c r="AA313" i="14" s="1"/>
  <c r="Z312" i="14"/>
  <c r="Z313" i="14" s="1"/>
  <c r="Y312" i="14"/>
  <c r="Y313" i="14" s="1"/>
  <c r="X312" i="14"/>
  <c r="W312" i="14"/>
  <c r="W313" i="14" s="1"/>
  <c r="V312" i="14"/>
  <c r="V313" i="14" s="1"/>
  <c r="T312" i="14"/>
  <c r="T313" i="14" s="1"/>
  <c r="L312" i="14"/>
  <c r="L313" i="14" s="1"/>
  <c r="J313" i="14" s="1"/>
  <c r="J312" i="14"/>
  <c r="AB311" i="14"/>
  <c r="AB312" i="14" s="1"/>
  <c r="AB313" i="14" s="1"/>
  <c r="U309" i="14"/>
  <c r="AA308" i="14"/>
  <c r="AA309" i="14" s="1"/>
  <c r="Z308" i="14"/>
  <c r="Z309" i="14" s="1"/>
  <c r="Y308" i="14"/>
  <c r="Y309" i="14" s="1"/>
  <c r="X308" i="14"/>
  <c r="W308" i="14"/>
  <c r="W309" i="14" s="1"/>
  <c r="V308" i="14"/>
  <c r="V309" i="14" s="1"/>
  <c r="T308" i="14"/>
  <c r="T309" i="14" s="1"/>
  <c r="L308" i="14"/>
  <c r="AB307" i="14"/>
  <c r="AB306" i="14"/>
  <c r="AB305" i="14"/>
  <c r="AB304" i="14"/>
  <c r="AB303" i="14"/>
  <c r="AB308" i="14" s="1"/>
  <c r="AB309" i="14" s="1"/>
  <c r="U301" i="14"/>
  <c r="AA300" i="14"/>
  <c r="AA301" i="14" s="1"/>
  <c r="Z300" i="14"/>
  <c r="Z301" i="14" s="1"/>
  <c r="Y300" i="14"/>
  <c r="Y301" i="14" s="1"/>
  <c r="X300" i="14"/>
  <c r="W300" i="14"/>
  <c r="W301" i="14" s="1"/>
  <c r="V300" i="14"/>
  <c r="V301" i="14" s="1"/>
  <c r="T300" i="14"/>
  <c r="T301" i="14" s="1"/>
  <c r="L300" i="14"/>
  <c r="L301" i="14" s="1"/>
  <c r="J301" i="14" s="1"/>
  <c r="J300" i="14"/>
  <c r="AB299" i="14"/>
  <c r="AB298" i="14"/>
  <c r="AB297" i="14"/>
  <c r="AB300" i="14" s="1"/>
  <c r="AB301" i="14" s="1"/>
  <c r="U295" i="14"/>
  <c r="AA294" i="14"/>
  <c r="AA295" i="14" s="1"/>
  <c r="Z294" i="14"/>
  <c r="Z295" i="14" s="1"/>
  <c r="Y294" i="14"/>
  <c r="Y295" i="14" s="1"/>
  <c r="X294" i="14"/>
  <c r="W294" i="14"/>
  <c r="W295" i="14" s="1"/>
  <c r="V294" i="14"/>
  <c r="V295" i="14" s="1"/>
  <c r="T294" i="14"/>
  <c r="T295" i="14" s="1"/>
  <c r="L294" i="14"/>
  <c r="AB293" i="14"/>
  <c r="AB292" i="14"/>
  <c r="AB291" i="14"/>
  <c r="AB290" i="14"/>
  <c r="AB289" i="14"/>
  <c r="AB288" i="14"/>
  <c r="AB294" i="14" s="1"/>
  <c r="AB295" i="14" s="1"/>
  <c r="U286" i="14"/>
  <c r="AA285" i="14"/>
  <c r="AA286" i="14" s="1"/>
  <c r="Z285" i="14"/>
  <c r="Z286" i="14" s="1"/>
  <c r="Y285" i="14"/>
  <c r="Y286" i="14" s="1"/>
  <c r="X285" i="14"/>
  <c r="W285" i="14"/>
  <c r="W286" i="14" s="1"/>
  <c r="V285" i="14"/>
  <c r="V286" i="14" s="1"/>
  <c r="T285" i="14"/>
  <c r="T286" i="14" s="1"/>
  <c r="L285" i="14"/>
  <c r="AB284" i="14"/>
  <c r="AB283" i="14"/>
  <c r="AB285" i="14" s="1"/>
  <c r="AB286" i="14" s="1"/>
  <c r="U281" i="14"/>
  <c r="AA280" i="14"/>
  <c r="AA281" i="14" s="1"/>
  <c r="Z280" i="14"/>
  <c r="Z281" i="14" s="1"/>
  <c r="Y280" i="14"/>
  <c r="Y281" i="14" s="1"/>
  <c r="X280" i="14"/>
  <c r="W280" i="14"/>
  <c r="W281" i="14" s="1"/>
  <c r="V280" i="14"/>
  <c r="V281" i="14" s="1"/>
  <c r="T280" i="14"/>
  <c r="T281" i="14" s="1"/>
  <c r="L280" i="14"/>
  <c r="AB279" i="14"/>
  <c r="AB278" i="14"/>
  <c r="AB280" i="14" s="1"/>
  <c r="AB281" i="14" s="1"/>
  <c r="U276" i="14"/>
  <c r="AA275" i="14"/>
  <c r="AA276" i="14" s="1"/>
  <c r="Z275" i="14"/>
  <c r="Z276" i="14" s="1"/>
  <c r="Y275" i="14"/>
  <c r="Y276" i="14" s="1"/>
  <c r="X275" i="14"/>
  <c r="W275" i="14"/>
  <c r="W276" i="14" s="1"/>
  <c r="V275" i="14"/>
  <c r="V276" i="14" s="1"/>
  <c r="T275" i="14"/>
  <c r="T276" i="14" s="1"/>
  <c r="L275" i="14"/>
  <c r="AB274" i="14"/>
  <c r="AB273" i="14"/>
  <c r="AB272" i="14"/>
  <c r="AB271" i="14"/>
  <c r="AB270" i="14"/>
  <c r="AB269" i="14"/>
  <c r="AB275" i="14" s="1"/>
  <c r="AB276" i="14" s="1"/>
  <c r="U267" i="14"/>
  <c r="AA266" i="14"/>
  <c r="AA267" i="14" s="1"/>
  <c r="Z266" i="14"/>
  <c r="Z267" i="14" s="1"/>
  <c r="Y266" i="14"/>
  <c r="Y267" i="14" s="1"/>
  <c r="X266" i="14"/>
  <c r="W266" i="14"/>
  <c r="W267" i="14" s="1"/>
  <c r="V266" i="14"/>
  <c r="V267" i="14" s="1"/>
  <c r="T266" i="14"/>
  <c r="T267" i="14" s="1"/>
  <c r="L266" i="14"/>
  <c r="AB265" i="14"/>
  <c r="AB264" i="14"/>
  <c r="AB263" i="14"/>
  <c r="AB266" i="14" s="1"/>
  <c r="AB267" i="14" s="1"/>
  <c r="U261" i="14"/>
  <c r="AA260" i="14"/>
  <c r="AA261" i="14" s="1"/>
  <c r="Z260" i="14"/>
  <c r="Z261" i="14" s="1"/>
  <c r="Y260" i="14"/>
  <c r="Y261" i="14" s="1"/>
  <c r="X260" i="14"/>
  <c r="W260" i="14"/>
  <c r="W261" i="14" s="1"/>
  <c r="V260" i="14"/>
  <c r="V261" i="14" s="1"/>
  <c r="T260" i="14"/>
  <c r="T261" i="14" s="1"/>
  <c r="L260" i="14"/>
  <c r="L261" i="14" s="1"/>
  <c r="J261" i="14" s="1"/>
  <c r="J260" i="14"/>
  <c r="AB259" i="14"/>
  <c r="AB258" i="14"/>
  <c r="AB260" i="14" s="1"/>
  <c r="AB261" i="14" s="1"/>
  <c r="U256" i="14"/>
  <c r="AA255" i="14"/>
  <c r="AA256" i="14" s="1"/>
  <c r="Z255" i="14"/>
  <c r="Z256" i="14" s="1"/>
  <c r="Y255" i="14"/>
  <c r="Y256" i="14" s="1"/>
  <c r="X255" i="14"/>
  <c r="W255" i="14"/>
  <c r="W256" i="14" s="1"/>
  <c r="V255" i="14"/>
  <c r="V256" i="14" s="1"/>
  <c r="T255" i="14"/>
  <c r="T256" i="14" s="1"/>
  <c r="L255" i="14"/>
  <c r="L256" i="14" s="1"/>
  <c r="J256" i="14" s="1"/>
  <c r="J255" i="14"/>
  <c r="AB254" i="14"/>
  <c r="AB253" i="14"/>
  <c r="AB255" i="14" s="1"/>
  <c r="AB256" i="14" s="1"/>
  <c r="U251" i="14"/>
  <c r="AA250" i="14"/>
  <c r="AA251" i="14" s="1"/>
  <c r="Z250" i="14"/>
  <c r="Z251" i="14" s="1"/>
  <c r="Y250" i="14"/>
  <c r="Y251" i="14" s="1"/>
  <c r="X250" i="14"/>
  <c r="W250" i="14"/>
  <c r="W251" i="14" s="1"/>
  <c r="V250" i="14"/>
  <c r="V251" i="14" s="1"/>
  <c r="T250" i="14"/>
  <c r="T251" i="14" s="1"/>
  <c r="L250" i="14"/>
  <c r="L251" i="14" s="1"/>
  <c r="J251" i="14" s="1"/>
  <c r="J250" i="14"/>
  <c r="AB249" i="14"/>
  <c r="AB250" i="14" s="1"/>
  <c r="AB251" i="14" s="1"/>
  <c r="U247" i="14"/>
  <c r="AA246" i="14"/>
  <c r="AA247" i="14" s="1"/>
  <c r="Z246" i="14"/>
  <c r="Z247" i="14" s="1"/>
  <c r="Y246" i="14"/>
  <c r="Y247" i="14" s="1"/>
  <c r="X246" i="14"/>
  <c r="W246" i="14"/>
  <c r="W247" i="14" s="1"/>
  <c r="V246" i="14"/>
  <c r="V247" i="14" s="1"/>
  <c r="T246" i="14"/>
  <c r="T247" i="14" s="1"/>
  <c r="L246" i="14"/>
  <c r="AB245" i="14"/>
  <c r="AB244" i="14"/>
  <c r="AB246" i="14" s="1"/>
  <c r="AB247" i="14" s="1"/>
  <c r="AA240" i="14"/>
  <c r="AA242" i="14" s="1"/>
  <c r="Z240" i="14"/>
  <c r="Z242" i="14" s="1"/>
  <c r="Y240" i="14"/>
  <c r="Y242" i="14" s="1"/>
  <c r="X240" i="14"/>
  <c r="W240" i="14"/>
  <c r="W242" i="14" s="1"/>
  <c r="V240" i="14"/>
  <c r="V242" i="14" s="1"/>
  <c r="T240" i="14"/>
  <c r="T242" i="14" s="1"/>
  <c r="L240" i="14"/>
  <c r="AB239" i="14"/>
  <c r="AB240" i="14" s="1"/>
  <c r="U237" i="14"/>
  <c r="AA236" i="14"/>
  <c r="AA237" i="14" s="1"/>
  <c r="Z236" i="14"/>
  <c r="Z237" i="14" s="1"/>
  <c r="Y236" i="14"/>
  <c r="Y237" i="14" s="1"/>
  <c r="X236" i="14"/>
  <c r="W236" i="14"/>
  <c r="W237" i="14" s="1"/>
  <c r="V236" i="14"/>
  <c r="V237" i="14" s="1"/>
  <c r="T236" i="14"/>
  <c r="T237" i="14" s="1"/>
  <c r="L236" i="14"/>
  <c r="AB235" i="14"/>
  <c r="AB234" i="14"/>
  <c r="AB233" i="14"/>
  <c r="AB232" i="14"/>
  <c r="AB231" i="14"/>
  <c r="AB230" i="14"/>
  <c r="AB236" i="14" s="1"/>
  <c r="AB237" i="14" s="1"/>
  <c r="U228" i="14"/>
  <c r="AA227" i="14"/>
  <c r="AA228" i="14" s="1"/>
  <c r="Z227" i="14"/>
  <c r="Z228" i="14" s="1"/>
  <c r="Y227" i="14"/>
  <c r="Y228" i="14" s="1"/>
  <c r="X227" i="14"/>
  <c r="W227" i="14"/>
  <c r="W228" i="14" s="1"/>
  <c r="V227" i="14"/>
  <c r="V228" i="14" s="1"/>
  <c r="T227" i="14"/>
  <c r="T228" i="14" s="1"/>
  <c r="L227" i="14"/>
  <c r="L228" i="14" s="1"/>
  <c r="J228" i="14" s="1"/>
  <c r="J227" i="14"/>
  <c r="AB226" i="14"/>
  <c r="AB227" i="14" s="1"/>
  <c r="AB228" i="14" s="1"/>
  <c r="U224" i="14"/>
  <c r="AA223" i="14"/>
  <c r="AA224" i="14" s="1"/>
  <c r="Z223" i="14"/>
  <c r="Z224" i="14" s="1"/>
  <c r="Y223" i="14"/>
  <c r="Y224" i="14" s="1"/>
  <c r="X223" i="14"/>
  <c r="W223" i="14"/>
  <c r="W224" i="14" s="1"/>
  <c r="V223" i="14"/>
  <c r="V224" i="14" s="1"/>
  <c r="T223" i="14"/>
  <c r="T224" i="14" s="1"/>
  <c r="L223" i="14"/>
  <c r="AB222" i="14"/>
  <c r="AB221" i="14"/>
  <c r="AB220" i="14"/>
  <c r="AB219" i="14"/>
  <c r="AB218" i="14"/>
  <c r="AB223" i="14" s="1"/>
  <c r="AB224" i="14" s="1"/>
  <c r="U216" i="14"/>
  <c r="AA215" i="14"/>
  <c r="AA216" i="14" s="1"/>
  <c r="Z215" i="14"/>
  <c r="Z216" i="14" s="1"/>
  <c r="Y215" i="14"/>
  <c r="Y216" i="14" s="1"/>
  <c r="X215" i="14"/>
  <c r="W215" i="14"/>
  <c r="W216" i="14" s="1"/>
  <c r="V215" i="14"/>
  <c r="V216" i="14" s="1"/>
  <c r="T215" i="14"/>
  <c r="T216" i="14" s="1"/>
  <c r="L215" i="14"/>
  <c r="AB214" i="14"/>
  <c r="AB213" i="14"/>
  <c r="AB212" i="14"/>
  <c r="AB211" i="14"/>
  <c r="AB210" i="14"/>
  <c r="AB209" i="14"/>
  <c r="AB215" i="14" s="1"/>
  <c r="AB216" i="14" s="1"/>
  <c r="U207" i="14"/>
  <c r="AA206" i="14"/>
  <c r="AA207" i="14" s="1"/>
  <c r="Z206" i="14"/>
  <c r="Z207" i="14" s="1"/>
  <c r="Y206" i="14"/>
  <c r="Y207" i="14" s="1"/>
  <c r="X206" i="14"/>
  <c r="W206" i="14"/>
  <c r="W207" i="14" s="1"/>
  <c r="V206" i="14"/>
  <c r="V207" i="14" s="1"/>
  <c r="T206" i="14"/>
  <c r="T207" i="14" s="1"/>
  <c r="L206" i="14"/>
  <c r="AB205" i="14"/>
  <c r="AB204" i="14"/>
  <c r="AB203" i="14"/>
  <c r="AB202" i="14"/>
  <c r="AB201" i="14"/>
  <c r="AB200" i="14"/>
  <c r="AB199" i="14"/>
  <c r="AB198" i="14"/>
  <c r="AB206" i="14" s="1"/>
  <c r="AB207" i="14" s="1"/>
  <c r="U196" i="14"/>
  <c r="AA195" i="14"/>
  <c r="AA196" i="14" s="1"/>
  <c r="Z195" i="14"/>
  <c r="Z196" i="14" s="1"/>
  <c r="Y195" i="14"/>
  <c r="Y196" i="14" s="1"/>
  <c r="X195" i="14"/>
  <c r="W195" i="14"/>
  <c r="W196" i="14" s="1"/>
  <c r="V195" i="14"/>
  <c r="V196" i="14" s="1"/>
  <c r="T195" i="14"/>
  <c r="T196" i="14" s="1"/>
  <c r="L195" i="14"/>
  <c r="AB194" i="14"/>
  <c r="AB193" i="14"/>
  <c r="AB192" i="14"/>
  <c r="AB191" i="14"/>
  <c r="AB190" i="14"/>
  <c r="AB189" i="14"/>
  <c r="AB195" i="14" s="1"/>
  <c r="AB196" i="14" s="1"/>
  <c r="U187" i="14"/>
  <c r="AA186" i="14"/>
  <c r="AA187" i="14" s="1"/>
  <c r="Z186" i="14"/>
  <c r="Z187" i="14" s="1"/>
  <c r="Y186" i="14"/>
  <c r="Y187" i="14" s="1"/>
  <c r="X186" i="14"/>
  <c r="W186" i="14"/>
  <c r="W187" i="14" s="1"/>
  <c r="V186" i="14"/>
  <c r="V187" i="14" s="1"/>
  <c r="T186" i="14"/>
  <c r="T187" i="14" s="1"/>
  <c r="L186" i="14"/>
  <c r="L187" i="14" s="1"/>
  <c r="J187" i="14" s="1"/>
  <c r="J186" i="14"/>
  <c r="AB185" i="14"/>
  <c r="AB186" i="14" s="1"/>
  <c r="AB187" i="14" s="1"/>
  <c r="U183" i="14"/>
  <c r="AA182" i="14"/>
  <c r="AA183" i="14" s="1"/>
  <c r="Z182" i="14"/>
  <c r="Z183" i="14" s="1"/>
  <c r="Y182" i="14"/>
  <c r="Y183" i="14" s="1"/>
  <c r="X182" i="14"/>
  <c r="W182" i="14"/>
  <c r="W183" i="14" s="1"/>
  <c r="V182" i="14"/>
  <c r="V183" i="14" s="1"/>
  <c r="T182" i="14"/>
  <c r="T183" i="14" s="1"/>
  <c r="L182" i="14"/>
  <c r="L183" i="14" s="1"/>
  <c r="J183" i="14" s="1"/>
  <c r="J182" i="14"/>
  <c r="AB181" i="14"/>
  <c r="AB182" i="14" s="1"/>
  <c r="AB183" i="14" s="1"/>
  <c r="U179" i="14"/>
  <c r="AA178" i="14"/>
  <c r="AA179" i="14" s="1"/>
  <c r="Z178" i="14"/>
  <c r="Z179" i="14" s="1"/>
  <c r="Y178" i="14"/>
  <c r="Y179" i="14" s="1"/>
  <c r="X178" i="14"/>
  <c r="W178" i="14"/>
  <c r="W179" i="14" s="1"/>
  <c r="V178" i="14"/>
  <c r="V179" i="14" s="1"/>
  <c r="T178" i="14"/>
  <c r="T179" i="14" s="1"/>
  <c r="L178" i="14"/>
  <c r="L179" i="14" s="1"/>
  <c r="J179" i="14" s="1"/>
  <c r="J178" i="14"/>
  <c r="AB177" i="14"/>
  <c r="AB176" i="14"/>
  <c r="AB178" i="14" s="1"/>
  <c r="AB179" i="14" s="1"/>
  <c r="U174" i="14"/>
  <c r="AA173" i="14"/>
  <c r="AA174" i="14" s="1"/>
  <c r="Z173" i="14"/>
  <c r="Z174" i="14" s="1"/>
  <c r="Y173" i="14"/>
  <c r="Y174" i="14" s="1"/>
  <c r="X173" i="14"/>
  <c r="W173" i="14"/>
  <c r="W174" i="14" s="1"/>
  <c r="V173" i="14"/>
  <c r="V174" i="14" s="1"/>
  <c r="T173" i="14"/>
  <c r="T174" i="14" s="1"/>
  <c r="L173" i="14"/>
  <c r="L174" i="14" s="1"/>
  <c r="J174" i="14" s="1"/>
  <c r="J173" i="14"/>
  <c r="AB172" i="14"/>
  <c r="AB171" i="14"/>
  <c r="AB170" i="14"/>
  <c r="AB169" i="14"/>
  <c r="AB173" i="14" s="1"/>
  <c r="AB174" i="14" s="1"/>
  <c r="U167" i="14"/>
  <c r="AA166" i="14"/>
  <c r="AA167" i="14" s="1"/>
  <c r="Z166" i="14"/>
  <c r="Z167" i="14" s="1"/>
  <c r="Y166" i="14"/>
  <c r="Y167" i="14" s="1"/>
  <c r="X166" i="14"/>
  <c r="W166" i="14"/>
  <c r="W167" i="14" s="1"/>
  <c r="V166" i="14"/>
  <c r="V167" i="14" s="1"/>
  <c r="T166" i="14"/>
  <c r="T167" i="14" s="1"/>
  <c r="L166" i="14"/>
  <c r="L167" i="14" s="1"/>
  <c r="J167" i="14" s="1"/>
  <c r="J166" i="14"/>
  <c r="AB165" i="14"/>
  <c r="AB166" i="14" s="1"/>
  <c r="AB167" i="14" s="1"/>
  <c r="U163" i="14"/>
  <c r="AA162" i="14"/>
  <c r="AA163" i="14" s="1"/>
  <c r="Z162" i="14"/>
  <c r="Z163" i="14" s="1"/>
  <c r="Y162" i="14"/>
  <c r="Y163" i="14" s="1"/>
  <c r="X162" i="14"/>
  <c r="W162" i="14"/>
  <c r="W163" i="14" s="1"/>
  <c r="V162" i="14"/>
  <c r="V163" i="14" s="1"/>
  <c r="T162" i="14"/>
  <c r="T163" i="14" s="1"/>
  <c r="L162" i="14"/>
  <c r="AB161" i="14"/>
  <c r="AB162" i="14" s="1"/>
  <c r="AB163" i="14" s="1"/>
  <c r="U159" i="14"/>
  <c r="AA158" i="14"/>
  <c r="AA159" i="14" s="1"/>
  <c r="Z158" i="14"/>
  <c r="Z159" i="14" s="1"/>
  <c r="Y158" i="14"/>
  <c r="Y159" i="14" s="1"/>
  <c r="X158" i="14"/>
  <c r="W158" i="14"/>
  <c r="W159" i="14" s="1"/>
  <c r="V158" i="14"/>
  <c r="V159" i="14" s="1"/>
  <c r="T158" i="14"/>
  <c r="T159" i="14" s="1"/>
  <c r="L158" i="14"/>
  <c r="L159" i="14" s="1"/>
  <c r="J159" i="14" s="1"/>
  <c r="J158" i="14"/>
  <c r="AB157" i="14"/>
  <c r="AB156" i="14"/>
  <c r="AB158" i="14" s="1"/>
  <c r="AB159" i="14" s="1"/>
  <c r="U154" i="14"/>
  <c r="AA153" i="14"/>
  <c r="AA154" i="14" s="1"/>
  <c r="Z153" i="14"/>
  <c r="Z154" i="14" s="1"/>
  <c r="Y153" i="14"/>
  <c r="Y154" i="14" s="1"/>
  <c r="X153" i="14"/>
  <c r="W153" i="14"/>
  <c r="W154" i="14" s="1"/>
  <c r="V153" i="14"/>
  <c r="V154" i="14" s="1"/>
  <c r="T153" i="14"/>
  <c r="T154" i="14" s="1"/>
  <c r="L153" i="14"/>
  <c r="L154" i="14" s="1"/>
  <c r="J154" i="14" s="1"/>
  <c r="J153" i="14"/>
  <c r="AB152" i="14"/>
  <c r="AB151" i="14"/>
  <c r="AB150" i="14"/>
  <c r="AB149" i="14"/>
  <c r="AB153" i="14" s="1"/>
  <c r="AB154" i="14" s="1"/>
  <c r="U147" i="14"/>
  <c r="AA146" i="14"/>
  <c r="AA147" i="14" s="1"/>
  <c r="Z146" i="14"/>
  <c r="Z147" i="14" s="1"/>
  <c r="Y146" i="14"/>
  <c r="Y147" i="14" s="1"/>
  <c r="X146" i="14"/>
  <c r="W146" i="14"/>
  <c r="W147" i="14" s="1"/>
  <c r="V146" i="14"/>
  <c r="V147" i="14" s="1"/>
  <c r="T146" i="14"/>
  <c r="T147" i="14" s="1"/>
  <c r="L146" i="14"/>
  <c r="AB145" i="14"/>
  <c r="AB144" i="14"/>
  <c r="AB146" i="14" s="1"/>
  <c r="AB147" i="14" s="1"/>
  <c r="U142" i="14"/>
  <c r="AA141" i="14"/>
  <c r="AA142" i="14" s="1"/>
  <c r="Z141" i="14"/>
  <c r="Z142" i="14" s="1"/>
  <c r="Y141" i="14"/>
  <c r="Y142" i="14" s="1"/>
  <c r="X141" i="14"/>
  <c r="W141" i="14"/>
  <c r="W142" i="14" s="1"/>
  <c r="V141" i="14"/>
  <c r="V142" i="14" s="1"/>
  <c r="T141" i="14"/>
  <c r="T142" i="14" s="1"/>
  <c r="L141" i="14"/>
  <c r="AB140" i="14"/>
  <c r="AB139" i="14"/>
  <c r="AB138" i="14"/>
  <c r="AB141" i="14" s="1"/>
  <c r="AB142" i="14" s="1"/>
  <c r="U136" i="14"/>
  <c r="AA135" i="14"/>
  <c r="AA136" i="14" s="1"/>
  <c r="Z135" i="14"/>
  <c r="Z136" i="14" s="1"/>
  <c r="Y135" i="14"/>
  <c r="Y136" i="14" s="1"/>
  <c r="X135" i="14"/>
  <c r="W135" i="14"/>
  <c r="W136" i="14" s="1"/>
  <c r="V135" i="14"/>
  <c r="V136" i="14" s="1"/>
  <c r="T135" i="14"/>
  <c r="T136" i="14" s="1"/>
  <c r="L135" i="14"/>
  <c r="AB134" i="14"/>
  <c r="AB133" i="14"/>
  <c r="AB132" i="14"/>
  <c r="AB131" i="14"/>
  <c r="AB135" i="14" s="1"/>
  <c r="AB136" i="14" s="1"/>
  <c r="U129" i="14"/>
  <c r="AA128" i="14"/>
  <c r="AA129" i="14" s="1"/>
  <c r="Z128" i="14"/>
  <c r="Z129" i="14" s="1"/>
  <c r="Y128" i="14"/>
  <c r="Y129" i="14" s="1"/>
  <c r="X128" i="14"/>
  <c r="W128" i="14"/>
  <c r="W129" i="14" s="1"/>
  <c r="V128" i="14"/>
  <c r="V129" i="14" s="1"/>
  <c r="T128" i="14"/>
  <c r="T129" i="14" s="1"/>
  <c r="L128" i="14"/>
  <c r="L129" i="14" s="1"/>
  <c r="J129" i="14" s="1"/>
  <c r="J128" i="14"/>
  <c r="AB127" i="14"/>
  <c r="AB126" i="14"/>
  <c r="AB125" i="14"/>
  <c r="AB124" i="14"/>
  <c r="AB128" i="14" s="1"/>
  <c r="AB129" i="14" s="1"/>
  <c r="U122" i="14"/>
  <c r="AA121" i="14"/>
  <c r="AA122" i="14" s="1"/>
  <c r="Z121" i="14"/>
  <c r="Z122" i="14" s="1"/>
  <c r="Y121" i="14"/>
  <c r="Y122" i="14" s="1"/>
  <c r="X121" i="14"/>
  <c r="W121" i="14"/>
  <c r="W122" i="14" s="1"/>
  <c r="V121" i="14"/>
  <c r="V122" i="14" s="1"/>
  <c r="T121" i="14"/>
  <c r="T122" i="14" s="1"/>
  <c r="L121" i="14"/>
  <c r="AB120" i="14"/>
  <c r="AB119" i="14"/>
  <c r="AB121" i="14" s="1"/>
  <c r="AB122" i="14" s="1"/>
  <c r="U117" i="14"/>
  <c r="AA116" i="14"/>
  <c r="AA117" i="14" s="1"/>
  <c r="Z116" i="14"/>
  <c r="Z117" i="14" s="1"/>
  <c r="Y116" i="14"/>
  <c r="Y117" i="14" s="1"/>
  <c r="X116" i="14"/>
  <c r="W116" i="14"/>
  <c r="W117" i="14" s="1"/>
  <c r="V116" i="14"/>
  <c r="V117" i="14" s="1"/>
  <c r="T116" i="14"/>
  <c r="T117" i="14" s="1"/>
  <c r="L116" i="14"/>
  <c r="AB115" i="14"/>
  <c r="AB114" i="14"/>
  <c r="AB116" i="14" s="1"/>
  <c r="AB117" i="14" s="1"/>
  <c r="U112" i="14"/>
  <c r="AA111" i="14"/>
  <c r="AA112" i="14" s="1"/>
  <c r="Z111" i="14"/>
  <c r="Z112" i="14" s="1"/>
  <c r="Y111" i="14"/>
  <c r="Y112" i="14" s="1"/>
  <c r="X111" i="14"/>
  <c r="W111" i="14"/>
  <c r="W112" i="14" s="1"/>
  <c r="V111" i="14"/>
  <c r="V112" i="14" s="1"/>
  <c r="T111" i="14"/>
  <c r="T112" i="14" s="1"/>
  <c r="L111" i="14"/>
  <c r="L112" i="14" s="1"/>
  <c r="J112" i="14" s="1"/>
  <c r="J111" i="14"/>
  <c r="AB110" i="14"/>
  <c r="AB111" i="14" s="1"/>
  <c r="AB112" i="14" s="1"/>
  <c r="AA106" i="14"/>
  <c r="AA108" i="14" s="1"/>
  <c r="Z106" i="14"/>
  <c r="Z108" i="14" s="1"/>
  <c r="Y106" i="14"/>
  <c r="Y108" i="14" s="1"/>
  <c r="X106" i="14"/>
  <c r="W106" i="14"/>
  <c r="W108" i="14" s="1"/>
  <c r="V106" i="14"/>
  <c r="V108" i="14" s="1"/>
  <c r="T106" i="14"/>
  <c r="T108" i="14" s="1"/>
  <c r="L106" i="14"/>
  <c r="AB105" i="14"/>
  <c r="AB106" i="14" s="1"/>
  <c r="U103" i="14"/>
  <c r="AA102" i="14"/>
  <c r="AA103" i="14" s="1"/>
  <c r="Z102" i="14"/>
  <c r="Z103" i="14" s="1"/>
  <c r="Y102" i="14"/>
  <c r="Y103" i="14" s="1"/>
  <c r="X102" i="14"/>
  <c r="W102" i="14"/>
  <c r="W103" i="14" s="1"/>
  <c r="V102" i="14"/>
  <c r="V103" i="14" s="1"/>
  <c r="T102" i="14"/>
  <c r="T103" i="14" s="1"/>
  <c r="L102" i="14"/>
  <c r="AB101" i="14"/>
  <c r="AB100" i="14"/>
  <c r="AB102" i="14" s="1"/>
  <c r="AB103" i="14" s="1"/>
  <c r="U98" i="14"/>
  <c r="AA97" i="14"/>
  <c r="AA98" i="14" s="1"/>
  <c r="Z97" i="14"/>
  <c r="Z98" i="14" s="1"/>
  <c r="Y97" i="14"/>
  <c r="Y98" i="14" s="1"/>
  <c r="X97" i="14"/>
  <c r="W97" i="14"/>
  <c r="W98" i="14" s="1"/>
  <c r="V97" i="14"/>
  <c r="V98" i="14" s="1"/>
  <c r="T97" i="14"/>
  <c r="T98" i="14" s="1"/>
  <c r="L97" i="14"/>
  <c r="AB96" i="14"/>
  <c r="AB95" i="14"/>
  <c r="AB97" i="14" s="1"/>
  <c r="AB98" i="14" s="1"/>
  <c r="AA91" i="14"/>
  <c r="AA93" i="14" s="1"/>
  <c r="Z91" i="14"/>
  <c r="Z93" i="14" s="1"/>
  <c r="Y91" i="14"/>
  <c r="Y93" i="14" s="1"/>
  <c r="X91" i="14"/>
  <c r="W91" i="14"/>
  <c r="W93" i="14" s="1"/>
  <c r="V91" i="14"/>
  <c r="V93" i="14" s="1"/>
  <c r="T91" i="14"/>
  <c r="T93" i="14" s="1"/>
  <c r="L91" i="14"/>
  <c r="AB90" i="14"/>
  <c r="AB91" i="14" s="1"/>
  <c r="U88" i="14"/>
  <c r="AA87" i="14"/>
  <c r="AA88" i="14" s="1"/>
  <c r="Z87" i="14"/>
  <c r="Z88" i="14" s="1"/>
  <c r="Y87" i="14"/>
  <c r="Y88" i="14" s="1"/>
  <c r="X87" i="14"/>
  <c r="W87" i="14"/>
  <c r="W88" i="14" s="1"/>
  <c r="V87" i="14"/>
  <c r="V88" i="14" s="1"/>
  <c r="T87" i="14"/>
  <c r="T88" i="14" s="1"/>
  <c r="L87" i="14"/>
  <c r="AB86" i="14"/>
  <c r="AB87" i="14" s="1"/>
  <c r="AB88" i="14" s="1"/>
  <c r="U84" i="14"/>
  <c r="AA83" i="14"/>
  <c r="AA84" i="14" s="1"/>
  <c r="Z83" i="14"/>
  <c r="Z84" i="14" s="1"/>
  <c r="Y83" i="14"/>
  <c r="Y84" i="14" s="1"/>
  <c r="X83" i="14"/>
  <c r="W83" i="14"/>
  <c r="W84" i="14" s="1"/>
  <c r="V83" i="14"/>
  <c r="V84" i="14" s="1"/>
  <c r="T83" i="14"/>
  <c r="T84" i="14" s="1"/>
  <c r="L83" i="14"/>
  <c r="AB82" i="14"/>
  <c r="AB81" i="14"/>
  <c r="AB80" i="14"/>
  <c r="AB79" i="14"/>
  <c r="AB78" i="14"/>
  <c r="AB83" i="14" s="1"/>
  <c r="AB84" i="14" s="1"/>
  <c r="U76" i="14"/>
  <c r="AA75" i="14"/>
  <c r="AA76" i="14" s="1"/>
  <c r="Z75" i="14"/>
  <c r="Z76" i="14" s="1"/>
  <c r="Y75" i="14"/>
  <c r="Y76" i="14" s="1"/>
  <c r="X75" i="14"/>
  <c r="W75" i="14"/>
  <c r="W76" i="14" s="1"/>
  <c r="V75" i="14"/>
  <c r="V76" i="14" s="1"/>
  <c r="T75" i="14"/>
  <c r="T76" i="14" s="1"/>
  <c r="L75" i="14"/>
  <c r="AB74" i="14"/>
  <c r="AB73" i="14"/>
  <c r="AB75" i="14" s="1"/>
  <c r="AB76" i="14" s="1"/>
  <c r="Y71" i="14"/>
  <c r="U71" i="14"/>
  <c r="AA70" i="14"/>
  <c r="AA71" i="14" s="1"/>
  <c r="Z70" i="14"/>
  <c r="Z71" i="14" s="1"/>
  <c r="Y70" i="14"/>
  <c r="X70" i="14"/>
  <c r="W70" i="14"/>
  <c r="W71" i="14" s="1"/>
  <c r="V70" i="14"/>
  <c r="V71" i="14" s="1"/>
  <c r="T70" i="14"/>
  <c r="T71" i="14" s="1"/>
  <c r="L70" i="14"/>
  <c r="L71" i="14" s="1"/>
  <c r="J71" i="14" s="1"/>
  <c r="J70" i="14"/>
  <c r="AB69" i="14"/>
  <c r="AB70" i="14" s="1"/>
  <c r="AB71" i="14" s="1"/>
  <c r="U67" i="14"/>
  <c r="AA66" i="14"/>
  <c r="AA67" i="14" s="1"/>
  <c r="Z66" i="14"/>
  <c r="Z67" i="14" s="1"/>
  <c r="Y66" i="14"/>
  <c r="Y67" i="14" s="1"/>
  <c r="X66" i="14"/>
  <c r="W66" i="14"/>
  <c r="W67" i="14" s="1"/>
  <c r="V66" i="14"/>
  <c r="V67" i="14" s="1"/>
  <c r="T66" i="14"/>
  <c r="T67" i="14" s="1"/>
  <c r="L66" i="14"/>
  <c r="L67" i="14" s="1"/>
  <c r="J67" i="14" s="1"/>
  <c r="J66" i="14"/>
  <c r="AB65" i="14"/>
  <c r="AB66" i="14" s="1"/>
  <c r="AB67" i="14" s="1"/>
  <c r="U63" i="14"/>
  <c r="AA62" i="14"/>
  <c r="AA63" i="14" s="1"/>
  <c r="Z62" i="14"/>
  <c r="Z63" i="14" s="1"/>
  <c r="Y62" i="14"/>
  <c r="Y63" i="14" s="1"/>
  <c r="X62" i="14"/>
  <c r="W62" i="14"/>
  <c r="W63" i="14" s="1"/>
  <c r="V62" i="14"/>
  <c r="V63" i="14" s="1"/>
  <c r="T62" i="14"/>
  <c r="T63" i="14" s="1"/>
  <c r="L62" i="14"/>
  <c r="L63" i="14" s="1"/>
  <c r="J63" i="14" s="1"/>
  <c r="J62" i="14"/>
  <c r="AB61" i="14"/>
  <c r="AB60" i="14"/>
  <c r="AB59" i="14"/>
  <c r="AB58" i="14"/>
  <c r="AB62" i="14" s="1"/>
  <c r="AB63" i="14" s="1"/>
  <c r="U56" i="14"/>
  <c r="AA55" i="14"/>
  <c r="AA56" i="14" s="1"/>
  <c r="Z55" i="14"/>
  <c r="Z56" i="14" s="1"/>
  <c r="Y55" i="14"/>
  <c r="Y56" i="14" s="1"/>
  <c r="X55" i="14"/>
  <c r="W55" i="14"/>
  <c r="W56" i="14" s="1"/>
  <c r="V55" i="14"/>
  <c r="V56" i="14" s="1"/>
  <c r="T55" i="14"/>
  <c r="T56" i="14" s="1"/>
  <c r="L55" i="14"/>
  <c r="L56" i="14" s="1"/>
  <c r="J56" i="14" s="1"/>
  <c r="J55" i="14"/>
  <c r="AB54" i="14"/>
  <c r="AB53" i="14"/>
  <c r="AB55" i="14" s="1"/>
  <c r="AB56" i="14" s="1"/>
  <c r="U51" i="14"/>
  <c r="AA50" i="14"/>
  <c r="AA51" i="14" s="1"/>
  <c r="Z50" i="14"/>
  <c r="Z51" i="14" s="1"/>
  <c r="Y50" i="14"/>
  <c r="Y51" i="14" s="1"/>
  <c r="X50" i="14"/>
  <c r="W50" i="14"/>
  <c r="W51" i="14" s="1"/>
  <c r="V50" i="14"/>
  <c r="V51" i="14" s="1"/>
  <c r="T50" i="14"/>
  <c r="T51" i="14" s="1"/>
  <c r="L50" i="14"/>
  <c r="L51" i="14" s="1"/>
  <c r="J51" i="14" s="1"/>
  <c r="J50" i="14"/>
  <c r="AB49" i="14"/>
  <c r="AB48" i="14"/>
  <c r="AB47" i="14"/>
  <c r="AB46" i="14"/>
  <c r="AB45" i="14"/>
  <c r="AB44" i="14"/>
  <c r="AB43" i="14"/>
  <c r="AB42" i="14"/>
  <c r="AB41" i="14"/>
  <c r="AB50" i="14" s="1"/>
  <c r="AB51" i="14" s="1"/>
  <c r="U39" i="14"/>
  <c r="AA38" i="14"/>
  <c r="AA39" i="14" s="1"/>
  <c r="Z38" i="14"/>
  <c r="Z39" i="14" s="1"/>
  <c r="Y38" i="14"/>
  <c r="Y39" i="14" s="1"/>
  <c r="X38" i="14"/>
  <c r="W38" i="14"/>
  <c r="W39" i="14" s="1"/>
  <c r="V38" i="14"/>
  <c r="V39" i="14" s="1"/>
  <c r="T38" i="14"/>
  <c r="T39" i="14" s="1"/>
  <c r="L38" i="14"/>
  <c r="AB37" i="14"/>
  <c r="AB36" i="14"/>
  <c r="AB35" i="14"/>
  <c r="AB34" i="14"/>
  <c r="AB38" i="14" s="1"/>
  <c r="AB39" i="14" s="1"/>
  <c r="U32" i="14"/>
  <c r="AA31" i="14"/>
  <c r="AA32" i="14" s="1"/>
  <c r="Z31" i="14"/>
  <c r="Z32" i="14" s="1"/>
  <c r="Y31" i="14"/>
  <c r="Y32" i="14" s="1"/>
  <c r="X31" i="14"/>
  <c r="W31" i="14"/>
  <c r="W32" i="14" s="1"/>
  <c r="V31" i="14"/>
  <c r="V32" i="14" s="1"/>
  <c r="T31" i="14"/>
  <c r="T32" i="14" s="1"/>
  <c r="L31" i="14"/>
  <c r="AB30" i="14"/>
  <c r="AB29" i="14"/>
  <c r="AB28" i="14"/>
  <c r="AB31" i="14" s="1"/>
  <c r="AB32" i="14" s="1"/>
  <c r="U26" i="14"/>
  <c r="AA25" i="14"/>
  <c r="AA26" i="14" s="1"/>
  <c r="Z25" i="14"/>
  <c r="Z26" i="14" s="1"/>
  <c r="Y25" i="14"/>
  <c r="Y26" i="14" s="1"/>
  <c r="X25" i="14"/>
  <c r="W25" i="14"/>
  <c r="W26" i="14" s="1"/>
  <c r="V25" i="14"/>
  <c r="V26" i="14" s="1"/>
  <c r="T25" i="14"/>
  <c r="T26" i="14" s="1"/>
  <c r="L25" i="14"/>
  <c r="L26" i="14" s="1"/>
  <c r="J26" i="14" s="1"/>
  <c r="J25" i="14"/>
  <c r="AB24" i="14"/>
  <c r="AB25" i="14" s="1"/>
  <c r="AB26" i="14" s="1"/>
  <c r="U22" i="14"/>
  <c r="AA21" i="14"/>
  <c r="AA22" i="14" s="1"/>
  <c r="Z21" i="14"/>
  <c r="Z22" i="14" s="1"/>
  <c r="Y21" i="14"/>
  <c r="Y22" i="14" s="1"/>
  <c r="X21" i="14"/>
  <c r="W21" i="14"/>
  <c r="W22" i="14" s="1"/>
  <c r="V21" i="14"/>
  <c r="V22" i="14" s="1"/>
  <c r="T21" i="14"/>
  <c r="T22" i="14" s="1"/>
  <c r="L21" i="14"/>
  <c r="AB20" i="14"/>
  <c r="AB21" i="14" s="1"/>
  <c r="AB22" i="14" s="1"/>
  <c r="U18" i="14"/>
  <c r="AA17" i="14"/>
  <c r="AA18" i="14" s="1"/>
  <c r="Z17" i="14"/>
  <c r="Z18" i="14" s="1"/>
  <c r="Y17" i="14"/>
  <c r="Y18" i="14" s="1"/>
  <c r="X17" i="14"/>
  <c r="W17" i="14"/>
  <c r="W18" i="14" s="1"/>
  <c r="V17" i="14"/>
  <c r="V18" i="14" s="1"/>
  <c r="T17" i="14"/>
  <c r="T18" i="14" s="1"/>
  <c r="L17" i="14"/>
  <c r="L18" i="14" s="1"/>
  <c r="J18" i="14" s="1"/>
  <c r="J17" i="14"/>
  <c r="AB16" i="14"/>
  <c r="AB17" i="14" s="1"/>
  <c r="AB18" i="14" s="1"/>
  <c r="W14" i="14"/>
  <c r="U14" i="14"/>
  <c r="AA13" i="14"/>
  <c r="AA14" i="14" s="1"/>
  <c r="Z13" i="14"/>
  <c r="Z14" i="14" s="1"/>
  <c r="Y13" i="14"/>
  <c r="Y14" i="14" s="1"/>
  <c r="X13" i="14"/>
  <c r="W13" i="14"/>
  <c r="V13" i="14"/>
  <c r="V14" i="14" s="1"/>
  <c r="T13" i="14"/>
  <c r="T14" i="14" s="1"/>
  <c r="L13" i="14"/>
  <c r="L14" i="14" s="1"/>
  <c r="J14" i="14" s="1"/>
  <c r="J13" i="14"/>
  <c r="AB12" i="14"/>
  <c r="AB11" i="14"/>
  <c r="AB10" i="14"/>
  <c r="AB9" i="14"/>
  <c r="AB8" i="14"/>
  <c r="AB7" i="14"/>
  <c r="AB6" i="14"/>
  <c r="AB13" i="14" s="1"/>
  <c r="AB14" i="14" s="1"/>
  <c r="U4" i="14"/>
  <c r="AA3" i="14"/>
  <c r="AA4" i="14" s="1"/>
  <c r="Z3" i="14"/>
  <c r="Z4" i="14" s="1"/>
  <c r="Y3" i="14"/>
  <c r="Y4" i="14" s="1"/>
  <c r="X3" i="14"/>
  <c r="W3" i="14"/>
  <c r="W4" i="14" s="1"/>
  <c r="V3" i="14"/>
  <c r="V4" i="14" s="1"/>
  <c r="T3" i="14"/>
  <c r="T4" i="14" s="1"/>
  <c r="L3" i="14"/>
  <c r="L4" i="14" s="1"/>
  <c r="J4" i="14" s="1"/>
  <c r="J3" i="14"/>
  <c r="AB2" i="14"/>
  <c r="AB3" i="14" s="1"/>
  <c r="AB4" i="14" s="1"/>
  <c r="Z15" i="13"/>
  <c r="Z17" i="13" s="1"/>
  <c r="Y15" i="13"/>
  <c r="Y17" i="13" s="1"/>
  <c r="X15" i="13"/>
  <c r="X17" i="13" s="1"/>
  <c r="W15" i="13"/>
  <c r="W17" i="13" s="1"/>
  <c r="V15" i="13"/>
  <c r="V17" i="13" s="1"/>
  <c r="U15" i="13"/>
  <c r="U17" i="13" s="1"/>
  <c r="T15" i="13"/>
  <c r="T17" i="13" s="1"/>
  <c r="S15" i="13"/>
  <c r="S17" i="13" s="1"/>
  <c r="R15" i="13"/>
  <c r="R17" i="13" s="1"/>
  <c r="Q15" i="13"/>
  <c r="Q17" i="13" s="1"/>
  <c r="P15" i="13"/>
  <c r="P17" i="13" s="1"/>
  <c r="O15" i="13"/>
  <c r="O17" i="13" s="1"/>
  <c r="N15" i="13"/>
  <c r="N17" i="13" s="1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Z84" i="12"/>
  <c r="Y84" i="12"/>
  <c r="W84" i="12"/>
  <c r="V84" i="12"/>
  <c r="U84" i="12"/>
  <c r="T84" i="12"/>
  <c r="R84" i="12"/>
  <c r="Q84" i="12"/>
  <c r="O84" i="12"/>
  <c r="N84" i="12"/>
  <c r="M84" i="12"/>
  <c r="L84" i="12"/>
  <c r="P83" i="12"/>
  <c r="AA78" i="12"/>
  <c r="AA80" i="12" s="1"/>
  <c r="Z78" i="12"/>
  <c r="Z80" i="12" s="1"/>
  <c r="Y78" i="12"/>
  <c r="Y80" i="12" s="1"/>
  <c r="X78" i="12"/>
  <c r="W78" i="12"/>
  <c r="W80" i="12" s="1"/>
  <c r="V78" i="12"/>
  <c r="V80" i="12" s="1"/>
  <c r="T78" i="12"/>
  <c r="T80" i="12" s="1"/>
  <c r="L78" i="12"/>
  <c r="J78" i="12" s="1"/>
  <c r="AB77" i="12"/>
  <c r="AB76" i="12"/>
  <c r="AB78" i="12" s="1"/>
  <c r="Z73" i="12"/>
  <c r="Y73" i="12"/>
  <c r="W73" i="12"/>
  <c r="V73" i="12"/>
  <c r="U73" i="12"/>
  <c r="T73" i="12"/>
  <c r="R73" i="12"/>
  <c r="Q73" i="12"/>
  <c r="O73" i="12"/>
  <c r="N73" i="12"/>
  <c r="M73" i="12"/>
  <c r="L73" i="12"/>
  <c r="P72" i="12"/>
  <c r="AA67" i="12"/>
  <c r="AA69" i="12" s="1"/>
  <c r="Z67" i="12"/>
  <c r="Z69" i="12" s="1"/>
  <c r="Y67" i="12"/>
  <c r="Y69" i="12" s="1"/>
  <c r="X67" i="12"/>
  <c r="W67" i="12"/>
  <c r="W69" i="12" s="1"/>
  <c r="V67" i="12"/>
  <c r="V69" i="12" s="1"/>
  <c r="T67" i="12"/>
  <c r="T69" i="12" s="1"/>
  <c r="L67" i="12"/>
  <c r="J67" i="12" s="1"/>
  <c r="AB66" i="12"/>
  <c r="AB65" i="12"/>
  <c r="AB67" i="12" s="1"/>
  <c r="Z62" i="12"/>
  <c r="Y62" i="12"/>
  <c r="W62" i="12"/>
  <c r="V62" i="12"/>
  <c r="U62" i="12"/>
  <c r="T62" i="12"/>
  <c r="R62" i="12"/>
  <c r="Q62" i="12"/>
  <c r="O62" i="12"/>
  <c r="N62" i="12"/>
  <c r="M62" i="12"/>
  <c r="L62" i="12"/>
  <c r="P61" i="12"/>
  <c r="AA56" i="12"/>
  <c r="AA58" i="12" s="1"/>
  <c r="Z56" i="12"/>
  <c r="Z58" i="12" s="1"/>
  <c r="Y56" i="12"/>
  <c r="Y58" i="12" s="1"/>
  <c r="X56" i="12"/>
  <c r="W56" i="12"/>
  <c r="W58" i="12" s="1"/>
  <c r="V56" i="12"/>
  <c r="V58" i="12" s="1"/>
  <c r="T56" i="12"/>
  <c r="T58" i="12" s="1"/>
  <c r="L56" i="12"/>
  <c r="J56" i="12" s="1"/>
  <c r="AB55" i="12"/>
  <c r="AB54" i="12"/>
  <c r="Z51" i="12"/>
  <c r="Y51" i="12"/>
  <c r="W51" i="12"/>
  <c r="V51" i="12"/>
  <c r="U51" i="12"/>
  <c r="T51" i="12"/>
  <c r="R51" i="12"/>
  <c r="Q51" i="12"/>
  <c r="O51" i="12"/>
  <c r="N51" i="12"/>
  <c r="M51" i="12"/>
  <c r="L51" i="12"/>
  <c r="P50" i="12"/>
  <c r="AA45" i="12"/>
  <c r="AA47" i="12" s="1"/>
  <c r="Z45" i="12"/>
  <c r="Z47" i="12" s="1"/>
  <c r="Y45" i="12"/>
  <c r="Y47" i="12" s="1"/>
  <c r="X45" i="12"/>
  <c r="W45" i="12"/>
  <c r="W47" i="12" s="1"/>
  <c r="V45" i="12"/>
  <c r="V47" i="12" s="1"/>
  <c r="T45" i="12"/>
  <c r="T47" i="12" s="1"/>
  <c r="L45" i="12"/>
  <c r="J45" i="12" s="1"/>
  <c r="AB44" i="12"/>
  <c r="AB43" i="12"/>
  <c r="AB45" i="12" s="1"/>
  <c r="Z40" i="12"/>
  <c r="Y40" i="12"/>
  <c r="W40" i="12"/>
  <c r="V40" i="12"/>
  <c r="U40" i="12"/>
  <c r="T40" i="12"/>
  <c r="R40" i="12"/>
  <c r="Q40" i="12"/>
  <c r="O40" i="12"/>
  <c r="N40" i="12"/>
  <c r="M40" i="12"/>
  <c r="L40" i="12"/>
  <c r="P39" i="12"/>
  <c r="AA34" i="12"/>
  <c r="AA36" i="12" s="1"/>
  <c r="Z34" i="12"/>
  <c r="Z36" i="12" s="1"/>
  <c r="Y34" i="12"/>
  <c r="Y36" i="12" s="1"/>
  <c r="X34" i="12"/>
  <c r="W34" i="12"/>
  <c r="W36" i="12" s="1"/>
  <c r="V34" i="12"/>
  <c r="V36" i="12" s="1"/>
  <c r="T34" i="12"/>
  <c r="T36" i="12" s="1"/>
  <c r="L34" i="12"/>
  <c r="J34" i="12" s="1"/>
  <c r="AB33" i="12"/>
  <c r="AB32" i="12"/>
  <c r="Z29" i="12"/>
  <c r="Y29" i="12"/>
  <c r="W29" i="12"/>
  <c r="V29" i="12"/>
  <c r="U29" i="12"/>
  <c r="T29" i="12"/>
  <c r="R29" i="12"/>
  <c r="Q29" i="12"/>
  <c r="O29" i="12"/>
  <c r="N29" i="12"/>
  <c r="M29" i="12"/>
  <c r="L29" i="12"/>
  <c r="P28" i="12"/>
  <c r="U25" i="12"/>
  <c r="AA24" i="12"/>
  <c r="AA25" i="12" s="1"/>
  <c r="Z24" i="12"/>
  <c r="Z25" i="12" s="1"/>
  <c r="Y24" i="12"/>
  <c r="Y25" i="12" s="1"/>
  <c r="X24" i="12"/>
  <c r="W24" i="12"/>
  <c r="W25" i="12" s="1"/>
  <c r="V24" i="12"/>
  <c r="V25" i="12" s="1"/>
  <c r="T24" i="12"/>
  <c r="L24" i="12"/>
  <c r="L25" i="12" s="1"/>
  <c r="AB23" i="12"/>
  <c r="AB22" i="12"/>
  <c r="Z19" i="12"/>
  <c r="Y19" i="12"/>
  <c r="W19" i="12"/>
  <c r="V19" i="12"/>
  <c r="U19" i="12"/>
  <c r="T19" i="12"/>
  <c r="R19" i="12"/>
  <c r="Q19" i="12"/>
  <c r="O19" i="12"/>
  <c r="N19" i="12"/>
  <c r="M19" i="12"/>
  <c r="L19" i="12"/>
  <c r="P18" i="12"/>
  <c r="AA13" i="12"/>
  <c r="AA15" i="12" s="1"/>
  <c r="Z13" i="12"/>
  <c r="Z15" i="12" s="1"/>
  <c r="Y13" i="12"/>
  <c r="Y15" i="12" s="1"/>
  <c r="X13" i="12"/>
  <c r="W13" i="12"/>
  <c r="W15" i="12" s="1"/>
  <c r="V13" i="12"/>
  <c r="V15" i="12" s="1"/>
  <c r="T13" i="12"/>
  <c r="T15" i="12" s="1"/>
  <c r="L13" i="12"/>
  <c r="J13" i="12" s="1"/>
  <c r="AB12" i="12"/>
  <c r="AB13" i="12" s="1"/>
  <c r="Z9" i="12"/>
  <c r="Y9" i="12"/>
  <c r="W9" i="12"/>
  <c r="V9" i="12"/>
  <c r="U9" i="12"/>
  <c r="T9" i="12"/>
  <c r="R9" i="12"/>
  <c r="Q9" i="12"/>
  <c r="O9" i="12"/>
  <c r="N9" i="12"/>
  <c r="M9" i="12"/>
  <c r="L9" i="12"/>
  <c r="P8" i="12"/>
  <c r="AA3" i="12"/>
  <c r="AA5" i="12" s="1"/>
  <c r="Z3" i="12"/>
  <c r="Z5" i="12" s="1"/>
  <c r="Y3" i="12"/>
  <c r="Y5" i="12" s="1"/>
  <c r="X3" i="12"/>
  <c r="W3" i="12"/>
  <c r="W5" i="12" s="1"/>
  <c r="V3" i="12"/>
  <c r="V5" i="12" s="1"/>
  <c r="T3" i="12"/>
  <c r="T5" i="12" s="1"/>
  <c r="L3" i="12"/>
  <c r="J3" i="12" s="1"/>
  <c r="AB2" i="12"/>
  <c r="AB3" i="12" s="1"/>
  <c r="AA24" i="11"/>
  <c r="AA26" i="11" s="1"/>
  <c r="Z24" i="11"/>
  <c r="Z26" i="11" s="1"/>
  <c r="Y24" i="11"/>
  <c r="Y26" i="11" s="1"/>
  <c r="X24" i="11"/>
  <c r="W24" i="11"/>
  <c r="W26" i="11" s="1"/>
  <c r="V24" i="11"/>
  <c r="V26" i="11" s="1"/>
  <c r="T24" i="11"/>
  <c r="T26" i="11" s="1"/>
  <c r="L24" i="11"/>
  <c r="J24" i="11"/>
  <c r="AB23" i="11"/>
  <c r="AB22" i="11"/>
  <c r="AB24" i="11" s="1"/>
  <c r="AA17" i="11"/>
  <c r="AA19" i="11" s="1"/>
  <c r="Z17" i="11"/>
  <c r="Z19" i="11" s="1"/>
  <c r="Y17" i="11"/>
  <c r="Y19" i="11" s="1"/>
  <c r="X17" i="11"/>
  <c r="W17" i="11"/>
  <c r="W19" i="11" s="1"/>
  <c r="V17" i="11"/>
  <c r="V19" i="11" s="1"/>
  <c r="T17" i="11"/>
  <c r="T19" i="11" s="1"/>
  <c r="L17" i="11"/>
  <c r="J17" i="11"/>
  <c r="AB16" i="11"/>
  <c r="AB17" i="11" s="1"/>
  <c r="AA11" i="11"/>
  <c r="AA13" i="11" s="1"/>
  <c r="Z11" i="11"/>
  <c r="Z13" i="11" s="1"/>
  <c r="Y11" i="11"/>
  <c r="Y13" i="11" s="1"/>
  <c r="X11" i="11"/>
  <c r="W11" i="11"/>
  <c r="W13" i="11" s="1"/>
  <c r="V11" i="11"/>
  <c r="V13" i="11" s="1"/>
  <c r="T11" i="11"/>
  <c r="T13" i="11" s="1"/>
  <c r="L11" i="11"/>
  <c r="J11" i="11"/>
  <c r="AB10" i="11"/>
  <c r="AB9" i="11"/>
  <c r="AB11" i="11" s="1"/>
  <c r="AA4" i="11"/>
  <c r="AA6" i="11" s="1"/>
  <c r="Z4" i="11"/>
  <c r="Z6" i="11" s="1"/>
  <c r="Y4" i="11"/>
  <c r="Y6" i="11" s="1"/>
  <c r="X4" i="11"/>
  <c r="W4" i="11"/>
  <c r="W6" i="11" s="1"/>
  <c r="V4" i="11"/>
  <c r="V6" i="11" s="1"/>
  <c r="T4" i="11"/>
  <c r="T6" i="11" s="1"/>
  <c r="L4" i="11"/>
  <c r="J4" i="11"/>
  <c r="AB3" i="11"/>
  <c r="AB2" i="11"/>
  <c r="AB4" i="11" s="1"/>
  <c r="P13" i="2"/>
  <c r="N13" i="2"/>
  <c r="Q13" i="2" s="1"/>
  <c r="P8" i="2"/>
  <c r="N8" i="2"/>
  <c r="Q8" i="2" s="1"/>
  <c r="U126" i="1"/>
  <c r="U128" i="1"/>
  <c r="U193" i="1"/>
  <c r="T191" i="1"/>
  <c r="T193" i="1" s="1"/>
  <c r="S191" i="1"/>
  <c r="S193" i="1" s="1"/>
  <c r="R191" i="1"/>
  <c r="R193" i="1" s="1"/>
  <c r="Q191" i="1"/>
  <c r="P191" i="1"/>
  <c r="P193" i="1" s="1"/>
  <c r="O191" i="1"/>
  <c r="O193" i="1" s="1"/>
  <c r="M191" i="1"/>
  <c r="M193" i="1" s="1"/>
  <c r="L191" i="1"/>
  <c r="L193" i="1" s="1"/>
  <c r="V190" i="1"/>
  <c r="V191" i="1" s="1"/>
  <c r="U187" i="1"/>
  <c r="T185" i="1"/>
  <c r="T187" i="1" s="1"/>
  <c r="S185" i="1"/>
  <c r="S187" i="1" s="1"/>
  <c r="R185" i="1"/>
  <c r="R187" i="1" s="1"/>
  <c r="Q185" i="1"/>
  <c r="P185" i="1"/>
  <c r="P187" i="1" s="1"/>
  <c r="O185" i="1"/>
  <c r="O187" i="1" s="1"/>
  <c r="M185" i="1"/>
  <c r="M187" i="1" s="1"/>
  <c r="L185" i="1"/>
  <c r="V184" i="1"/>
  <c r="V185" i="1" s="1"/>
  <c r="U181" i="1"/>
  <c r="T179" i="1"/>
  <c r="T181" i="1" s="1"/>
  <c r="S179" i="1"/>
  <c r="S181" i="1" s="1"/>
  <c r="R179" i="1"/>
  <c r="R181" i="1" s="1"/>
  <c r="Q179" i="1"/>
  <c r="P179" i="1"/>
  <c r="P181" i="1" s="1"/>
  <c r="O179" i="1"/>
  <c r="O181" i="1" s="1"/>
  <c r="M179" i="1"/>
  <c r="M181" i="1" s="1"/>
  <c r="L179" i="1"/>
  <c r="V178" i="1"/>
  <c r="V179" i="1" s="1"/>
  <c r="U175" i="1"/>
  <c r="T173" i="1"/>
  <c r="T175" i="1" s="1"/>
  <c r="S173" i="1"/>
  <c r="S175" i="1" s="1"/>
  <c r="R173" i="1"/>
  <c r="R175" i="1" s="1"/>
  <c r="Q173" i="1"/>
  <c r="P173" i="1"/>
  <c r="P175" i="1" s="1"/>
  <c r="O173" i="1"/>
  <c r="O175" i="1" s="1"/>
  <c r="M173" i="1"/>
  <c r="M175" i="1" s="1"/>
  <c r="L173" i="1"/>
  <c r="J173" i="1" s="1"/>
  <c r="V172" i="1"/>
  <c r="V173" i="1" s="1"/>
  <c r="V175" i="1" s="1"/>
  <c r="U169" i="1"/>
  <c r="S167" i="1"/>
  <c r="S169" i="1" s="1"/>
  <c r="R167" i="1"/>
  <c r="R169" i="1" s="1"/>
  <c r="Q167" i="1"/>
  <c r="P167" i="1"/>
  <c r="P169" i="1" s="1"/>
  <c r="O167" i="1"/>
  <c r="O169" i="1" s="1"/>
  <c r="M167" i="1"/>
  <c r="M169" i="1" s="1"/>
  <c r="L167" i="1"/>
  <c r="U163" i="1"/>
  <c r="T161" i="1"/>
  <c r="T163" i="1" s="1"/>
  <c r="S161" i="1"/>
  <c r="S163" i="1" s="1"/>
  <c r="R161" i="1"/>
  <c r="R163" i="1" s="1"/>
  <c r="Q161" i="1"/>
  <c r="P161" i="1"/>
  <c r="P163" i="1" s="1"/>
  <c r="O161" i="1"/>
  <c r="O163" i="1" s="1"/>
  <c r="M161" i="1"/>
  <c r="M163" i="1" s="1"/>
  <c r="L161" i="1"/>
  <c r="V160" i="1"/>
  <c r="V161" i="1" s="1"/>
  <c r="U157" i="1"/>
  <c r="T155" i="1"/>
  <c r="T157" i="1" s="1"/>
  <c r="S155" i="1"/>
  <c r="S157" i="1" s="1"/>
  <c r="R155" i="1"/>
  <c r="R157" i="1" s="1"/>
  <c r="Q155" i="1"/>
  <c r="P155" i="1"/>
  <c r="P157" i="1" s="1"/>
  <c r="O155" i="1"/>
  <c r="O157" i="1" s="1"/>
  <c r="M155" i="1"/>
  <c r="M157" i="1" s="1"/>
  <c r="L155" i="1"/>
  <c r="V154" i="1"/>
  <c r="V153" i="1"/>
  <c r="V152" i="1"/>
  <c r="U149" i="1"/>
  <c r="T147" i="1"/>
  <c r="T149" i="1" s="1"/>
  <c r="S147" i="1"/>
  <c r="S149" i="1" s="1"/>
  <c r="R147" i="1"/>
  <c r="R149" i="1" s="1"/>
  <c r="Q147" i="1"/>
  <c r="P147" i="1"/>
  <c r="P149" i="1" s="1"/>
  <c r="O147" i="1"/>
  <c r="O149" i="1" s="1"/>
  <c r="M147" i="1"/>
  <c r="M149" i="1" s="1"/>
  <c r="L147" i="1"/>
  <c r="V146" i="1"/>
  <c r="V147" i="1" s="1"/>
  <c r="U143" i="1"/>
  <c r="T141" i="1"/>
  <c r="T143" i="1" s="1"/>
  <c r="S141" i="1"/>
  <c r="S143" i="1" s="1"/>
  <c r="R141" i="1"/>
  <c r="R143" i="1" s="1"/>
  <c r="Q141" i="1"/>
  <c r="P141" i="1"/>
  <c r="P143" i="1" s="1"/>
  <c r="O141" i="1"/>
  <c r="O143" i="1" s="1"/>
  <c r="M141" i="1"/>
  <c r="M143" i="1" s="1"/>
  <c r="L141" i="1"/>
  <c r="V140" i="1"/>
  <c r="V141" i="1" s="1"/>
  <c r="U137" i="1"/>
  <c r="T135" i="1"/>
  <c r="T137" i="1" s="1"/>
  <c r="S135" i="1"/>
  <c r="S137" i="1" s="1"/>
  <c r="R135" i="1"/>
  <c r="R137" i="1" s="1"/>
  <c r="Q135" i="1"/>
  <c r="P135" i="1"/>
  <c r="P137" i="1" s="1"/>
  <c r="O135" i="1"/>
  <c r="O137" i="1" s="1"/>
  <c r="M135" i="1"/>
  <c r="M137" i="1" s="1"/>
  <c r="L135" i="1"/>
  <c r="V134" i="1"/>
  <c r="V133" i="1"/>
  <c r="V132" i="1"/>
  <c r="T126" i="1"/>
  <c r="T128" i="1" s="1"/>
  <c r="S126" i="1"/>
  <c r="S128" i="1" s="1"/>
  <c r="R126" i="1"/>
  <c r="R128" i="1" s="1"/>
  <c r="Q126" i="1"/>
  <c r="P126" i="1"/>
  <c r="P128" i="1" s="1"/>
  <c r="O126" i="1"/>
  <c r="O128" i="1" s="1"/>
  <c r="M126" i="1"/>
  <c r="M128" i="1" s="1"/>
  <c r="L126" i="1"/>
  <c r="V125" i="1"/>
  <c r="V124" i="1"/>
  <c r="V123" i="1"/>
  <c r="U120" i="1"/>
  <c r="T118" i="1"/>
  <c r="T120" i="1" s="1"/>
  <c r="S118" i="1"/>
  <c r="S120" i="1" s="1"/>
  <c r="R118" i="1"/>
  <c r="R120" i="1" s="1"/>
  <c r="Q118" i="1"/>
  <c r="P118" i="1"/>
  <c r="P120" i="1" s="1"/>
  <c r="O118" i="1"/>
  <c r="O120" i="1" s="1"/>
  <c r="M118" i="1"/>
  <c r="M120" i="1" s="1"/>
  <c r="L118" i="1"/>
  <c r="V117" i="1"/>
  <c r="V118" i="1" s="1"/>
  <c r="U114" i="1"/>
  <c r="T112" i="1"/>
  <c r="T114" i="1" s="1"/>
  <c r="S112" i="1"/>
  <c r="S114" i="1" s="1"/>
  <c r="R112" i="1"/>
  <c r="R114" i="1" s="1"/>
  <c r="Q112" i="1"/>
  <c r="P112" i="1"/>
  <c r="P114" i="1" s="1"/>
  <c r="O112" i="1"/>
  <c r="O114" i="1" s="1"/>
  <c r="M112" i="1"/>
  <c r="M114" i="1" s="1"/>
  <c r="L112" i="1"/>
  <c r="V111" i="1"/>
  <c r="V112" i="1" s="1"/>
  <c r="U108" i="1"/>
  <c r="T106" i="1"/>
  <c r="T108" i="1" s="1"/>
  <c r="S106" i="1"/>
  <c r="S108" i="1" s="1"/>
  <c r="R106" i="1"/>
  <c r="R108" i="1" s="1"/>
  <c r="Q106" i="1"/>
  <c r="P106" i="1"/>
  <c r="P108" i="1" s="1"/>
  <c r="O106" i="1"/>
  <c r="O108" i="1" s="1"/>
  <c r="M106" i="1"/>
  <c r="M108" i="1" s="1"/>
  <c r="L106" i="1"/>
  <c r="V105" i="1"/>
  <c r="V106" i="1" s="1"/>
  <c r="U102" i="1"/>
  <c r="T100" i="1"/>
  <c r="T102" i="1" s="1"/>
  <c r="S100" i="1"/>
  <c r="S102" i="1" s="1"/>
  <c r="R100" i="1"/>
  <c r="R102" i="1" s="1"/>
  <c r="Q100" i="1"/>
  <c r="P100" i="1"/>
  <c r="P102" i="1" s="1"/>
  <c r="O100" i="1"/>
  <c r="O102" i="1" s="1"/>
  <c r="M100" i="1"/>
  <c r="M102" i="1" s="1"/>
  <c r="L100" i="1"/>
  <c r="V99" i="1"/>
  <c r="V98" i="1"/>
  <c r="V97" i="1"/>
  <c r="U94" i="1"/>
  <c r="T92" i="1"/>
  <c r="T94" i="1" s="1"/>
  <c r="S92" i="1"/>
  <c r="S94" i="1" s="1"/>
  <c r="R92" i="1"/>
  <c r="R94" i="1" s="1"/>
  <c r="Q92" i="1"/>
  <c r="P92" i="1"/>
  <c r="P94" i="1" s="1"/>
  <c r="O92" i="1"/>
  <c r="O94" i="1" s="1"/>
  <c r="M92" i="1"/>
  <c r="M94" i="1" s="1"/>
  <c r="L92" i="1"/>
  <c r="V91" i="1"/>
  <c r="V92" i="1" s="1"/>
  <c r="U88" i="1"/>
  <c r="T86" i="1"/>
  <c r="T88" i="1" s="1"/>
  <c r="S86" i="1"/>
  <c r="S88" i="1" s="1"/>
  <c r="R86" i="1"/>
  <c r="R88" i="1" s="1"/>
  <c r="Q86" i="1"/>
  <c r="P86" i="1"/>
  <c r="P88" i="1" s="1"/>
  <c r="O86" i="1"/>
  <c r="O88" i="1" s="1"/>
  <c r="M86" i="1"/>
  <c r="M88" i="1" s="1"/>
  <c r="L86" i="1"/>
  <c r="V85" i="1"/>
  <c r="V84" i="1"/>
  <c r="U81" i="1"/>
  <c r="T79" i="1"/>
  <c r="T81" i="1" s="1"/>
  <c r="S79" i="1"/>
  <c r="S81" i="1" s="1"/>
  <c r="R79" i="1"/>
  <c r="R81" i="1" s="1"/>
  <c r="Q79" i="1"/>
  <c r="P79" i="1"/>
  <c r="P81" i="1" s="1"/>
  <c r="O79" i="1"/>
  <c r="O81" i="1" s="1"/>
  <c r="M79" i="1"/>
  <c r="M81" i="1" s="1"/>
  <c r="L79" i="1"/>
  <c r="V78" i="1"/>
  <c r="V79" i="1" s="1"/>
  <c r="U75" i="1"/>
  <c r="T73" i="1"/>
  <c r="T75" i="1" s="1"/>
  <c r="S73" i="1"/>
  <c r="S75" i="1" s="1"/>
  <c r="R73" i="1"/>
  <c r="R75" i="1" s="1"/>
  <c r="Q73" i="1"/>
  <c r="P73" i="1"/>
  <c r="P75" i="1" s="1"/>
  <c r="O73" i="1"/>
  <c r="O75" i="1" s="1"/>
  <c r="M73" i="1"/>
  <c r="M75" i="1" s="1"/>
  <c r="L73" i="1"/>
  <c r="V72" i="1"/>
  <c r="V71" i="1"/>
  <c r="U68" i="1"/>
  <c r="S66" i="1"/>
  <c r="S68" i="1" s="1"/>
  <c r="R66" i="1"/>
  <c r="R68" i="1" s="1"/>
  <c r="Q66" i="1"/>
  <c r="P66" i="1"/>
  <c r="P68" i="1" s="1"/>
  <c r="O66" i="1"/>
  <c r="O68" i="1" s="1"/>
  <c r="M66" i="1"/>
  <c r="M68" i="1" s="1"/>
  <c r="L66" i="1"/>
  <c r="U62" i="1"/>
  <c r="T60" i="1"/>
  <c r="T62" i="1" s="1"/>
  <c r="S60" i="1"/>
  <c r="S62" i="1" s="1"/>
  <c r="R60" i="1"/>
  <c r="R62" i="1" s="1"/>
  <c r="Q60" i="1"/>
  <c r="P60" i="1"/>
  <c r="P62" i="1" s="1"/>
  <c r="O60" i="1"/>
  <c r="O62" i="1" s="1"/>
  <c r="M60" i="1"/>
  <c r="M62" i="1" s="1"/>
  <c r="L60" i="1"/>
  <c r="V59" i="1"/>
  <c r="V60" i="1" s="1"/>
  <c r="U56" i="1"/>
  <c r="T54" i="1"/>
  <c r="T56" i="1" s="1"/>
  <c r="S54" i="1"/>
  <c r="S56" i="1" s="1"/>
  <c r="R54" i="1"/>
  <c r="R56" i="1" s="1"/>
  <c r="Q54" i="1"/>
  <c r="P54" i="1"/>
  <c r="P56" i="1" s="1"/>
  <c r="O54" i="1"/>
  <c r="O56" i="1" s="1"/>
  <c r="M54" i="1"/>
  <c r="M56" i="1" s="1"/>
  <c r="L54" i="1"/>
  <c r="V53" i="1"/>
  <c r="V54" i="1" s="1"/>
  <c r="U50" i="1"/>
  <c r="T48" i="1"/>
  <c r="T50" i="1" s="1"/>
  <c r="S48" i="1"/>
  <c r="S50" i="1" s="1"/>
  <c r="R48" i="1"/>
  <c r="R50" i="1" s="1"/>
  <c r="Q48" i="1"/>
  <c r="P48" i="1"/>
  <c r="P50" i="1" s="1"/>
  <c r="O48" i="1"/>
  <c r="O50" i="1" s="1"/>
  <c r="M48" i="1"/>
  <c r="M50" i="1" s="1"/>
  <c r="L48" i="1"/>
  <c r="V47" i="1"/>
  <c r="V48" i="1" s="1"/>
  <c r="U44" i="1"/>
  <c r="T42" i="1"/>
  <c r="T44" i="1" s="1"/>
  <c r="S42" i="1"/>
  <c r="S44" i="1" s="1"/>
  <c r="R42" i="1"/>
  <c r="R44" i="1" s="1"/>
  <c r="Q42" i="1"/>
  <c r="P42" i="1"/>
  <c r="P44" i="1" s="1"/>
  <c r="O42" i="1"/>
  <c r="O44" i="1" s="1"/>
  <c r="M42" i="1"/>
  <c r="M44" i="1" s="1"/>
  <c r="L42" i="1"/>
  <c r="V41" i="1"/>
  <c r="V42" i="1" s="1"/>
  <c r="U38" i="1"/>
  <c r="T36" i="1"/>
  <c r="T38" i="1" s="1"/>
  <c r="S36" i="1"/>
  <c r="S38" i="1" s="1"/>
  <c r="R36" i="1"/>
  <c r="R38" i="1" s="1"/>
  <c r="Q36" i="1"/>
  <c r="P36" i="1"/>
  <c r="P38" i="1" s="1"/>
  <c r="O36" i="1"/>
  <c r="O38" i="1" s="1"/>
  <c r="M36" i="1"/>
  <c r="M38" i="1" s="1"/>
  <c r="L36" i="1"/>
  <c r="V35" i="1"/>
  <c r="V36" i="1" s="1"/>
  <c r="U32" i="1"/>
  <c r="T30" i="1"/>
  <c r="T32" i="1" s="1"/>
  <c r="S30" i="1"/>
  <c r="S32" i="1" s="1"/>
  <c r="R30" i="1"/>
  <c r="R32" i="1" s="1"/>
  <c r="Q30" i="1"/>
  <c r="P30" i="1"/>
  <c r="P32" i="1" s="1"/>
  <c r="O30" i="1"/>
  <c r="O32" i="1" s="1"/>
  <c r="M30" i="1"/>
  <c r="M32" i="1" s="1"/>
  <c r="L30" i="1"/>
  <c r="V29" i="1"/>
  <c r="V30" i="1" s="1"/>
  <c r="U26" i="1"/>
  <c r="S24" i="1"/>
  <c r="S26" i="1" s="1"/>
  <c r="R24" i="1"/>
  <c r="R26" i="1" s="1"/>
  <c r="Q24" i="1"/>
  <c r="P24" i="1"/>
  <c r="P26" i="1" s="1"/>
  <c r="O24" i="1"/>
  <c r="O26" i="1" s="1"/>
  <c r="M24" i="1"/>
  <c r="M26" i="1" s="1"/>
  <c r="L24" i="1"/>
  <c r="U19" i="1"/>
  <c r="S17" i="1"/>
  <c r="S19" i="1" s="1"/>
  <c r="R17" i="1"/>
  <c r="R19" i="1" s="1"/>
  <c r="Q17" i="1"/>
  <c r="P17" i="1"/>
  <c r="P19" i="1" s="1"/>
  <c r="O17" i="1"/>
  <c r="O19" i="1" s="1"/>
  <c r="M17" i="1"/>
  <c r="M19" i="1" s="1"/>
  <c r="L17" i="1"/>
  <c r="V16" i="1"/>
  <c r="V15" i="1"/>
  <c r="U11" i="1"/>
  <c r="T9" i="1"/>
  <c r="T11" i="1" s="1"/>
  <c r="S9" i="1"/>
  <c r="S11" i="1" s="1"/>
  <c r="R9" i="1"/>
  <c r="R11" i="1" s="1"/>
  <c r="Q9" i="1"/>
  <c r="P9" i="1"/>
  <c r="P11" i="1" s="1"/>
  <c r="O9" i="1"/>
  <c r="O11" i="1" s="1"/>
  <c r="M9" i="1"/>
  <c r="M11" i="1" s="1"/>
  <c r="L9" i="1"/>
  <c r="V8" i="1"/>
  <c r="V9" i="1" s="1"/>
  <c r="U5" i="1"/>
  <c r="S3" i="1"/>
  <c r="S5" i="1" s="1"/>
  <c r="R3" i="1"/>
  <c r="R5" i="1" s="1"/>
  <c r="Q3" i="1"/>
  <c r="P3" i="1"/>
  <c r="P5" i="1" s="1"/>
  <c r="O3" i="1"/>
  <c r="O5" i="1" s="1"/>
  <c r="M3" i="1"/>
  <c r="M5" i="1" s="1"/>
  <c r="L3" i="1"/>
  <c r="N175" i="1"/>
  <c r="N219" i="5"/>
  <c r="T217" i="5"/>
  <c r="T219" i="5" s="1"/>
  <c r="S217" i="5"/>
  <c r="S219" i="5" s="1"/>
  <c r="R217" i="5"/>
  <c r="R219" i="5" s="1"/>
  <c r="Q217" i="5"/>
  <c r="P217" i="5"/>
  <c r="P219" i="5" s="1"/>
  <c r="O217" i="5"/>
  <c r="O219" i="5" s="1"/>
  <c r="M217" i="5"/>
  <c r="M219" i="5" s="1"/>
  <c r="L217" i="5"/>
  <c r="J217" i="5" s="1"/>
  <c r="U216" i="5"/>
  <c r="U217" i="5" s="1"/>
  <c r="U219" i="5" s="1"/>
  <c r="T211" i="5"/>
  <c r="T213" i="5" s="1"/>
  <c r="S211" i="5"/>
  <c r="S213" i="5" s="1"/>
  <c r="R211" i="5"/>
  <c r="R213" i="5" s="1"/>
  <c r="Q211" i="5"/>
  <c r="P211" i="5"/>
  <c r="P213" i="5" s="1"/>
  <c r="O211" i="5"/>
  <c r="O213" i="5" s="1"/>
  <c r="M211" i="5"/>
  <c r="M213" i="5" s="1"/>
  <c r="L211" i="5"/>
  <c r="J211" i="5" s="1"/>
  <c r="U210" i="5"/>
  <c r="U209" i="5"/>
  <c r="N206" i="5"/>
  <c r="T204" i="5"/>
  <c r="T206" i="5" s="1"/>
  <c r="S204" i="5"/>
  <c r="S206" i="5" s="1"/>
  <c r="R204" i="5"/>
  <c r="R206" i="5" s="1"/>
  <c r="Q204" i="5"/>
  <c r="P204" i="5"/>
  <c r="P206" i="5" s="1"/>
  <c r="O204" i="5"/>
  <c r="O206" i="5" s="1"/>
  <c r="M204" i="5"/>
  <c r="M206" i="5" s="1"/>
  <c r="L204" i="5"/>
  <c r="J204" i="5" s="1"/>
  <c r="U203" i="5"/>
  <c r="U202" i="5"/>
  <c r="N199" i="5"/>
  <c r="T197" i="5"/>
  <c r="T199" i="5" s="1"/>
  <c r="S197" i="5"/>
  <c r="S199" i="5" s="1"/>
  <c r="R197" i="5"/>
  <c r="R199" i="5" s="1"/>
  <c r="Q197" i="5"/>
  <c r="P197" i="5"/>
  <c r="P199" i="5" s="1"/>
  <c r="O197" i="5"/>
  <c r="O199" i="5" s="1"/>
  <c r="M197" i="5"/>
  <c r="M199" i="5" s="1"/>
  <c r="L197" i="5"/>
  <c r="U196" i="5"/>
  <c r="U197" i="5" s="1"/>
  <c r="U199" i="5" s="1"/>
  <c r="N193" i="5"/>
  <c r="T191" i="5"/>
  <c r="T193" i="5" s="1"/>
  <c r="S191" i="5"/>
  <c r="S193" i="5" s="1"/>
  <c r="R191" i="5"/>
  <c r="R193" i="5" s="1"/>
  <c r="Q191" i="5"/>
  <c r="P191" i="5"/>
  <c r="P193" i="5" s="1"/>
  <c r="O191" i="5"/>
  <c r="O193" i="5" s="1"/>
  <c r="M191" i="5"/>
  <c r="M193" i="5" s="1"/>
  <c r="L191" i="5"/>
  <c r="J191" i="5" s="1"/>
  <c r="U190" i="5"/>
  <c r="U189" i="5"/>
  <c r="N186" i="5"/>
  <c r="T184" i="5"/>
  <c r="T186" i="5" s="1"/>
  <c r="S184" i="5"/>
  <c r="S186" i="5" s="1"/>
  <c r="R184" i="5"/>
  <c r="R186" i="5" s="1"/>
  <c r="Q184" i="5"/>
  <c r="P184" i="5"/>
  <c r="P186" i="5" s="1"/>
  <c r="O184" i="5"/>
  <c r="O186" i="5" s="1"/>
  <c r="M184" i="5"/>
  <c r="M186" i="5" s="1"/>
  <c r="L184" i="5"/>
  <c r="J184" i="5" s="1"/>
  <c r="U183" i="5"/>
  <c r="U182" i="5"/>
  <c r="U184" i="5" s="1"/>
  <c r="U186" i="5" s="1"/>
  <c r="N179" i="5"/>
  <c r="T177" i="5"/>
  <c r="T179" i="5" s="1"/>
  <c r="S177" i="5"/>
  <c r="S179" i="5" s="1"/>
  <c r="R177" i="5"/>
  <c r="R179" i="5" s="1"/>
  <c r="Q177" i="5"/>
  <c r="P177" i="5"/>
  <c r="P179" i="5" s="1"/>
  <c r="O177" i="5"/>
  <c r="O179" i="5" s="1"/>
  <c r="M177" i="5"/>
  <c r="M179" i="5" s="1"/>
  <c r="L177" i="5"/>
  <c r="J177" i="5" s="1"/>
  <c r="U176" i="5"/>
  <c r="U177" i="5" s="1"/>
  <c r="U179" i="5" s="1"/>
  <c r="N173" i="5"/>
  <c r="T171" i="5"/>
  <c r="T173" i="5" s="1"/>
  <c r="S171" i="5"/>
  <c r="S173" i="5" s="1"/>
  <c r="R171" i="5"/>
  <c r="R173" i="5" s="1"/>
  <c r="Q171" i="5"/>
  <c r="P171" i="5"/>
  <c r="P173" i="5" s="1"/>
  <c r="O171" i="5"/>
  <c r="O173" i="5" s="1"/>
  <c r="M171" i="5"/>
  <c r="M173" i="5" s="1"/>
  <c r="L171" i="5"/>
  <c r="J171" i="5" s="1"/>
  <c r="U170" i="5"/>
  <c r="U169" i="5"/>
  <c r="U168" i="5"/>
  <c r="U167" i="5"/>
  <c r="U171" i="5" s="1"/>
  <c r="U173" i="5" s="1"/>
  <c r="N164" i="5"/>
  <c r="T162" i="5"/>
  <c r="T164" i="5" s="1"/>
  <c r="S162" i="5"/>
  <c r="S164" i="5" s="1"/>
  <c r="R162" i="5"/>
  <c r="R164" i="5" s="1"/>
  <c r="Q162" i="5"/>
  <c r="P162" i="5"/>
  <c r="P164" i="5" s="1"/>
  <c r="O162" i="5"/>
  <c r="O164" i="5" s="1"/>
  <c r="M162" i="5"/>
  <c r="M164" i="5" s="1"/>
  <c r="L162" i="5"/>
  <c r="J162" i="5" s="1"/>
  <c r="U161" i="5"/>
  <c r="U162" i="5" s="1"/>
  <c r="U164" i="5" s="1"/>
  <c r="N158" i="5"/>
  <c r="T156" i="5"/>
  <c r="T158" i="5" s="1"/>
  <c r="S156" i="5"/>
  <c r="S158" i="5" s="1"/>
  <c r="R156" i="5"/>
  <c r="R158" i="5" s="1"/>
  <c r="Q156" i="5"/>
  <c r="P156" i="5"/>
  <c r="P158" i="5" s="1"/>
  <c r="O156" i="5"/>
  <c r="O158" i="5" s="1"/>
  <c r="M156" i="5"/>
  <c r="M158" i="5" s="1"/>
  <c r="L156" i="5"/>
  <c r="J156" i="5" s="1"/>
  <c r="U155" i="5"/>
  <c r="U156" i="5" s="1"/>
  <c r="U158" i="5" s="1"/>
  <c r="N152" i="5"/>
  <c r="T150" i="5"/>
  <c r="T152" i="5" s="1"/>
  <c r="S150" i="5"/>
  <c r="S152" i="5" s="1"/>
  <c r="R150" i="5"/>
  <c r="R152" i="5" s="1"/>
  <c r="Q150" i="5"/>
  <c r="P150" i="5"/>
  <c r="P152" i="5" s="1"/>
  <c r="O150" i="5"/>
  <c r="O152" i="5" s="1"/>
  <c r="M150" i="5"/>
  <c r="M152" i="5" s="1"/>
  <c r="L150" i="5"/>
  <c r="J150" i="5" s="1"/>
  <c r="U149" i="5"/>
  <c r="U148" i="5"/>
  <c r="U150" i="5" s="1"/>
  <c r="U152" i="5" s="1"/>
  <c r="N145" i="5"/>
  <c r="T143" i="5"/>
  <c r="T145" i="5" s="1"/>
  <c r="S143" i="5"/>
  <c r="S145" i="5" s="1"/>
  <c r="R143" i="5"/>
  <c r="R145" i="5" s="1"/>
  <c r="Q143" i="5"/>
  <c r="P143" i="5"/>
  <c r="P145" i="5" s="1"/>
  <c r="O143" i="5"/>
  <c r="O145" i="5" s="1"/>
  <c r="M143" i="5"/>
  <c r="M145" i="5" s="1"/>
  <c r="L143" i="5"/>
  <c r="J143" i="5" s="1"/>
  <c r="U142" i="5"/>
  <c r="U141" i="5"/>
  <c r="U143" i="5" s="1"/>
  <c r="U145" i="5" s="1"/>
  <c r="N138" i="5"/>
  <c r="T136" i="5"/>
  <c r="T138" i="5" s="1"/>
  <c r="S136" i="5"/>
  <c r="S138" i="5" s="1"/>
  <c r="R136" i="5"/>
  <c r="R138" i="5" s="1"/>
  <c r="Q136" i="5"/>
  <c r="P136" i="5"/>
  <c r="P138" i="5" s="1"/>
  <c r="O136" i="5"/>
  <c r="O138" i="5" s="1"/>
  <c r="M136" i="5"/>
  <c r="M138" i="5" s="1"/>
  <c r="L136" i="5"/>
  <c r="J136" i="5" s="1"/>
  <c r="U135" i="5"/>
  <c r="U134" i="5"/>
  <c r="U136" i="5" s="1"/>
  <c r="U138" i="5" s="1"/>
  <c r="N131" i="5"/>
  <c r="T129" i="5"/>
  <c r="T131" i="5" s="1"/>
  <c r="S129" i="5"/>
  <c r="S131" i="5" s="1"/>
  <c r="R129" i="5"/>
  <c r="R131" i="5" s="1"/>
  <c r="Q129" i="5"/>
  <c r="P129" i="5"/>
  <c r="P131" i="5" s="1"/>
  <c r="O129" i="5"/>
  <c r="O131" i="5" s="1"/>
  <c r="M129" i="5"/>
  <c r="L129" i="5"/>
  <c r="U128" i="5"/>
  <c r="U127" i="5"/>
  <c r="N124" i="5"/>
  <c r="T122" i="5"/>
  <c r="T124" i="5" s="1"/>
  <c r="S122" i="5"/>
  <c r="S124" i="5" s="1"/>
  <c r="R122" i="5"/>
  <c r="R124" i="5" s="1"/>
  <c r="Q122" i="5"/>
  <c r="P122" i="5"/>
  <c r="P124" i="5" s="1"/>
  <c r="O122" i="5"/>
  <c r="O124" i="5" s="1"/>
  <c r="M122" i="5"/>
  <c r="M124" i="5" s="1"/>
  <c r="L122" i="5"/>
  <c r="U121" i="5"/>
  <c r="U120" i="5"/>
  <c r="U122" i="5" s="1"/>
  <c r="U124" i="5" s="1"/>
  <c r="N117" i="5"/>
  <c r="T115" i="5"/>
  <c r="T117" i="5" s="1"/>
  <c r="S115" i="5"/>
  <c r="S117" i="5" s="1"/>
  <c r="R115" i="5"/>
  <c r="R117" i="5" s="1"/>
  <c r="Q115" i="5"/>
  <c r="P115" i="5"/>
  <c r="P117" i="5" s="1"/>
  <c r="O115" i="5"/>
  <c r="O117" i="5" s="1"/>
  <c r="M115" i="5"/>
  <c r="M117" i="5" s="1"/>
  <c r="L115" i="5"/>
  <c r="J115" i="5" s="1"/>
  <c r="U114" i="5"/>
  <c r="U115" i="5" s="1"/>
  <c r="U117" i="5" s="1"/>
  <c r="N111" i="5"/>
  <c r="T109" i="5"/>
  <c r="T111" i="5" s="1"/>
  <c r="S109" i="5"/>
  <c r="S111" i="5" s="1"/>
  <c r="R109" i="5"/>
  <c r="R111" i="5" s="1"/>
  <c r="Q109" i="5"/>
  <c r="P109" i="5"/>
  <c r="P111" i="5" s="1"/>
  <c r="O109" i="5"/>
  <c r="O111" i="5" s="1"/>
  <c r="M109" i="5"/>
  <c r="M111" i="5" s="1"/>
  <c r="L109" i="5"/>
  <c r="J109" i="5" s="1"/>
  <c r="U108" i="5"/>
  <c r="U107" i="5"/>
  <c r="U106" i="5"/>
  <c r="N103" i="5"/>
  <c r="T101" i="5"/>
  <c r="T103" i="5" s="1"/>
  <c r="S101" i="5"/>
  <c r="S103" i="5" s="1"/>
  <c r="R101" i="5"/>
  <c r="R103" i="5" s="1"/>
  <c r="Q101" i="5"/>
  <c r="P101" i="5"/>
  <c r="P103" i="5" s="1"/>
  <c r="O101" i="5"/>
  <c r="O103" i="5" s="1"/>
  <c r="M101" i="5"/>
  <c r="M103" i="5" s="1"/>
  <c r="L101" i="5"/>
  <c r="J101" i="5" s="1"/>
  <c r="U100" i="5"/>
  <c r="U101" i="5" s="1"/>
  <c r="U103" i="5" s="1"/>
  <c r="N97" i="5"/>
  <c r="T95" i="5"/>
  <c r="T97" i="5" s="1"/>
  <c r="S95" i="5"/>
  <c r="S97" i="5" s="1"/>
  <c r="R95" i="5"/>
  <c r="R97" i="5" s="1"/>
  <c r="Q95" i="5"/>
  <c r="P95" i="5"/>
  <c r="P97" i="5" s="1"/>
  <c r="O95" i="5"/>
  <c r="O97" i="5" s="1"/>
  <c r="M95" i="5"/>
  <c r="M97" i="5" s="1"/>
  <c r="L95" i="5"/>
  <c r="U94" i="5"/>
  <c r="U93" i="5"/>
  <c r="U95" i="5" s="1"/>
  <c r="U97" i="5" s="1"/>
  <c r="N90" i="5"/>
  <c r="T88" i="5"/>
  <c r="T90" i="5" s="1"/>
  <c r="S88" i="5"/>
  <c r="S90" i="5" s="1"/>
  <c r="R88" i="5"/>
  <c r="R90" i="5" s="1"/>
  <c r="Q88" i="5"/>
  <c r="P88" i="5"/>
  <c r="P90" i="5" s="1"/>
  <c r="O88" i="5"/>
  <c r="O90" i="5" s="1"/>
  <c r="M88" i="5"/>
  <c r="M90" i="5" s="1"/>
  <c r="L88" i="5"/>
  <c r="U87" i="5"/>
  <c r="U88" i="5" s="1"/>
  <c r="U90" i="5" s="1"/>
  <c r="N84" i="5"/>
  <c r="T82" i="5"/>
  <c r="T84" i="5" s="1"/>
  <c r="S82" i="5"/>
  <c r="S84" i="5" s="1"/>
  <c r="R82" i="5"/>
  <c r="R84" i="5" s="1"/>
  <c r="Q82" i="5"/>
  <c r="P82" i="5"/>
  <c r="P84" i="5" s="1"/>
  <c r="O82" i="5"/>
  <c r="O84" i="5" s="1"/>
  <c r="M82" i="5"/>
  <c r="M84" i="5" s="1"/>
  <c r="L82" i="5"/>
  <c r="U81" i="5"/>
  <c r="U82" i="5" s="1"/>
  <c r="U84" i="5" s="1"/>
  <c r="N78" i="5"/>
  <c r="T76" i="5"/>
  <c r="T78" i="5" s="1"/>
  <c r="S76" i="5"/>
  <c r="S78" i="5" s="1"/>
  <c r="R76" i="5"/>
  <c r="R78" i="5" s="1"/>
  <c r="Q76" i="5"/>
  <c r="P76" i="5"/>
  <c r="P78" i="5" s="1"/>
  <c r="O76" i="5"/>
  <c r="O78" i="5" s="1"/>
  <c r="M76" i="5"/>
  <c r="M78" i="5" s="1"/>
  <c r="L76" i="5"/>
  <c r="U75" i="5"/>
  <c r="U76" i="5" s="1"/>
  <c r="U78" i="5" s="1"/>
  <c r="N72" i="5"/>
  <c r="T70" i="5"/>
  <c r="T72" i="5" s="1"/>
  <c r="S70" i="5"/>
  <c r="S72" i="5" s="1"/>
  <c r="R70" i="5"/>
  <c r="R72" i="5" s="1"/>
  <c r="Q70" i="5"/>
  <c r="P70" i="5"/>
  <c r="P72" i="5" s="1"/>
  <c r="O70" i="5"/>
  <c r="O72" i="5" s="1"/>
  <c r="M70" i="5"/>
  <c r="M72" i="5" s="1"/>
  <c r="L70" i="5"/>
  <c r="U69" i="5"/>
  <c r="U68" i="5"/>
  <c r="U70" i="5" s="1"/>
  <c r="U72" i="5" s="1"/>
  <c r="N65" i="5"/>
  <c r="T63" i="5"/>
  <c r="T65" i="5" s="1"/>
  <c r="S63" i="5"/>
  <c r="S65" i="5" s="1"/>
  <c r="R63" i="5"/>
  <c r="R65" i="5" s="1"/>
  <c r="Q63" i="5"/>
  <c r="P63" i="5"/>
  <c r="P65" i="5" s="1"/>
  <c r="O63" i="5"/>
  <c r="O65" i="5" s="1"/>
  <c r="M63" i="5"/>
  <c r="M65" i="5" s="1"/>
  <c r="L63" i="5"/>
  <c r="J63" i="5" s="1"/>
  <c r="U62" i="5"/>
  <c r="U61" i="5"/>
  <c r="U63" i="5" s="1"/>
  <c r="U65" i="5" s="1"/>
  <c r="N58" i="5"/>
  <c r="T56" i="5"/>
  <c r="T58" i="5" s="1"/>
  <c r="S56" i="5"/>
  <c r="S58" i="5" s="1"/>
  <c r="R56" i="5"/>
  <c r="R58" i="5" s="1"/>
  <c r="Q56" i="5"/>
  <c r="P56" i="5"/>
  <c r="P58" i="5" s="1"/>
  <c r="O56" i="5"/>
  <c r="O58" i="5" s="1"/>
  <c r="M56" i="5"/>
  <c r="M58" i="5" s="1"/>
  <c r="L56" i="5"/>
  <c r="U55" i="5"/>
  <c r="U54" i="5"/>
  <c r="U56" i="5" s="1"/>
  <c r="U58" i="5" s="1"/>
  <c r="N51" i="5"/>
  <c r="T49" i="5"/>
  <c r="T51" i="5" s="1"/>
  <c r="S49" i="5"/>
  <c r="S51" i="5" s="1"/>
  <c r="R49" i="5"/>
  <c r="R51" i="5" s="1"/>
  <c r="Q49" i="5"/>
  <c r="P49" i="5"/>
  <c r="P51" i="5" s="1"/>
  <c r="O49" i="5"/>
  <c r="O51" i="5" s="1"/>
  <c r="M49" i="5"/>
  <c r="M51" i="5" s="1"/>
  <c r="L49" i="5"/>
  <c r="J49" i="5" s="1"/>
  <c r="U48" i="5"/>
  <c r="U49" i="5" s="1"/>
  <c r="U51" i="5" s="1"/>
  <c r="N45" i="5"/>
  <c r="T43" i="5"/>
  <c r="T45" i="5" s="1"/>
  <c r="S43" i="5"/>
  <c r="S45" i="5" s="1"/>
  <c r="R43" i="5"/>
  <c r="R45" i="5" s="1"/>
  <c r="Q43" i="5"/>
  <c r="P43" i="5"/>
  <c r="P45" i="5" s="1"/>
  <c r="O43" i="5"/>
  <c r="O45" i="5" s="1"/>
  <c r="M43" i="5"/>
  <c r="M45" i="5" s="1"/>
  <c r="L43" i="5"/>
  <c r="U42" i="5"/>
  <c r="U41" i="5"/>
  <c r="U40" i="5"/>
  <c r="N37" i="5"/>
  <c r="T35" i="5"/>
  <c r="T37" i="5" s="1"/>
  <c r="S35" i="5"/>
  <c r="S37" i="5" s="1"/>
  <c r="R35" i="5"/>
  <c r="R37" i="5" s="1"/>
  <c r="Q35" i="5"/>
  <c r="P35" i="5"/>
  <c r="P37" i="5" s="1"/>
  <c r="O35" i="5"/>
  <c r="O37" i="5" s="1"/>
  <c r="M35" i="5"/>
  <c r="M37" i="5" s="1"/>
  <c r="L35" i="5"/>
  <c r="U34" i="5"/>
  <c r="U35" i="5" s="1"/>
  <c r="U37" i="5" s="1"/>
  <c r="N31" i="5"/>
  <c r="T29" i="5"/>
  <c r="T31" i="5" s="1"/>
  <c r="S29" i="5"/>
  <c r="S31" i="5" s="1"/>
  <c r="R29" i="5"/>
  <c r="R31" i="5" s="1"/>
  <c r="Q29" i="5"/>
  <c r="P29" i="5"/>
  <c r="P31" i="5" s="1"/>
  <c r="O29" i="5"/>
  <c r="O31" i="5" s="1"/>
  <c r="M29" i="5"/>
  <c r="M31" i="5" s="1"/>
  <c r="L29" i="5"/>
  <c r="U28" i="5"/>
  <c r="U29" i="5" s="1"/>
  <c r="U31" i="5" s="1"/>
  <c r="N25" i="5"/>
  <c r="T23" i="5"/>
  <c r="T25" i="5" s="1"/>
  <c r="S23" i="5"/>
  <c r="S25" i="5" s="1"/>
  <c r="R23" i="5"/>
  <c r="R25" i="5" s="1"/>
  <c r="Q23" i="5"/>
  <c r="P23" i="5"/>
  <c r="P25" i="5" s="1"/>
  <c r="O23" i="5"/>
  <c r="O25" i="5" s="1"/>
  <c r="M23" i="5"/>
  <c r="M25" i="5" s="1"/>
  <c r="L23" i="5"/>
  <c r="U22" i="5"/>
  <c r="U21" i="5"/>
  <c r="U23" i="5" s="1"/>
  <c r="U25" i="5" s="1"/>
  <c r="N18" i="5"/>
  <c r="T16" i="5"/>
  <c r="T18" i="5" s="1"/>
  <c r="S16" i="5"/>
  <c r="S18" i="5" s="1"/>
  <c r="R16" i="5"/>
  <c r="R18" i="5" s="1"/>
  <c r="Q16" i="5"/>
  <c r="P16" i="5"/>
  <c r="P18" i="5" s="1"/>
  <c r="O16" i="5"/>
  <c r="O18" i="5" s="1"/>
  <c r="M16" i="5"/>
  <c r="M18" i="5" s="1"/>
  <c r="L16" i="5"/>
  <c r="U15" i="5"/>
  <c r="U14" i="5"/>
  <c r="N11" i="5"/>
  <c r="T9" i="5"/>
  <c r="T11" i="5" s="1"/>
  <c r="S9" i="5"/>
  <c r="S11" i="5" s="1"/>
  <c r="R9" i="5"/>
  <c r="R11" i="5" s="1"/>
  <c r="Q9" i="5"/>
  <c r="P9" i="5"/>
  <c r="P11" i="5" s="1"/>
  <c r="O9" i="5"/>
  <c r="O11" i="5" s="1"/>
  <c r="M9" i="5"/>
  <c r="M11" i="5" s="1"/>
  <c r="L9" i="5"/>
  <c r="U8" i="5"/>
  <c r="U9" i="5" s="1"/>
  <c r="U11" i="5" s="1"/>
  <c r="N5" i="5"/>
  <c r="T3" i="5"/>
  <c r="T5" i="5" s="1"/>
  <c r="S3" i="5"/>
  <c r="S5" i="5" s="1"/>
  <c r="R3" i="5"/>
  <c r="R5" i="5" s="1"/>
  <c r="Q3" i="5"/>
  <c r="P3" i="5"/>
  <c r="P5" i="5" s="1"/>
  <c r="O3" i="5"/>
  <c r="O5" i="5" s="1"/>
  <c r="M3" i="5"/>
  <c r="M5" i="5" s="1"/>
  <c r="L3" i="5"/>
  <c r="J3" i="5" s="1"/>
  <c r="U2" i="5"/>
  <c r="U3" i="5" s="1"/>
  <c r="U5" i="5" s="1"/>
  <c r="J14" i="2"/>
  <c r="J9" i="2"/>
  <c r="T148" i="7"/>
  <c r="T150" i="7" s="1"/>
  <c r="S148" i="7"/>
  <c r="S150" i="7" s="1"/>
  <c r="R148" i="7"/>
  <c r="R150" i="7" s="1"/>
  <c r="Q148" i="7"/>
  <c r="P148" i="7"/>
  <c r="P150" i="7" s="1"/>
  <c r="O148" i="7"/>
  <c r="O150" i="7" s="1"/>
  <c r="M148" i="7"/>
  <c r="M150" i="7" s="1"/>
  <c r="L148" i="7"/>
  <c r="U147" i="7"/>
  <c r="U148" i="7" s="1"/>
  <c r="T142" i="7"/>
  <c r="T144" i="7" s="1"/>
  <c r="S142" i="7"/>
  <c r="S144" i="7" s="1"/>
  <c r="R142" i="7"/>
  <c r="R144" i="7" s="1"/>
  <c r="Q142" i="7"/>
  <c r="P142" i="7"/>
  <c r="P144" i="7" s="1"/>
  <c r="O142" i="7"/>
  <c r="O144" i="7" s="1"/>
  <c r="M142" i="7"/>
  <c r="M144" i="7" s="1"/>
  <c r="L142" i="7"/>
  <c r="J142" i="7" s="1"/>
  <c r="U141" i="7"/>
  <c r="U142" i="7" s="1"/>
  <c r="N138" i="7"/>
  <c r="T137" i="7"/>
  <c r="T138" i="7" s="1"/>
  <c r="S137" i="7"/>
  <c r="S138" i="7" s="1"/>
  <c r="R137" i="7"/>
  <c r="R138" i="7" s="1"/>
  <c r="Q137" i="7"/>
  <c r="P137" i="7"/>
  <c r="P138" i="7" s="1"/>
  <c r="O137" i="7"/>
  <c r="O138" i="7" s="1"/>
  <c r="M137" i="7"/>
  <c r="M138" i="7" s="1"/>
  <c r="L137" i="7"/>
  <c r="U136" i="7"/>
  <c r="U137" i="7" s="1"/>
  <c r="U138" i="7" s="1"/>
  <c r="T131" i="7"/>
  <c r="T133" i="7" s="1"/>
  <c r="S131" i="7"/>
  <c r="S133" i="7" s="1"/>
  <c r="R131" i="7"/>
  <c r="R133" i="7" s="1"/>
  <c r="Q131" i="7"/>
  <c r="P131" i="7"/>
  <c r="P133" i="7" s="1"/>
  <c r="O131" i="7"/>
  <c r="O133" i="7" s="1"/>
  <c r="M131" i="7"/>
  <c r="M133" i="7" s="1"/>
  <c r="L131" i="7"/>
  <c r="U130" i="7"/>
  <c r="U129" i="7"/>
  <c r="T124" i="7"/>
  <c r="T126" i="7" s="1"/>
  <c r="S124" i="7"/>
  <c r="S126" i="7" s="1"/>
  <c r="R124" i="7"/>
  <c r="R126" i="7" s="1"/>
  <c r="Q124" i="7"/>
  <c r="P124" i="7"/>
  <c r="P126" i="7" s="1"/>
  <c r="O124" i="7"/>
  <c r="O126" i="7" s="1"/>
  <c r="M124" i="7"/>
  <c r="M126" i="7" s="1"/>
  <c r="L124" i="7"/>
  <c r="J124" i="7" s="1"/>
  <c r="U123" i="7"/>
  <c r="U124" i="7" s="1"/>
  <c r="T118" i="7"/>
  <c r="T120" i="7" s="1"/>
  <c r="S118" i="7"/>
  <c r="S120" i="7" s="1"/>
  <c r="R118" i="7"/>
  <c r="R120" i="7" s="1"/>
  <c r="Q118" i="7"/>
  <c r="P118" i="7"/>
  <c r="P120" i="7" s="1"/>
  <c r="O118" i="7"/>
  <c r="O120" i="7" s="1"/>
  <c r="M118" i="7"/>
  <c r="M120" i="7" s="1"/>
  <c r="L118" i="7"/>
  <c r="U117" i="7"/>
  <c r="U116" i="7"/>
  <c r="T111" i="7"/>
  <c r="T113" i="7" s="1"/>
  <c r="S111" i="7"/>
  <c r="S113" i="7" s="1"/>
  <c r="R111" i="7"/>
  <c r="R113" i="7" s="1"/>
  <c r="Q111" i="7"/>
  <c r="P111" i="7"/>
  <c r="P113" i="7" s="1"/>
  <c r="O111" i="7"/>
  <c r="O113" i="7" s="1"/>
  <c r="M111" i="7"/>
  <c r="M113" i="7" s="1"/>
  <c r="L111" i="7"/>
  <c r="J111" i="7" s="1"/>
  <c r="U110" i="7"/>
  <c r="U111" i="7" s="1"/>
  <c r="T105" i="7"/>
  <c r="T107" i="7" s="1"/>
  <c r="S105" i="7"/>
  <c r="S107" i="7" s="1"/>
  <c r="R105" i="7"/>
  <c r="R107" i="7" s="1"/>
  <c r="Q105" i="7"/>
  <c r="P105" i="7"/>
  <c r="P107" i="7" s="1"/>
  <c r="O105" i="7"/>
  <c r="O107" i="7" s="1"/>
  <c r="M105" i="7"/>
  <c r="M107" i="7" s="1"/>
  <c r="L105" i="7"/>
  <c r="U104" i="7"/>
  <c r="U105" i="7" s="1"/>
  <c r="T99" i="7"/>
  <c r="T101" i="7" s="1"/>
  <c r="S99" i="7"/>
  <c r="S101" i="7" s="1"/>
  <c r="R99" i="7"/>
  <c r="R101" i="7" s="1"/>
  <c r="Q99" i="7"/>
  <c r="P99" i="7"/>
  <c r="P101" i="7" s="1"/>
  <c r="O99" i="7"/>
  <c r="O101" i="7" s="1"/>
  <c r="M99" i="7"/>
  <c r="M101" i="7" s="1"/>
  <c r="L99" i="7"/>
  <c r="J99" i="7" s="1"/>
  <c r="U98" i="7"/>
  <c r="U99" i="7" s="1"/>
  <c r="T93" i="7"/>
  <c r="T95" i="7" s="1"/>
  <c r="S93" i="7"/>
  <c r="S95" i="7" s="1"/>
  <c r="R93" i="7"/>
  <c r="R95" i="7" s="1"/>
  <c r="Q93" i="7"/>
  <c r="P93" i="7"/>
  <c r="P95" i="7" s="1"/>
  <c r="O93" i="7"/>
  <c r="O95" i="7" s="1"/>
  <c r="M93" i="7"/>
  <c r="M95" i="7" s="1"/>
  <c r="L93" i="7"/>
  <c r="U92" i="7"/>
  <c r="U91" i="7"/>
  <c r="T86" i="7"/>
  <c r="T88" i="7" s="1"/>
  <c r="S86" i="7"/>
  <c r="S88" i="7" s="1"/>
  <c r="R86" i="7"/>
  <c r="R88" i="7" s="1"/>
  <c r="Q86" i="7"/>
  <c r="P86" i="7"/>
  <c r="P88" i="7" s="1"/>
  <c r="O86" i="7"/>
  <c r="O88" i="7" s="1"/>
  <c r="M86" i="7"/>
  <c r="M88" i="7" s="1"/>
  <c r="L86" i="7"/>
  <c r="U85" i="7"/>
  <c r="U86" i="7" s="1"/>
  <c r="T80" i="7"/>
  <c r="T82" i="7" s="1"/>
  <c r="S80" i="7"/>
  <c r="S82" i="7" s="1"/>
  <c r="R80" i="7"/>
  <c r="R82" i="7" s="1"/>
  <c r="Q80" i="7"/>
  <c r="P80" i="7"/>
  <c r="P82" i="7" s="1"/>
  <c r="O80" i="7"/>
  <c r="O82" i="7" s="1"/>
  <c r="M80" i="7"/>
  <c r="M82" i="7" s="1"/>
  <c r="L80" i="7"/>
  <c r="J80" i="7" s="1"/>
  <c r="U79" i="7"/>
  <c r="U80" i="7" s="1"/>
  <c r="T74" i="7"/>
  <c r="T76" i="7" s="1"/>
  <c r="S74" i="7"/>
  <c r="S76" i="7" s="1"/>
  <c r="R74" i="7"/>
  <c r="R76" i="7" s="1"/>
  <c r="Q74" i="7"/>
  <c r="P74" i="7"/>
  <c r="P76" i="7" s="1"/>
  <c r="O74" i="7"/>
  <c r="O76" i="7" s="1"/>
  <c r="M74" i="7"/>
  <c r="M76" i="7" s="1"/>
  <c r="L74" i="7"/>
  <c r="U73" i="7"/>
  <c r="U72" i="7"/>
  <c r="T67" i="7"/>
  <c r="T69" i="7" s="1"/>
  <c r="S67" i="7"/>
  <c r="S69" i="7" s="1"/>
  <c r="R67" i="7"/>
  <c r="R69" i="7" s="1"/>
  <c r="Q67" i="7"/>
  <c r="P67" i="7"/>
  <c r="P69" i="7" s="1"/>
  <c r="O67" i="7"/>
  <c r="O69" i="7" s="1"/>
  <c r="M67" i="7"/>
  <c r="M69" i="7" s="1"/>
  <c r="L67" i="7"/>
  <c r="J67" i="7" s="1"/>
  <c r="U66" i="7"/>
  <c r="U67" i="7" s="1"/>
  <c r="T61" i="7"/>
  <c r="T63" i="7" s="1"/>
  <c r="S61" i="7"/>
  <c r="S63" i="7" s="1"/>
  <c r="R61" i="7"/>
  <c r="R63" i="7" s="1"/>
  <c r="Q61" i="7"/>
  <c r="P61" i="7"/>
  <c r="P63" i="7" s="1"/>
  <c r="O61" i="7"/>
  <c r="O63" i="7" s="1"/>
  <c r="M61" i="7"/>
  <c r="M63" i="7" s="1"/>
  <c r="L61" i="7"/>
  <c r="U60" i="7"/>
  <c r="U59" i="7"/>
  <c r="T54" i="7"/>
  <c r="T56" i="7" s="1"/>
  <c r="S54" i="7"/>
  <c r="S56" i="7" s="1"/>
  <c r="R54" i="7"/>
  <c r="R56" i="7" s="1"/>
  <c r="Q54" i="7"/>
  <c r="P54" i="7"/>
  <c r="P56" i="7" s="1"/>
  <c r="O54" i="7"/>
  <c r="O56" i="7" s="1"/>
  <c r="M54" i="7"/>
  <c r="M56" i="7" s="1"/>
  <c r="L54" i="7"/>
  <c r="J54" i="7" s="1"/>
  <c r="U53" i="7"/>
  <c r="U52" i="7"/>
  <c r="U54" i="7" s="1"/>
  <c r="T47" i="7"/>
  <c r="T49" i="7" s="1"/>
  <c r="S47" i="7"/>
  <c r="S49" i="7" s="1"/>
  <c r="R47" i="7"/>
  <c r="R49" i="7" s="1"/>
  <c r="Q47" i="7"/>
  <c r="P47" i="7"/>
  <c r="P49" i="7" s="1"/>
  <c r="O47" i="7"/>
  <c r="O49" i="7" s="1"/>
  <c r="M47" i="7"/>
  <c r="M49" i="7" s="1"/>
  <c r="L47" i="7"/>
  <c r="U46" i="7"/>
  <c r="U47" i="7" s="1"/>
  <c r="T41" i="7"/>
  <c r="T43" i="7" s="1"/>
  <c r="S41" i="7"/>
  <c r="S43" i="7" s="1"/>
  <c r="R41" i="7"/>
  <c r="R43" i="7" s="1"/>
  <c r="Q41" i="7"/>
  <c r="P41" i="7"/>
  <c r="P43" i="7" s="1"/>
  <c r="O41" i="7"/>
  <c r="O43" i="7" s="1"/>
  <c r="M41" i="7"/>
  <c r="M43" i="7" s="1"/>
  <c r="L41" i="7"/>
  <c r="J41" i="7" s="1"/>
  <c r="U40" i="7"/>
  <c r="U41" i="7" s="1"/>
  <c r="T35" i="7"/>
  <c r="T37" i="7" s="1"/>
  <c r="S35" i="7"/>
  <c r="S37" i="7" s="1"/>
  <c r="R35" i="7"/>
  <c r="R37" i="7" s="1"/>
  <c r="Q35" i="7"/>
  <c r="P35" i="7"/>
  <c r="P37" i="7" s="1"/>
  <c r="O35" i="7"/>
  <c r="O37" i="7" s="1"/>
  <c r="M35" i="7"/>
  <c r="M37" i="7" s="1"/>
  <c r="L35" i="7"/>
  <c r="U34" i="7"/>
  <c r="U35" i="7" s="1"/>
  <c r="T29" i="7"/>
  <c r="T31" i="7" s="1"/>
  <c r="S29" i="7"/>
  <c r="S31" i="7" s="1"/>
  <c r="R29" i="7"/>
  <c r="R31" i="7" s="1"/>
  <c r="Q29" i="7"/>
  <c r="P29" i="7"/>
  <c r="P31" i="7" s="1"/>
  <c r="O29" i="7"/>
  <c r="O31" i="7" s="1"/>
  <c r="M29" i="7"/>
  <c r="M31" i="7" s="1"/>
  <c r="L29" i="7"/>
  <c r="U28" i="7"/>
  <c r="U27" i="7"/>
  <c r="T22" i="7"/>
  <c r="T24" i="7" s="1"/>
  <c r="S22" i="7"/>
  <c r="S24" i="7" s="1"/>
  <c r="R22" i="7"/>
  <c r="R24" i="7" s="1"/>
  <c r="Q22" i="7"/>
  <c r="P22" i="7"/>
  <c r="P24" i="7" s="1"/>
  <c r="O22" i="7"/>
  <c r="O24" i="7" s="1"/>
  <c r="M22" i="7"/>
  <c r="M24" i="7" s="1"/>
  <c r="L22" i="7"/>
  <c r="U21" i="7"/>
  <c r="U20" i="7"/>
  <c r="T15" i="7"/>
  <c r="T17" i="7" s="1"/>
  <c r="S15" i="7"/>
  <c r="S17" i="7" s="1"/>
  <c r="R15" i="7"/>
  <c r="R17" i="7" s="1"/>
  <c r="Q15" i="7"/>
  <c r="P15" i="7"/>
  <c r="P17" i="7" s="1"/>
  <c r="O15" i="7"/>
  <c r="O17" i="7" s="1"/>
  <c r="M15" i="7"/>
  <c r="M17" i="7" s="1"/>
  <c r="L15" i="7"/>
  <c r="U14" i="7"/>
  <c r="U15" i="7" s="1"/>
  <c r="T9" i="7"/>
  <c r="T11" i="7" s="1"/>
  <c r="S9" i="7"/>
  <c r="S11" i="7" s="1"/>
  <c r="R9" i="7"/>
  <c r="R11" i="7" s="1"/>
  <c r="Q9" i="7"/>
  <c r="P9" i="7"/>
  <c r="P11" i="7" s="1"/>
  <c r="O9" i="7"/>
  <c r="O11" i="7" s="1"/>
  <c r="M9" i="7"/>
  <c r="M11" i="7" s="1"/>
  <c r="L9" i="7"/>
  <c r="U8" i="7"/>
  <c r="U9" i="7" s="1"/>
  <c r="N5" i="7"/>
  <c r="S4" i="7"/>
  <c r="S5" i="7" s="1"/>
  <c r="R4" i="7"/>
  <c r="R5" i="7" s="1"/>
  <c r="Q4" i="7"/>
  <c r="P4" i="7"/>
  <c r="P5" i="7" s="1"/>
  <c r="O4" i="7"/>
  <c r="O5" i="7" s="1"/>
  <c r="L4" i="7"/>
  <c r="L5" i="7" s="1"/>
  <c r="M3" i="7"/>
  <c r="M2" i="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X110" i="17"/>
  <c r="R110" i="17"/>
  <c r="Q110" i="17"/>
  <c r="P110" i="17"/>
  <c r="O110" i="17"/>
  <c r="X109" i="17"/>
  <c r="R109" i="17"/>
  <c r="Q109" i="17"/>
  <c r="P109" i="17"/>
  <c r="O109" i="17"/>
  <c r="X108" i="17"/>
  <c r="R108" i="17"/>
  <c r="Q108" i="17"/>
  <c r="P108" i="17"/>
  <c r="O108" i="17"/>
  <c r="X107" i="17"/>
  <c r="R107" i="17"/>
  <c r="Q107" i="17"/>
  <c r="P107" i="17"/>
  <c r="O107" i="17"/>
  <c r="X106" i="17"/>
  <c r="R106" i="17"/>
  <c r="Q106" i="17"/>
  <c r="P106" i="17"/>
  <c r="O106" i="17"/>
  <c r="X105" i="17"/>
  <c r="R105" i="17"/>
  <c r="Q105" i="17"/>
  <c r="P105" i="17"/>
  <c r="O105" i="17"/>
  <c r="X104" i="17"/>
  <c r="R104" i="17"/>
  <c r="Q104" i="17"/>
  <c r="P104" i="17"/>
  <c r="O104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X101" i="17"/>
  <c r="R101" i="17"/>
  <c r="Q101" i="17"/>
  <c r="P101" i="17"/>
  <c r="O101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X98" i="17"/>
  <c r="R98" i="17"/>
  <c r="Q98" i="17"/>
  <c r="P98" i="17"/>
  <c r="O98" i="17"/>
  <c r="X97" i="17"/>
  <c r="R97" i="17"/>
  <c r="Q97" i="17"/>
  <c r="P97" i="17"/>
  <c r="O97" i="17"/>
  <c r="X96" i="17"/>
  <c r="R96" i="17"/>
  <c r="Q96" i="17"/>
  <c r="P96" i="17"/>
  <c r="O96" i="17"/>
  <c r="X95" i="17"/>
  <c r="R95" i="17"/>
  <c r="Q95" i="17"/>
  <c r="P95" i="17"/>
  <c r="O95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X92" i="17"/>
  <c r="R92" i="17"/>
  <c r="Q92" i="17"/>
  <c r="P92" i="17"/>
  <c r="O92" i="17"/>
  <c r="X91" i="17"/>
  <c r="R91" i="17"/>
  <c r="Q91" i="17"/>
  <c r="P91" i="17"/>
  <c r="O91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X88" i="17"/>
  <c r="R88" i="17"/>
  <c r="Q88" i="17"/>
  <c r="P88" i="17"/>
  <c r="O88" i="17"/>
  <c r="X87" i="17"/>
  <c r="R87" i="17"/>
  <c r="Q87" i="17"/>
  <c r="P87" i="17"/>
  <c r="O87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X84" i="17"/>
  <c r="R84" i="17"/>
  <c r="Q84" i="17"/>
  <c r="P84" i="17"/>
  <c r="O84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X81" i="17"/>
  <c r="R81" i="17"/>
  <c r="Q81" i="17"/>
  <c r="P81" i="17"/>
  <c r="O81" i="17"/>
  <c r="X80" i="17"/>
  <c r="R80" i="17"/>
  <c r="Q80" i="17"/>
  <c r="P80" i="17"/>
  <c r="O80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X77" i="17"/>
  <c r="R77" i="17"/>
  <c r="Q77" i="17"/>
  <c r="P77" i="17"/>
  <c r="O77" i="17"/>
  <c r="X76" i="17"/>
  <c r="R76" i="17"/>
  <c r="Q76" i="17"/>
  <c r="P76" i="17"/>
  <c r="O76" i="17"/>
  <c r="X75" i="17"/>
  <c r="R75" i="17"/>
  <c r="Q75" i="17"/>
  <c r="P75" i="17"/>
  <c r="O75" i="17"/>
  <c r="X74" i="17"/>
  <c r="R74" i="17"/>
  <c r="Q74" i="17"/>
  <c r="P74" i="17"/>
  <c r="O74" i="17"/>
  <c r="X73" i="17"/>
  <c r="R73" i="17"/>
  <c r="Q73" i="17"/>
  <c r="P73" i="17"/>
  <c r="O73" i="17"/>
  <c r="X72" i="17"/>
  <c r="R72" i="17"/>
  <c r="Q72" i="17"/>
  <c r="P72" i="17"/>
  <c r="O72" i="17"/>
  <c r="X71" i="17"/>
  <c r="R71" i="17"/>
  <c r="Q71" i="17"/>
  <c r="P71" i="17"/>
  <c r="O71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X68" i="17"/>
  <c r="R68" i="17"/>
  <c r="Q68" i="17"/>
  <c r="P68" i="17"/>
  <c r="O68" i="17"/>
  <c r="X67" i="17"/>
  <c r="R67" i="17"/>
  <c r="Q67" i="17"/>
  <c r="P67" i="17"/>
  <c r="O67" i="17"/>
  <c r="X66" i="17"/>
  <c r="R66" i="17"/>
  <c r="Q66" i="17"/>
  <c r="P66" i="17"/>
  <c r="O66" i="17"/>
  <c r="X65" i="17"/>
  <c r="R65" i="17"/>
  <c r="Q65" i="17"/>
  <c r="P65" i="17"/>
  <c r="O65" i="17"/>
  <c r="X64" i="17"/>
  <c r="R64" i="17"/>
  <c r="Q64" i="17"/>
  <c r="P64" i="17"/>
  <c r="O64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X61" i="17"/>
  <c r="R61" i="17"/>
  <c r="Q61" i="17"/>
  <c r="P61" i="17"/>
  <c r="O61" i="17"/>
  <c r="X60" i="17"/>
  <c r="R60" i="17"/>
  <c r="Q60" i="17"/>
  <c r="P60" i="17"/>
  <c r="O60" i="17"/>
  <c r="X59" i="17"/>
  <c r="R59" i="17"/>
  <c r="Q59" i="17"/>
  <c r="P59" i="17"/>
  <c r="O59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X56" i="17"/>
  <c r="R56" i="17"/>
  <c r="Q56" i="17"/>
  <c r="P56" i="17"/>
  <c r="O56" i="17"/>
  <c r="X55" i="17"/>
  <c r="R55" i="17"/>
  <c r="Q55" i="17"/>
  <c r="P55" i="17"/>
  <c r="O55" i="17"/>
  <c r="X54" i="17"/>
  <c r="R54" i="17"/>
  <c r="Q54" i="17"/>
  <c r="P54" i="17"/>
  <c r="O54" i="17"/>
  <c r="X53" i="17"/>
  <c r="R53" i="17"/>
  <c r="Q53" i="17"/>
  <c r="P53" i="17"/>
  <c r="O53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X50" i="17"/>
  <c r="R50" i="17"/>
  <c r="Q50" i="17"/>
  <c r="P50" i="17"/>
  <c r="O50" i="17"/>
  <c r="X49" i="17"/>
  <c r="R49" i="17"/>
  <c r="Q49" i="17"/>
  <c r="P49" i="17"/>
  <c r="O49" i="17"/>
  <c r="X48" i="17"/>
  <c r="R48" i="17"/>
  <c r="Q48" i="17"/>
  <c r="P48" i="17"/>
  <c r="O48" i="17"/>
  <c r="X47" i="17"/>
  <c r="R47" i="17"/>
  <c r="Q47" i="17"/>
  <c r="P47" i="17"/>
  <c r="O47" i="17"/>
  <c r="X46" i="17"/>
  <c r="R46" i="17"/>
  <c r="Q46" i="17"/>
  <c r="P46" i="17"/>
  <c r="O46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X43" i="17"/>
  <c r="R43" i="17"/>
  <c r="Q43" i="17"/>
  <c r="P43" i="17"/>
  <c r="O43" i="17"/>
  <c r="X42" i="17"/>
  <c r="R42" i="17"/>
  <c r="Q42" i="17"/>
  <c r="P42" i="17"/>
  <c r="O42" i="17"/>
  <c r="X41" i="17"/>
  <c r="R41" i="17"/>
  <c r="Q41" i="17"/>
  <c r="P41" i="17"/>
  <c r="O41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X38" i="17"/>
  <c r="R38" i="17"/>
  <c r="Q38" i="17"/>
  <c r="P38" i="17"/>
  <c r="O38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X35" i="17"/>
  <c r="R35" i="17"/>
  <c r="Q35" i="17"/>
  <c r="P35" i="17"/>
  <c r="O35" i="17"/>
  <c r="X34" i="17"/>
  <c r="R34" i="17"/>
  <c r="Q34" i="17"/>
  <c r="P34" i="17"/>
  <c r="O34" i="17"/>
  <c r="X33" i="17"/>
  <c r="R33" i="17"/>
  <c r="Q33" i="17"/>
  <c r="P33" i="17"/>
  <c r="O33" i="17"/>
  <c r="X32" i="17"/>
  <c r="R32" i="17"/>
  <c r="Q32" i="17"/>
  <c r="P32" i="17"/>
  <c r="O32" i="17"/>
  <c r="X31" i="17"/>
  <c r="R31" i="17"/>
  <c r="Q31" i="17"/>
  <c r="P31" i="17"/>
  <c r="O31" i="17"/>
  <c r="X30" i="17"/>
  <c r="R30" i="17"/>
  <c r="Q30" i="17"/>
  <c r="P30" i="17"/>
  <c r="O30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X27" i="17"/>
  <c r="R27" i="17"/>
  <c r="Q27" i="17"/>
  <c r="P27" i="17"/>
  <c r="O27" i="17"/>
  <c r="X26" i="17"/>
  <c r="R26" i="17"/>
  <c r="Q26" i="17"/>
  <c r="P26" i="17"/>
  <c r="O26" i="17"/>
  <c r="X25" i="17"/>
  <c r="R25" i="17"/>
  <c r="Q25" i="17"/>
  <c r="P25" i="17"/>
  <c r="O25" i="17"/>
  <c r="X24" i="17"/>
  <c r="R24" i="17"/>
  <c r="Q24" i="17"/>
  <c r="P24" i="17"/>
  <c r="O24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X21" i="17"/>
  <c r="R21" i="17"/>
  <c r="Q21" i="17"/>
  <c r="P21" i="17"/>
  <c r="O21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X18" i="17"/>
  <c r="R18" i="17"/>
  <c r="Q18" i="17"/>
  <c r="P18" i="17"/>
  <c r="O18" i="17"/>
  <c r="X17" i="17"/>
  <c r="R17" i="17"/>
  <c r="Q17" i="17"/>
  <c r="P17" i="17"/>
  <c r="O17" i="17"/>
  <c r="X16" i="17"/>
  <c r="R16" i="17"/>
  <c r="Q16" i="17"/>
  <c r="P16" i="17"/>
  <c r="O16" i="17"/>
  <c r="X15" i="17"/>
  <c r="R15" i="17"/>
  <c r="Q15" i="17"/>
  <c r="P15" i="17"/>
  <c r="O15" i="17"/>
  <c r="X14" i="17"/>
  <c r="R14" i="17"/>
  <c r="Q14" i="17"/>
  <c r="P14" i="17"/>
  <c r="O14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X11" i="17"/>
  <c r="R11" i="17"/>
  <c r="Q11" i="17"/>
  <c r="P11" i="17"/>
  <c r="O11" i="17"/>
  <c r="X10" i="17"/>
  <c r="R10" i="17"/>
  <c r="Q10" i="17"/>
  <c r="P10" i="17"/>
  <c r="O10" i="17"/>
  <c r="X9" i="17"/>
  <c r="R9" i="17"/>
  <c r="Q9" i="17"/>
  <c r="P9" i="17"/>
  <c r="O9" i="17"/>
  <c r="X8" i="17"/>
  <c r="R8" i="17"/>
  <c r="Q8" i="17"/>
  <c r="P8" i="17"/>
  <c r="O8" i="17"/>
  <c r="X7" i="17"/>
  <c r="R7" i="17"/>
  <c r="Q7" i="17"/>
  <c r="P7" i="17"/>
  <c r="O7" i="17"/>
  <c r="X6" i="17"/>
  <c r="R6" i="17"/>
  <c r="Q6" i="17"/>
  <c r="P6" i="17"/>
  <c r="O6" i="17"/>
  <c r="X5" i="17"/>
  <c r="R5" i="17"/>
  <c r="Q5" i="17"/>
  <c r="P5" i="17"/>
  <c r="O5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X2" i="17"/>
  <c r="R2" i="17"/>
  <c r="Q2" i="17"/>
  <c r="P2" i="17"/>
  <c r="O2" i="17"/>
  <c r="AA92" i="20"/>
  <c r="Z92" i="20"/>
  <c r="Y92" i="20"/>
  <c r="X92" i="20"/>
  <c r="W92" i="20"/>
  <c r="V92" i="20"/>
  <c r="U92" i="20"/>
  <c r="T92" i="20"/>
  <c r="R92" i="20"/>
  <c r="Q92" i="20"/>
  <c r="O92" i="20"/>
  <c r="N92" i="20"/>
  <c r="M92" i="20"/>
  <c r="L92" i="20"/>
  <c r="Y88" i="20"/>
  <c r="U88" i="20"/>
  <c r="T88" i="20"/>
  <c r="S88" i="20"/>
  <c r="R88" i="20"/>
  <c r="Q88" i="20"/>
  <c r="P88" i="20"/>
  <c r="O88" i="20"/>
  <c r="N88" i="20"/>
  <c r="M88" i="20"/>
  <c r="L88" i="20"/>
  <c r="V87" i="20"/>
  <c r="V86" i="20"/>
  <c r="V85" i="20"/>
  <c r="V84" i="20"/>
  <c r="V83" i="20"/>
  <c r="V88" i="20" s="1"/>
  <c r="AA77" i="20"/>
  <c r="Z77" i="20"/>
  <c r="Y77" i="20"/>
  <c r="X77" i="20"/>
  <c r="W77" i="20"/>
  <c r="V77" i="20"/>
  <c r="U77" i="20"/>
  <c r="T77" i="20"/>
  <c r="R77" i="20"/>
  <c r="Q77" i="20"/>
  <c r="P77" i="20"/>
  <c r="O77" i="20"/>
  <c r="N77" i="20"/>
  <c r="M77" i="20"/>
  <c r="L77" i="20"/>
  <c r="S76" i="20"/>
  <c r="I76" i="20" s="1"/>
  <c r="Y74" i="20"/>
  <c r="U74" i="20"/>
  <c r="T74" i="20"/>
  <c r="S74" i="20"/>
  <c r="R74" i="20"/>
  <c r="Q74" i="20"/>
  <c r="P74" i="20"/>
  <c r="O74" i="20"/>
  <c r="N74" i="20"/>
  <c r="M74" i="20"/>
  <c r="L74" i="20"/>
  <c r="J74" i="20"/>
  <c r="V73" i="20"/>
  <c r="V72" i="20"/>
  <c r="V71" i="20"/>
  <c r="V74" i="20" s="1"/>
  <c r="U60" i="20"/>
  <c r="U62" i="20" s="1"/>
  <c r="T60" i="20"/>
  <c r="T62" i="20" s="1"/>
  <c r="S60" i="20"/>
  <c r="S62" i="20" s="1"/>
  <c r="R60" i="20"/>
  <c r="R62" i="20" s="1"/>
  <c r="Q60" i="20"/>
  <c r="P60" i="20"/>
  <c r="P62" i="20" s="1"/>
  <c r="O60" i="20"/>
  <c r="O62" i="20" s="1"/>
  <c r="M60" i="20"/>
  <c r="M62" i="20" s="1"/>
  <c r="L60" i="20"/>
  <c r="J60" i="20"/>
  <c r="V59" i="20"/>
  <c r="V58" i="20"/>
  <c r="V57" i="20"/>
  <c r="V56" i="20"/>
  <c r="V60" i="20" s="1"/>
  <c r="U52" i="20"/>
  <c r="U54" i="20" s="1"/>
  <c r="T52" i="20"/>
  <c r="T54" i="20" s="1"/>
  <c r="S52" i="20"/>
  <c r="S54" i="20" s="1"/>
  <c r="R52" i="20"/>
  <c r="R54" i="20" s="1"/>
  <c r="Q52" i="20"/>
  <c r="P52" i="20"/>
  <c r="P54" i="20" s="1"/>
  <c r="O52" i="20"/>
  <c r="O54" i="20" s="1"/>
  <c r="M52" i="20"/>
  <c r="M54" i="20" s="1"/>
  <c r="L52" i="20"/>
  <c r="J52" i="20" s="1"/>
  <c r="V51" i="20"/>
  <c r="V50" i="20"/>
  <c r="V49" i="20"/>
  <c r="V48" i="20"/>
  <c r="V47" i="20"/>
  <c r="V46" i="20"/>
  <c r="V45" i="20"/>
  <c r="V52" i="20" s="1"/>
  <c r="N43" i="20"/>
  <c r="U42" i="20"/>
  <c r="U43" i="20" s="1"/>
  <c r="T42" i="20"/>
  <c r="T43" i="20" s="1"/>
  <c r="S42" i="20"/>
  <c r="S43" i="20" s="1"/>
  <c r="R42" i="20"/>
  <c r="R43" i="20" s="1"/>
  <c r="Q42" i="20"/>
  <c r="P42" i="20"/>
  <c r="P43" i="20" s="1"/>
  <c r="O42" i="20"/>
  <c r="O43" i="20" s="1"/>
  <c r="M42" i="20"/>
  <c r="M43" i="20" s="1"/>
  <c r="L42" i="20"/>
  <c r="L43" i="20" s="1"/>
  <c r="J43" i="20" s="1"/>
  <c r="J42" i="20"/>
  <c r="V41" i="20"/>
  <c r="V40" i="20"/>
  <c r="V39" i="20"/>
  <c r="V42" i="20" s="1"/>
  <c r="V43" i="20" s="1"/>
  <c r="N38" i="20"/>
  <c r="U37" i="20"/>
  <c r="U38" i="20" s="1"/>
  <c r="T37" i="20"/>
  <c r="T38" i="20" s="1"/>
  <c r="S37" i="20"/>
  <c r="S38" i="20" s="1"/>
  <c r="R37" i="20"/>
  <c r="R38" i="20" s="1"/>
  <c r="Q37" i="20"/>
  <c r="P37" i="20"/>
  <c r="P38" i="20" s="1"/>
  <c r="O37" i="20"/>
  <c r="O38" i="20" s="1"/>
  <c r="M37" i="20"/>
  <c r="M38" i="20" s="1"/>
  <c r="L37" i="20"/>
  <c r="L38" i="20" s="1"/>
  <c r="J37" i="20"/>
  <c r="V36" i="20"/>
  <c r="V35" i="20"/>
  <c r="V34" i="20"/>
  <c r="V37" i="20" s="1"/>
  <c r="V38" i="20" s="1"/>
  <c r="N32" i="20"/>
  <c r="U31" i="20"/>
  <c r="U32" i="20" s="1"/>
  <c r="T31" i="20"/>
  <c r="T32" i="20" s="1"/>
  <c r="S31" i="20"/>
  <c r="S32" i="20" s="1"/>
  <c r="R31" i="20"/>
  <c r="R32" i="20" s="1"/>
  <c r="Q31" i="20"/>
  <c r="P31" i="20"/>
  <c r="P32" i="20" s="1"/>
  <c r="O31" i="20"/>
  <c r="O32" i="20" s="1"/>
  <c r="M31" i="20"/>
  <c r="M32" i="20" s="1"/>
  <c r="L31" i="20"/>
  <c r="L32" i="20" s="1"/>
  <c r="J32" i="20" s="1"/>
  <c r="J31" i="20"/>
  <c r="V30" i="20"/>
  <c r="V29" i="20"/>
  <c r="V31" i="20" s="1"/>
  <c r="V32" i="20" s="1"/>
  <c r="N27" i="20"/>
  <c r="U26" i="20"/>
  <c r="U27" i="20" s="1"/>
  <c r="T26" i="20"/>
  <c r="T27" i="20" s="1"/>
  <c r="S26" i="20"/>
  <c r="S27" i="20" s="1"/>
  <c r="R26" i="20"/>
  <c r="R27" i="20" s="1"/>
  <c r="Q26" i="20"/>
  <c r="P26" i="20"/>
  <c r="P27" i="20" s="1"/>
  <c r="O26" i="20"/>
  <c r="O27" i="20" s="1"/>
  <c r="M26" i="20"/>
  <c r="M27" i="20" s="1"/>
  <c r="L26" i="20"/>
  <c r="L27" i="20" s="1"/>
  <c r="J27" i="20" s="1"/>
  <c r="J26" i="20"/>
  <c r="V25" i="20"/>
  <c r="V24" i="20"/>
  <c r="V23" i="20"/>
  <c r="V22" i="20"/>
  <c r="V26" i="20" s="1"/>
  <c r="V27" i="20" s="1"/>
  <c r="N20" i="20"/>
  <c r="U19" i="20"/>
  <c r="U20" i="20" s="1"/>
  <c r="T19" i="20"/>
  <c r="T20" i="20" s="1"/>
  <c r="S19" i="20"/>
  <c r="S20" i="20" s="1"/>
  <c r="R19" i="20"/>
  <c r="R20" i="20" s="1"/>
  <c r="Q19" i="20"/>
  <c r="P19" i="20"/>
  <c r="P20" i="20" s="1"/>
  <c r="O19" i="20"/>
  <c r="O20" i="20" s="1"/>
  <c r="M19" i="20"/>
  <c r="M20" i="20" s="1"/>
  <c r="L19" i="20"/>
  <c r="L20" i="20" s="1"/>
  <c r="J20" i="20" s="1"/>
  <c r="J19" i="20"/>
  <c r="V18" i="20"/>
  <c r="V17" i="20"/>
  <c r="V16" i="20"/>
  <c r="V15" i="20"/>
  <c r="V14" i="20"/>
  <c r="V13" i="20"/>
  <c r="V12" i="20"/>
  <c r="V11" i="20"/>
  <c r="V10" i="20"/>
  <c r="V19" i="20" s="1"/>
  <c r="V20" i="20" s="1"/>
  <c r="N8" i="20"/>
  <c r="U7" i="20"/>
  <c r="U8" i="20" s="1"/>
  <c r="T7" i="20"/>
  <c r="T8" i="20" s="1"/>
  <c r="S7" i="20"/>
  <c r="S8" i="20" s="1"/>
  <c r="R7" i="20"/>
  <c r="R8" i="20" s="1"/>
  <c r="Q7" i="20"/>
  <c r="P7" i="20"/>
  <c r="P8" i="20" s="1"/>
  <c r="O7" i="20"/>
  <c r="O8" i="20" s="1"/>
  <c r="M7" i="20"/>
  <c r="M8" i="20" s="1"/>
  <c r="L7" i="20"/>
  <c r="L8" i="20" s="1"/>
  <c r="J8" i="20" s="1"/>
  <c r="J7" i="20"/>
  <c r="V6" i="20"/>
  <c r="V5" i="20"/>
  <c r="V4" i="20"/>
  <c r="V3" i="20"/>
  <c r="V2" i="20"/>
  <c r="V7" i="20" s="1"/>
  <c r="V8" i="20" s="1"/>
  <c r="AA13" i="23"/>
  <c r="Z13" i="23"/>
  <c r="Y13" i="23"/>
  <c r="X13" i="23"/>
  <c r="W13" i="23"/>
  <c r="V13" i="23"/>
  <c r="U13" i="23"/>
  <c r="T13" i="23"/>
  <c r="R13" i="23"/>
  <c r="Q13" i="23"/>
  <c r="P13" i="23"/>
  <c r="O13" i="23"/>
  <c r="N13" i="23"/>
  <c r="M13" i="23"/>
  <c r="L13" i="23"/>
  <c r="K13" i="23"/>
  <c r="S7" i="23"/>
  <c r="S2" i="23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F28" i="21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AB401" i="14"/>
  <c r="AA401" i="14"/>
  <c r="Z401" i="14"/>
  <c r="Y401" i="14"/>
  <c r="X401" i="14"/>
  <c r="W401" i="14"/>
  <c r="V401" i="14"/>
  <c r="U401" i="14"/>
  <c r="T401" i="14"/>
  <c r="S401" i="14"/>
  <c r="R401" i="14"/>
  <c r="Q401" i="14"/>
  <c r="P401" i="14"/>
  <c r="O401" i="14"/>
  <c r="N401" i="14"/>
  <c r="M401" i="14"/>
  <c r="L401" i="14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U154" i="7"/>
  <c r="T154" i="7"/>
  <c r="S154" i="7"/>
  <c r="R154" i="7"/>
  <c r="Q154" i="7"/>
  <c r="P154" i="7"/>
  <c r="O154" i="7"/>
  <c r="N154" i="7"/>
  <c r="M154" i="7"/>
  <c r="L154" i="7"/>
  <c r="U223" i="5"/>
  <c r="T223" i="5"/>
  <c r="S223" i="5"/>
  <c r="R223" i="5"/>
  <c r="Q223" i="5"/>
  <c r="P223" i="5"/>
  <c r="O223" i="5"/>
  <c r="N223" i="5"/>
  <c r="M223" i="5"/>
  <c r="L223" i="5"/>
  <c r="V197" i="1"/>
  <c r="U197" i="1"/>
  <c r="T197" i="1"/>
  <c r="S197" i="1"/>
  <c r="R197" i="1"/>
  <c r="Q197" i="1"/>
  <c r="P197" i="1"/>
  <c r="O197" i="1"/>
  <c r="N197" i="1"/>
  <c r="M197" i="1"/>
  <c r="L197" i="1"/>
  <c r="AC17" i="2"/>
  <c r="AB17" i="2"/>
  <c r="AA17" i="2"/>
  <c r="Z17" i="2"/>
  <c r="Y17" i="2"/>
  <c r="X17" i="2"/>
  <c r="W17" i="2"/>
  <c r="V17" i="2"/>
  <c r="U17" i="2"/>
  <c r="T17" i="2"/>
  <c r="S17" i="2"/>
  <c r="L17" i="2"/>
  <c r="J92" i="20"/>
  <c r="S66" i="20"/>
  <c r="M66" i="20"/>
  <c r="AB7" i="23" l="1"/>
  <c r="AB2" i="23"/>
  <c r="AB13" i="23" s="1"/>
  <c r="S13" i="23"/>
  <c r="J38" i="20"/>
  <c r="J88" i="20"/>
  <c r="P92" i="20"/>
  <c r="S90" i="20"/>
  <c r="S77" i="20"/>
  <c r="AB76" i="20"/>
  <c r="AB77" i="20" s="1"/>
  <c r="L62" i="20"/>
  <c r="N61" i="20"/>
  <c r="L61" i="20"/>
  <c r="L54" i="20"/>
  <c r="L95" i="20" s="1"/>
  <c r="N53" i="20"/>
  <c r="L53" i="20"/>
  <c r="U95" i="20"/>
  <c r="T95" i="20"/>
  <c r="S95" i="20"/>
  <c r="R95" i="20"/>
  <c r="P95" i="20"/>
  <c r="O95" i="20"/>
  <c r="M95" i="20"/>
  <c r="L144" i="15"/>
  <c r="J144" i="15" s="1"/>
  <c r="J143" i="15"/>
  <c r="AB92" i="15"/>
  <c r="AB93" i="15" s="1"/>
  <c r="AB79" i="15"/>
  <c r="AB80" i="15" s="1"/>
  <c r="L135" i="15"/>
  <c r="J135" i="15" s="1"/>
  <c r="J134" i="15"/>
  <c r="L127" i="15"/>
  <c r="J127" i="15" s="1"/>
  <c r="J126" i="15"/>
  <c r="AB105" i="15"/>
  <c r="AB106" i="15" s="1"/>
  <c r="AB17" i="15"/>
  <c r="AB18" i="15" s="1"/>
  <c r="L106" i="15"/>
  <c r="J106" i="15" s="1"/>
  <c r="J105" i="15"/>
  <c r="AB56" i="12"/>
  <c r="AB24" i="12"/>
  <c r="AB25" i="12" s="1"/>
  <c r="AB34" i="12"/>
  <c r="T25" i="12"/>
  <c r="J25" i="12" s="1"/>
  <c r="J24" i="12"/>
  <c r="AB126" i="15"/>
  <c r="AB127" i="15" s="1"/>
  <c r="AB67" i="15"/>
  <c r="AB68" i="15" s="1"/>
  <c r="L114" i="15"/>
  <c r="J114" i="15" s="1"/>
  <c r="J113" i="15"/>
  <c r="L93" i="15"/>
  <c r="J93" i="15" s="1"/>
  <c r="J92" i="15"/>
  <c r="L80" i="15"/>
  <c r="J80" i="15" s="1"/>
  <c r="J79" i="15"/>
  <c r="L68" i="15"/>
  <c r="J68" i="15" s="1"/>
  <c r="J67" i="15"/>
  <c r="L56" i="15"/>
  <c r="J56" i="15" s="1"/>
  <c r="J55" i="15"/>
  <c r="L43" i="15"/>
  <c r="J43" i="15" s="1"/>
  <c r="J42" i="15"/>
  <c r="L28" i="15"/>
  <c r="J28" i="15" s="1"/>
  <c r="J27" i="15"/>
  <c r="L18" i="15"/>
  <c r="J18" i="15" s="1"/>
  <c r="J17" i="15"/>
  <c r="L4" i="15"/>
  <c r="J4" i="15" s="1"/>
  <c r="J3" i="15"/>
  <c r="P147" i="15"/>
  <c r="S146" i="15"/>
  <c r="P138" i="15"/>
  <c r="S137" i="15"/>
  <c r="P130" i="15"/>
  <c r="S129" i="15"/>
  <c r="P117" i="15"/>
  <c r="S116" i="15"/>
  <c r="P109" i="15"/>
  <c r="S108" i="15"/>
  <c r="P96" i="15"/>
  <c r="S95" i="15"/>
  <c r="P83" i="15"/>
  <c r="S82" i="15"/>
  <c r="P71" i="15"/>
  <c r="S70" i="15"/>
  <c r="P59" i="15"/>
  <c r="S58" i="15"/>
  <c r="P46" i="15"/>
  <c r="S45" i="15"/>
  <c r="P31" i="15"/>
  <c r="S30" i="15"/>
  <c r="P21" i="15"/>
  <c r="S20" i="15"/>
  <c r="P7" i="15"/>
  <c r="S6" i="15"/>
  <c r="L357" i="14"/>
  <c r="U356" i="14"/>
  <c r="L356" i="14"/>
  <c r="J356" i="14" s="1"/>
  <c r="J341" i="14"/>
  <c r="L342" i="14"/>
  <c r="J342" i="14" s="1"/>
  <c r="L334" i="14"/>
  <c r="J334" i="14" s="1"/>
  <c r="J333" i="14"/>
  <c r="L317" i="14"/>
  <c r="J317" i="14" s="1"/>
  <c r="J316" i="14"/>
  <c r="L309" i="14"/>
  <c r="J309" i="14" s="1"/>
  <c r="J308" i="14"/>
  <c r="L295" i="14"/>
  <c r="J295" i="14" s="1"/>
  <c r="J294" i="14"/>
  <c r="J285" i="14"/>
  <c r="L286" i="14"/>
  <c r="J286" i="14" s="1"/>
  <c r="L281" i="14"/>
  <c r="J281" i="14" s="1"/>
  <c r="J280" i="14"/>
  <c r="J275" i="14"/>
  <c r="L276" i="14"/>
  <c r="J276" i="14" s="1"/>
  <c r="J266" i="14"/>
  <c r="L267" i="14"/>
  <c r="J267" i="14" s="1"/>
  <c r="J246" i="14"/>
  <c r="L247" i="14"/>
  <c r="J247" i="14" s="1"/>
  <c r="L242" i="14"/>
  <c r="U241" i="14"/>
  <c r="L241" i="14"/>
  <c r="J240" i="14"/>
  <c r="L237" i="14"/>
  <c r="J237" i="14" s="1"/>
  <c r="J236" i="14"/>
  <c r="L224" i="14"/>
  <c r="J224" i="14" s="1"/>
  <c r="J223" i="14"/>
  <c r="L216" i="14"/>
  <c r="J216" i="14" s="1"/>
  <c r="J215" i="14"/>
  <c r="J206" i="14"/>
  <c r="L207" i="14"/>
  <c r="J207" i="14" s="1"/>
  <c r="L196" i="14"/>
  <c r="J196" i="14" s="1"/>
  <c r="J195" i="14"/>
  <c r="L163" i="14"/>
  <c r="J163" i="14" s="1"/>
  <c r="J162" i="14"/>
  <c r="J146" i="14"/>
  <c r="L147" i="14"/>
  <c r="J147" i="14" s="1"/>
  <c r="L142" i="14"/>
  <c r="J142" i="14" s="1"/>
  <c r="J141" i="14"/>
  <c r="L136" i="14"/>
  <c r="J136" i="14" s="1"/>
  <c r="J135" i="14"/>
  <c r="L122" i="14"/>
  <c r="J122" i="14" s="1"/>
  <c r="J121" i="14"/>
  <c r="L117" i="14"/>
  <c r="J117" i="14" s="1"/>
  <c r="J116" i="14"/>
  <c r="U107" i="14"/>
  <c r="L108" i="14"/>
  <c r="L107" i="14"/>
  <c r="J107" i="14" s="1"/>
  <c r="J106" i="14"/>
  <c r="J102" i="14"/>
  <c r="L103" i="14"/>
  <c r="J103" i="14" s="1"/>
  <c r="L98" i="14"/>
  <c r="J98" i="14" s="1"/>
  <c r="J97" i="14"/>
  <c r="L92" i="14"/>
  <c r="L93" i="14"/>
  <c r="U92" i="14"/>
  <c r="J91" i="14"/>
  <c r="L88" i="14"/>
  <c r="J88" i="14" s="1"/>
  <c r="J87" i="14"/>
  <c r="J83" i="14"/>
  <c r="L84" i="14"/>
  <c r="J84" i="14" s="1"/>
  <c r="L76" i="14"/>
  <c r="J76" i="14" s="1"/>
  <c r="J75" i="14"/>
  <c r="L39" i="14"/>
  <c r="J39" i="14" s="1"/>
  <c r="J38" i="14"/>
  <c r="L32" i="14"/>
  <c r="J32" i="14" s="1"/>
  <c r="J31" i="14"/>
  <c r="J21" i="14"/>
  <c r="L22" i="14"/>
  <c r="J22" i="14" s="1"/>
  <c r="P84" i="12"/>
  <c r="AA83" i="12"/>
  <c r="AA84" i="12" s="1"/>
  <c r="S83" i="12"/>
  <c r="L80" i="12"/>
  <c r="U79" i="12"/>
  <c r="L79" i="12"/>
  <c r="P73" i="12"/>
  <c r="AA72" i="12"/>
  <c r="AA73" i="12" s="1"/>
  <c r="S72" i="12"/>
  <c r="L69" i="12"/>
  <c r="U68" i="12"/>
  <c r="L68" i="12"/>
  <c r="P62" i="12"/>
  <c r="AA61" i="12"/>
  <c r="AA62" i="12" s="1"/>
  <c r="S61" i="12"/>
  <c r="L58" i="12"/>
  <c r="U57" i="12"/>
  <c r="L57" i="12"/>
  <c r="P51" i="12"/>
  <c r="AA50" i="12"/>
  <c r="AA51" i="12" s="1"/>
  <c r="S50" i="12"/>
  <c r="L47" i="12"/>
  <c r="U46" i="12"/>
  <c r="L46" i="12"/>
  <c r="P40" i="12"/>
  <c r="AA39" i="12"/>
  <c r="AA40" i="12" s="1"/>
  <c r="S39" i="12"/>
  <c r="L36" i="12"/>
  <c r="U35" i="12"/>
  <c r="L35" i="12"/>
  <c r="P29" i="12"/>
  <c r="S28" i="12"/>
  <c r="P19" i="12"/>
  <c r="AA18" i="12"/>
  <c r="AA19" i="12" s="1"/>
  <c r="S18" i="12"/>
  <c r="L15" i="12"/>
  <c r="U14" i="12"/>
  <c r="L14" i="12"/>
  <c r="P9" i="12"/>
  <c r="AA8" i="12"/>
  <c r="AA9" i="12" s="1"/>
  <c r="S8" i="12"/>
  <c r="L5" i="12"/>
  <c r="U4" i="12"/>
  <c r="L4" i="12"/>
  <c r="L26" i="11"/>
  <c r="U25" i="11"/>
  <c r="L25" i="11"/>
  <c r="J25" i="11" s="1"/>
  <c r="L19" i="11"/>
  <c r="U18" i="11"/>
  <c r="L18" i="11"/>
  <c r="J18" i="11" s="1"/>
  <c r="L13" i="11"/>
  <c r="U12" i="11"/>
  <c r="L12" i="11"/>
  <c r="J12" i="11" s="1"/>
  <c r="L6" i="11"/>
  <c r="U5" i="11"/>
  <c r="L5" i="11"/>
  <c r="J5" i="11" s="1"/>
  <c r="S13" i="2"/>
  <c r="S8" i="2"/>
  <c r="J105" i="7"/>
  <c r="J86" i="7"/>
  <c r="J22" i="7"/>
  <c r="J118" i="7"/>
  <c r="U74" i="7"/>
  <c r="U29" i="7"/>
  <c r="J131" i="7"/>
  <c r="U131" i="7"/>
  <c r="J148" i="7"/>
  <c r="J93" i="7"/>
  <c r="U93" i="7"/>
  <c r="J61" i="7"/>
  <c r="J15" i="7"/>
  <c r="U118" i="7"/>
  <c r="J29" i="7"/>
  <c r="J9" i="7"/>
  <c r="U22" i="7"/>
  <c r="J74" i="7"/>
  <c r="J47" i="7"/>
  <c r="J35" i="7"/>
  <c r="U61" i="7"/>
  <c r="L138" i="7"/>
  <c r="J138" i="7" s="1"/>
  <c r="J137" i="7"/>
  <c r="L150" i="7"/>
  <c r="N149" i="7"/>
  <c r="L149" i="7"/>
  <c r="L144" i="7"/>
  <c r="N143" i="7"/>
  <c r="L143" i="7"/>
  <c r="L133" i="7"/>
  <c r="N132" i="7"/>
  <c r="L132" i="7"/>
  <c r="L126" i="7"/>
  <c r="N125" i="7"/>
  <c r="L125" i="7"/>
  <c r="L120" i="7"/>
  <c r="N119" i="7"/>
  <c r="L119" i="7"/>
  <c r="L113" i="7"/>
  <c r="N112" i="7"/>
  <c r="L112" i="7"/>
  <c r="L107" i="7"/>
  <c r="N106" i="7"/>
  <c r="L106" i="7"/>
  <c r="L101" i="7"/>
  <c r="N100" i="7"/>
  <c r="L100" i="7"/>
  <c r="L95" i="7"/>
  <c r="N94" i="7"/>
  <c r="L94" i="7"/>
  <c r="L88" i="7"/>
  <c r="N87" i="7"/>
  <c r="L87" i="7"/>
  <c r="L82" i="7"/>
  <c r="N81" i="7"/>
  <c r="L81" i="7"/>
  <c r="L76" i="7"/>
  <c r="N75" i="7"/>
  <c r="L75" i="7"/>
  <c r="L69" i="7"/>
  <c r="N68" i="7"/>
  <c r="L68" i="7"/>
  <c r="L63" i="7"/>
  <c r="N62" i="7"/>
  <c r="L62" i="7"/>
  <c r="L56" i="7"/>
  <c r="N55" i="7"/>
  <c r="L55" i="7"/>
  <c r="L49" i="7"/>
  <c r="N48" i="7"/>
  <c r="L48" i="7"/>
  <c r="L43" i="7"/>
  <c r="N42" i="7"/>
  <c r="L42" i="7"/>
  <c r="L37" i="7"/>
  <c r="N36" i="7"/>
  <c r="L36" i="7"/>
  <c r="L31" i="7"/>
  <c r="N30" i="7"/>
  <c r="L30" i="7"/>
  <c r="L24" i="7"/>
  <c r="N23" i="7"/>
  <c r="L23" i="7"/>
  <c r="L17" i="7"/>
  <c r="N16" i="7"/>
  <c r="L16" i="7"/>
  <c r="L11" i="7"/>
  <c r="N10" i="7"/>
  <c r="L10" i="7"/>
  <c r="T3" i="7"/>
  <c r="U3" i="7" s="1"/>
  <c r="M4" i="7"/>
  <c r="T2" i="7"/>
  <c r="U109" i="5"/>
  <c r="U111" i="5" s="1"/>
  <c r="U211" i="5"/>
  <c r="U204" i="5"/>
  <c r="U206" i="5" s="1"/>
  <c r="U129" i="5"/>
  <c r="U131" i="5" s="1"/>
  <c r="U191" i="5"/>
  <c r="U193" i="5" s="1"/>
  <c r="U43" i="5"/>
  <c r="U45" i="5" s="1"/>
  <c r="U16" i="5"/>
  <c r="U18" i="5" s="1"/>
  <c r="J197" i="5"/>
  <c r="L219" i="5"/>
  <c r="J219" i="5"/>
  <c r="L213" i="5"/>
  <c r="N212" i="5"/>
  <c r="J213" i="5" s="1"/>
  <c r="L212" i="5"/>
  <c r="L206" i="5"/>
  <c r="J206" i="5"/>
  <c r="L199" i="5"/>
  <c r="J199" i="5"/>
  <c r="L193" i="5"/>
  <c r="J193" i="5"/>
  <c r="L186" i="5"/>
  <c r="J186" i="5"/>
  <c r="L179" i="5"/>
  <c r="J179" i="5"/>
  <c r="L173" i="5"/>
  <c r="J173" i="5"/>
  <c r="L164" i="5"/>
  <c r="J164" i="5"/>
  <c r="L158" i="5"/>
  <c r="J158" i="5"/>
  <c r="L152" i="5"/>
  <c r="J152" i="5"/>
  <c r="L145" i="5"/>
  <c r="J145" i="5"/>
  <c r="L138" i="5"/>
  <c r="J138" i="5"/>
  <c r="M131" i="5"/>
  <c r="J129" i="5"/>
  <c r="L131" i="5"/>
  <c r="J131" i="5"/>
  <c r="L124" i="5"/>
  <c r="J124" i="5"/>
  <c r="J122" i="5"/>
  <c r="L117" i="5"/>
  <c r="J117" i="5"/>
  <c r="L111" i="5"/>
  <c r="J111" i="5"/>
  <c r="J103" i="5"/>
  <c r="L103" i="5"/>
  <c r="J95" i="5"/>
  <c r="L97" i="5"/>
  <c r="J97" i="5"/>
  <c r="J90" i="5"/>
  <c r="J88" i="5"/>
  <c r="L90" i="5"/>
  <c r="J84" i="5"/>
  <c r="L84" i="5"/>
  <c r="J82" i="5"/>
  <c r="L78" i="5"/>
  <c r="J78" i="5"/>
  <c r="J76" i="5"/>
  <c r="L72" i="5"/>
  <c r="J70" i="5"/>
  <c r="J72" i="5"/>
  <c r="J65" i="5"/>
  <c r="L65" i="5"/>
  <c r="L58" i="5"/>
  <c r="J58" i="5"/>
  <c r="J56" i="5"/>
  <c r="L51" i="5"/>
  <c r="J51" i="5"/>
  <c r="J45" i="5"/>
  <c r="J43" i="5"/>
  <c r="L45" i="5"/>
  <c r="L37" i="5"/>
  <c r="J37" i="5"/>
  <c r="J35" i="5"/>
  <c r="J29" i="5"/>
  <c r="J31" i="5"/>
  <c r="L31" i="5"/>
  <c r="J23" i="5"/>
  <c r="J25" i="5"/>
  <c r="L25" i="5"/>
  <c r="L18" i="5"/>
  <c r="J18" i="5"/>
  <c r="J16" i="5"/>
  <c r="L11" i="5"/>
  <c r="J11" i="5"/>
  <c r="J9" i="5"/>
  <c r="J5" i="5"/>
  <c r="L5" i="5"/>
  <c r="V73" i="1"/>
  <c r="V75" i="1" s="1"/>
  <c r="V86" i="1"/>
  <c r="V155" i="1"/>
  <c r="V100" i="1"/>
  <c r="J193" i="1"/>
  <c r="J191" i="1"/>
  <c r="V135" i="1"/>
  <c r="V126" i="1"/>
  <c r="L62" i="1"/>
  <c r="J60" i="1"/>
  <c r="J187" i="1"/>
  <c r="L187" i="1"/>
  <c r="J185" i="1"/>
  <c r="L181" i="1"/>
  <c r="N180" i="1"/>
  <c r="L180" i="1"/>
  <c r="J179" i="1"/>
  <c r="J175" i="1"/>
  <c r="L175" i="1"/>
  <c r="J169" i="1"/>
  <c r="T166" i="1" s="1"/>
  <c r="L169" i="1"/>
  <c r="J163" i="1" s="1"/>
  <c r="J167" i="1"/>
  <c r="L163" i="1"/>
  <c r="J161" i="1"/>
  <c r="L157" i="1"/>
  <c r="N156" i="1"/>
  <c r="L156" i="1"/>
  <c r="J155" i="1"/>
  <c r="J149" i="1"/>
  <c r="L149" i="1"/>
  <c r="J147" i="1"/>
  <c r="J141" i="1"/>
  <c r="L143" i="1"/>
  <c r="J143" i="1" s="1"/>
  <c r="J135" i="1"/>
  <c r="L136" i="1"/>
  <c r="N136" i="1"/>
  <c r="L137" i="1"/>
  <c r="J126" i="1"/>
  <c r="L127" i="1"/>
  <c r="L128" i="1"/>
  <c r="N127" i="1"/>
  <c r="J118" i="1"/>
  <c r="N119" i="1"/>
  <c r="L120" i="1"/>
  <c r="J114" i="1" s="1"/>
  <c r="L119" i="1"/>
  <c r="J112" i="1"/>
  <c r="L114" i="1"/>
  <c r="J106" i="1"/>
  <c r="L108" i="1"/>
  <c r="J108" i="1" s="1"/>
  <c r="L102" i="1"/>
  <c r="N101" i="1"/>
  <c r="J100" i="1"/>
  <c r="L101" i="1"/>
  <c r="J94" i="1" s="1"/>
  <c r="J92" i="1"/>
  <c r="L94" i="1"/>
  <c r="L88" i="1"/>
  <c r="N87" i="1"/>
  <c r="L87" i="1"/>
  <c r="J86" i="1"/>
  <c r="L80" i="1"/>
  <c r="N80" i="1"/>
  <c r="J79" i="1"/>
  <c r="L81" i="1"/>
  <c r="J75" i="1" s="1"/>
  <c r="J73" i="1"/>
  <c r="L75" i="1"/>
  <c r="J68" i="1" s="1"/>
  <c r="T65" i="1" s="1"/>
  <c r="J66" i="1"/>
  <c r="L68" i="1"/>
  <c r="J54" i="1"/>
  <c r="L56" i="1"/>
  <c r="J56" i="1" s="1"/>
  <c r="J48" i="1"/>
  <c r="J50" i="1"/>
  <c r="L50" i="1"/>
  <c r="J42" i="1"/>
  <c r="L44" i="1"/>
  <c r="J44" i="1" s="1"/>
  <c r="J36" i="1"/>
  <c r="L38" i="1"/>
  <c r="J38" i="1" s="1"/>
  <c r="J30" i="1"/>
  <c r="L32" i="1"/>
  <c r="J32" i="1" s="1"/>
  <c r="L26" i="1"/>
  <c r="J26" i="1" s="1"/>
  <c r="T23" i="1" s="1"/>
  <c r="J24" i="1"/>
  <c r="N18" i="1"/>
  <c r="L18" i="1"/>
  <c r="L19" i="1"/>
  <c r="J11" i="1" s="1"/>
  <c r="J17" i="1"/>
  <c r="J9" i="1"/>
  <c r="L11" i="1"/>
  <c r="J3" i="1"/>
  <c r="L5" i="1"/>
  <c r="J5" i="1" s="1"/>
  <c r="T2" i="1" s="1"/>
  <c r="V193" i="1"/>
  <c r="N193" i="1"/>
  <c r="V187" i="1"/>
  <c r="N187" i="1"/>
  <c r="N169" i="1"/>
  <c r="V163" i="1"/>
  <c r="N163" i="1"/>
  <c r="V149" i="1"/>
  <c r="N149" i="1"/>
  <c r="V143" i="1"/>
  <c r="N143" i="1"/>
  <c r="V114" i="1"/>
  <c r="N114" i="1"/>
  <c r="V108" i="1"/>
  <c r="N108" i="1"/>
  <c r="V94" i="1"/>
  <c r="N94" i="1"/>
  <c r="N75" i="1"/>
  <c r="N68" i="1"/>
  <c r="V62" i="1"/>
  <c r="N62" i="1"/>
  <c r="J62" i="1"/>
  <c r="V56" i="1"/>
  <c r="N56" i="1"/>
  <c r="V50" i="1"/>
  <c r="N50" i="1"/>
  <c r="V44" i="1"/>
  <c r="N44" i="1"/>
  <c r="V38" i="1"/>
  <c r="N38" i="1"/>
  <c r="V32" i="1"/>
  <c r="N32" i="1"/>
  <c r="N26" i="1"/>
  <c r="V11" i="1"/>
  <c r="N11" i="1"/>
  <c r="N5" i="1"/>
  <c r="J61" i="20" l="1"/>
  <c r="J53" i="20"/>
  <c r="AB90" i="20"/>
  <c r="AB92" i="20" s="1"/>
  <c r="S92" i="20"/>
  <c r="J77" i="20"/>
  <c r="V61" i="20"/>
  <c r="N62" i="20"/>
  <c r="V53" i="20"/>
  <c r="N54" i="20"/>
  <c r="J79" i="12"/>
  <c r="J68" i="12"/>
  <c r="J57" i="12"/>
  <c r="J46" i="12"/>
  <c r="J35" i="12"/>
  <c r="AB146" i="15"/>
  <c r="AB147" i="15" s="1"/>
  <c r="S147" i="15"/>
  <c r="J147" i="15" s="1"/>
  <c r="AB137" i="15"/>
  <c r="AB138" i="15" s="1"/>
  <c r="S138" i="15"/>
  <c r="J138" i="15" s="1"/>
  <c r="AB129" i="15"/>
  <c r="AB130" i="15" s="1"/>
  <c r="S130" i="15"/>
  <c r="J130" i="15" s="1"/>
  <c r="AB116" i="15"/>
  <c r="AB117" i="15" s="1"/>
  <c r="S117" i="15"/>
  <c r="J117" i="15" s="1"/>
  <c r="AB108" i="15"/>
  <c r="AB109" i="15" s="1"/>
  <c r="S109" i="15"/>
  <c r="J109" i="15" s="1"/>
  <c r="AB95" i="15"/>
  <c r="AB96" i="15" s="1"/>
  <c r="S96" i="15"/>
  <c r="J96" i="15" s="1"/>
  <c r="AB82" i="15"/>
  <c r="AB83" i="15" s="1"/>
  <c r="S83" i="15"/>
  <c r="J83" i="15" s="1"/>
  <c r="AB70" i="15"/>
  <c r="AB71" i="15" s="1"/>
  <c r="S71" i="15"/>
  <c r="J71" i="15" s="1"/>
  <c r="AB58" i="15"/>
  <c r="AB59" i="15" s="1"/>
  <c r="S59" i="15"/>
  <c r="J59" i="15" s="1"/>
  <c r="AB45" i="15"/>
  <c r="AB46" i="15" s="1"/>
  <c r="S46" i="15"/>
  <c r="J46" i="15" s="1"/>
  <c r="AB30" i="15"/>
  <c r="AB31" i="15" s="1"/>
  <c r="S31" i="15"/>
  <c r="J31" i="15" s="1"/>
  <c r="AB20" i="15"/>
  <c r="AB21" i="15" s="1"/>
  <c r="S21" i="15"/>
  <c r="J21" i="15" s="1"/>
  <c r="AB6" i="15"/>
  <c r="AB7" i="15" s="1"/>
  <c r="S7" i="15"/>
  <c r="J7" i="15" s="1"/>
  <c r="AB356" i="14"/>
  <c r="U357" i="14"/>
  <c r="AB241" i="14"/>
  <c r="U242" i="14"/>
  <c r="AB107" i="14"/>
  <c r="U108" i="14"/>
  <c r="AB92" i="14"/>
  <c r="U93" i="14"/>
  <c r="J241" i="14"/>
  <c r="J92" i="14"/>
  <c r="AB83" i="12"/>
  <c r="AB84" i="12" s="1"/>
  <c r="S84" i="12"/>
  <c r="J84" i="12" s="1"/>
  <c r="AB79" i="12"/>
  <c r="U80" i="12"/>
  <c r="AB72" i="12"/>
  <c r="AB73" i="12" s="1"/>
  <c r="S73" i="12"/>
  <c r="J73" i="12" s="1"/>
  <c r="AB68" i="12"/>
  <c r="U69" i="12"/>
  <c r="AB61" i="12"/>
  <c r="AB62" i="12" s="1"/>
  <c r="S62" i="12"/>
  <c r="J62" i="12" s="1"/>
  <c r="AB57" i="12"/>
  <c r="U58" i="12"/>
  <c r="AB50" i="12"/>
  <c r="AB51" i="12" s="1"/>
  <c r="S51" i="12"/>
  <c r="J51" i="12" s="1"/>
  <c r="AB46" i="12"/>
  <c r="U47" i="12"/>
  <c r="AB39" i="12"/>
  <c r="AB40" i="12" s="1"/>
  <c r="S40" i="12"/>
  <c r="J40" i="12" s="1"/>
  <c r="AB35" i="12"/>
  <c r="U36" i="12"/>
  <c r="AA28" i="12"/>
  <c r="S29" i="12"/>
  <c r="J29" i="12" s="1"/>
  <c r="AB18" i="12"/>
  <c r="AB19" i="12" s="1"/>
  <c r="S19" i="12"/>
  <c r="J19" i="12" s="1"/>
  <c r="AB14" i="12"/>
  <c r="U15" i="12"/>
  <c r="AB8" i="12"/>
  <c r="AB9" i="12" s="1"/>
  <c r="S9" i="12"/>
  <c r="J9" i="12" s="1"/>
  <c r="AB4" i="12"/>
  <c r="U5" i="12"/>
  <c r="J14" i="12"/>
  <c r="J4" i="12"/>
  <c r="AB25" i="11"/>
  <c r="U26" i="11"/>
  <c r="AB18" i="11"/>
  <c r="U19" i="11"/>
  <c r="AB12" i="11"/>
  <c r="U13" i="11"/>
  <c r="AB5" i="11"/>
  <c r="U6" i="11"/>
  <c r="AC13" i="2"/>
  <c r="S14" i="2"/>
  <c r="AC14" i="2" s="1"/>
  <c r="S9" i="2"/>
  <c r="AC9" i="2" s="1"/>
  <c r="AC8" i="2"/>
  <c r="J30" i="7"/>
  <c r="J106" i="7"/>
  <c r="J119" i="7"/>
  <c r="J100" i="7"/>
  <c r="J94" i="7"/>
  <c r="J55" i="7"/>
  <c r="J23" i="7"/>
  <c r="J132" i="7"/>
  <c r="J125" i="7"/>
  <c r="J143" i="7"/>
  <c r="J112" i="7"/>
  <c r="J87" i="7"/>
  <c r="J62" i="7"/>
  <c r="J42" i="7"/>
  <c r="J149" i="7"/>
  <c r="J81" i="7"/>
  <c r="J75" i="7"/>
  <c r="J68" i="7"/>
  <c r="J48" i="7"/>
  <c r="J16" i="7"/>
  <c r="J10" i="7"/>
  <c r="J36" i="7"/>
  <c r="U149" i="7"/>
  <c r="N150" i="7"/>
  <c r="U143" i="7"/>
  <c r="N144" i="7"/>
  <c r="U132" i="7"/>
  <c r="N133" i="7"/>
  <c r="U125" i="7"/>
  <c r="N126" i="7"/>
  <c r="U119" i="7"/>
  <c r="N120" i="7"/>
  <c r="U112" i="7"/>
  <c r="N113" i="7"/>
  <c r="U106" i="7"/>
  <c r="N107" i="7"/>
  <c r="U100" i="7"/>
  <c r="N101" i="7"/>
  <c r="U94" i="7"/>
  <c r="N95" i="7"/>
  <c r="U87" i="7"/>
  <c r="N88" i="7"/>
  <c r="U81" i="7"/>
  <c r="N82" i="7"/>
  <c r="U75" i="7"/>
  <c r="N76" i="7"/>
  <c r="U68" i="7"/>
  <c r="N69" i="7"/>
  <c r="U62" i="7"/>
  <c r="N63" i="7"/>
  <c r="U55" i="7"/>
  <c r="N56" i="7"/>
  <c r="U48" i="7"/>
  <c r="N49" i="7"/>
  <c r="U42" i="7"/>
  <c r="N43" i="7"/>
  <c r="U36" i="7"/>
  <c r="N37" i="7"/>
  <c r="U30" i="7"/>
  <c r="N31" i="7"/>
  <c r="U23" i="7"/>
  <c r="N24" i="7"/>
  <c r="U16" i="7"/>
  <c r="N17" i="7"/>
  <c r="U10" i="7"/>
  <c r="N11" i="7"/>
  <c r="M5" i="7"/>
  <c r="J5" i="7" s="1"/>
  <c r="J4" i="7"/>
  <c r="T4" i="7"/>
  <c r="T5" i="7" s="1"/>
  <c r="U2" i="7"/>
  <c r="U4" i="7" s="1"/>
  <c r="U5" i="7" s="1"/>
  <c r="J212" i="5"/>
  <c r="U213" i="5"/>
  <c r="U212" i="5"/>
  <c r="N213" i="5"/>
  <c r="V65" i="1"/>
  <c r="V66" i="1" s="1"/>
  <c r="V68" i="1" s="1"/>
  <c r="T66" i="1"/>
  <c r="T68" i="1" s="1"/>
  <c r="V23" i="1"/>
  <c r="V24" i="1" s="1"/>
  <c r="V26" i="1" s="1"/>
  <c r="T24" i="1"/>
  <c r="T26" i="1" s="1"/>
  <c r="J19" i="1"/>
  <c r="T14" i="1" s="1"/>
  <c r="V18" i="1"/>
  <c r="N19" i="1"/>
  <c r="V2" i="1"/>
  <c r="V3" i="1" s="1"/>
  <c r="V5" i="1" s="1"/>
  <c r="T3" i="1"/>
  <c r="T5" i="1" s="1"/>
  <c r="J180" i="1"/>
  <c r="J156" i="1"/>
  <c r="J119" i="1"/>
  <c r="J101" i="1"/>
  <c r="J80" i="1"/>
  <c r="J18" i="1"/>
  <c r="J136" i="1"/>
  <c r="J127" i="1"/>
  <c r="J87" i="1"/>
  <c r="V180" i="1"/>
  <c r="V181" i="1"/>
  <c r="N181" i="1"/>
  <c r="J181" i="1"/>
  <c r="V166" i="1"/>
  <c r="V167" i="1" s="1"/>
  <c r="V169" i="1" s="1"/>
  <c r="T167" i="1"/>
  <c r="T169" i="1" s="1"/>
  <c r="J157" i="1"/>
  <c r="V157" i="1"/>
  <c r="N157" i="1"/>
  <c r="V156" i="1"/>
  <c r="J137" i="1"/>
  <c r="V137" i="1"/>
  <c r="N137" i="1"/>
  <c r="V136" i="1"/>
  <c r="J128" i="1"/>
  <c r="V127" i="1"/>
  <c r="V128" i="1"/>
  <c r="N128" i="1"/>
  <c r="V120" i="1"/>
  <c r="N120" i="1"/>
  <c r="J120" i="1"/>
  <c r="V119" i="1"/>
  <c r="J102" i="1"/>
  <c r="V102" i="1"/>
  <c r="V101" i="1"/>
  <c r="N102" i="1"/>
  <c r="J88" i="1"/>
  <c r="V88" i="1"/>
  <c r="V87" i="1"/>
  <c r="N88" i="1"/>
  <c r="J81" i="1"/>
  <c r="V81" i="1"/>
  <c r="V80" i="1"/>
  <c r="N81" i="1"/>
  <c r="Y95" i="20" l="1"/>
  <c r="J62" i="20"/>
  <c r="V62" i="20"/>
  <c r="N95" i="20"/>
  <c r="J54" i="20"/>
  <c r="V54" i="20"/>
  <c r="V95" i="20" s="1"/>
  <c r="AA29" i="12"/>
  <c r="AB28" i="12"/>
  <c r="AB29" i="12" s="1"/>
  <c r="J357" i="14"/>
  <c r="AB357" i="14"/>
  <c r="J242" i="14"/>
  <c r="AB242" i="14"/>
  <c r="J108" i="14"/>
  <c r="AB108" i="14"/>
  <c r="J93" i="14"/>
  <c r="AB93" i="14"/>
  <c r="J80" i="12"/>
  <c r="AB80" i="12"/>
  <c r="J69" i="12"/>
  <c r="AB69" i="12"/>
  <c r="J58" i="12"/>
  <c r="AB58" i="12"/>
  <c r="J47" i="12"/>
  <c r="AB47" i="12"/>
  <c r="J36" i="12"/>
  <c r="AB36" i="12"/>
  <c r="J15" i="12"/>
  <c r="AB15" i="12"/>
  <c r="J5" i="12"/>
  <c r="AB5" i="12"/>
  <c r="J26" i="11"/>
  <c r="AB26" i="11"/>
  <c r="J19" i="11"/>
  <c r="AB19" i="11"/>
  <c r="J13" i="11"/>
  <c r="AB13" i="11"/>
  <c r="J6" i="11"/>
  <c r="AB6" i="11"/>
  <c r="J150" i="7"/>
  <c r="U150" i="7"/>
  <c r="J144" i="7"/>
  <c r="U144" i="7"/>
  <c r="J133" i="7"/>
  <c r="U133" i="7"/>
  <c r="J126" i="7"/>
  <c r="U126" i="7"/>
  <c r="J120" i="7"/>
  <c r="U120" i="7"/>
  <c r="J113" i="7"/>
  <c r="U113" i="7"/>
  <c r="J107" i="7"/>
  <c r="U107" i="7"/>
  <c r="J101" i="7"/>
  <c r="U101" i="7"/>
  <c r="J95" i="7"/>
  <c r="U95" i="7"/>
  <c r="J88" i="7"/>
  <c r="U88" i="7"/>
  <c r="J82" i="7"/>
  <c r="U82" i="7"/>
  <c r="J76" i="7"/>
  <c r="U76" i="7"/>
  <c r="J69" i="7"/>
  <c r="U69" i="7"/>
  <c r="J63" i="7"/>
  <c r="U63" i="7"/>
  <c r="J56" i="7"/>
  <c r="U56" i="7"/>
  <c r="J49" i="7"/>
  <c r="U49" i="7"/>
  <c r="J43" i="7"/>
  <c r="U43" i="7"/>
  <c r="J37" i="7"/>
  <c r="U37" i="7"/>
  <c r="J31" i="7"/>
  <c r="U31" i="7"/>
  <c r="J24" i="7"/>
  <c r="U24" i="7"/>
  <c r="J17" i="7"/>
  <c r="U17" i="7"/>
  <c r="J11" i="7"/>
  <c r="U11" i="7"/>
  <c r="V14" i="1"/>
  <c r="V17" i="1" s="1"/>
  <c r="V19" i="1" s="1"/>
  <c r="T17" i="1"/>
  <c r="T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<sst xmlns="http://schemas.openxmlformats.org/spreadsheetml/2006/main" count="11292" uniqueCount="1432">
  <si>
    <t>Venue</t>
  </si>
  <si>
    <t>City</t>
  </si>
  <si>
    <t>State</t>
  </si>
  <si>
    <t>Event Name</t>
  </si>
  <si>
    <t>Event Date</t>
  </si>
  <si>
    <t>First Name</t>
  </si>
  <si>
    <t>Last Name</t>
  </si>
  <si>
    <t>Email</t>
  </si>
  <si>
    <t>Reg Rate</t>
  </si>
  <si>
    <t>Rate in Effect</t>
  </si>
  <si>
    <t>Hours</t>
  </si>
  <si>
    <t>Hours in Decimal</t>
  </si>
  <si>
    <t>Commission Pay</t>
  </si>
  <si>
    <t>Variable Incentive</t>
  </si>
  <si>
    <t>Tips</t>
  </si>
  <si>
    <t>Rest Break</t>
  </si>
  <si>
    <t>Mileage Miles</t>
  </si>
  <si>
    <t>Mileage Pay</t>
  </si>
  <si>
    <t>Reimbursement</t>
  </si>
  <si>
    <t>Meal Premium</t>
  </si>
  <si>
    <t>Other</t>
  </si>
  <si>
    <t>Total Gross Pay</t>
  </si>
  <si>
    <t>Minimum rate</t>
  </si>
  <si>
    <t>Oakland Arena</t>
  </si>
  <si>
    <t>Oakland</t>
  </si>
  <si>
    <t>CA</t>
  </si>
  <si>
    <t>Kacey Musgraves</t>
  </si>
  <si>
    <t>2026-10-23</t>
  </si>
  <si>
    <t>kaila</t>
  </si>
  <si>
    <t>vargas</t>
  </si>
  <si>
    <t>15kailav938@gmail.com</t>
  </si>
  <si>
    <t>Subtotal</t>
  </si>
  <si>
    <t>Variable incentive</t>
  </si>
  <si>
    <t>Rate in effect = commission ÷ hours.</t>
  </si>
  <si>
    <t>Total for kaila vargas</t>
  </si>
  <si>
    <t>Variable = max(0, hours × minimum rate − commission).</t>
  </si>
  <si>
    <t>Gross includes tips, rest, mileage pay, reimbursements, meal premium and other pay.</t>
  </si>
  <si>
    <t>alicia</t>
  </si>
  <si>
    <t>botelho</t>
  </si>
  <si>
    <t>aliciabotelho10@gmail.com</t>
  </si>
  <si>
    <t>Mileage quantity is excluded from gross.</t>
  </si>
  <si>
    <t>Meal premium: 1 hour at full pay-period rate after variable incentive, rounded to cents.</t>
  </si>
  <si>
    <t>Total for alicia botelho</t>
  </si>
  <si>
    <t>Alyssa</t>
  </si>
  <si>
    <t>Tripp</t>
  </si>
  <si>
    <t>alyssa.tripp707@gmail.com</t>
  </si>
  <si>
    <t>Cow Palace Arena &amp; Event Center</t>
  </si>
  <si>
    <t>Daly City</t>
  </si>
  <si>
    <t>Sofi Tukker</t>
  </si>
  <si>
    <t>2026-10-24</t>
  </si>
  <si>
    <t>Dom Dolla</t>
  </si>
  <si>
    <t>2026-10-16</t>
  </si>
  <si>
    <t>Total for Alyssa Tripp</t>
  </si>
  <si>
    <t>Ariana</t>
  </si>
  <si>
    <t>Salinas</t>
  </si>
  <si>
    <t>arisalinas54@gmail.com</t>
  </si>
  <si>
    <t>Total for Ariana Salinas</t>
  </si>
  <si>
    <t>Belle</t>
  </si>
  <si>
    <t>Botelho</t>
  </si>
  <si>
    <t>bellebotelho16@gmail.com</t>
  </si>
  <si>
    <t>Total for Belle Botelho</t>
  </si>
  <si>
    <t>Bianca</t>
  </si>
  <si>
    <t>Romero</t>
  </si>
  <si>
    <t>bianca37romero@gmail.com</t>
  </si>
  <si>
    <t>Total for Bianca Romero</t>
  </si>
  <si>
    <t>Bryce</t>
  </si>
  <si>
    <t>Pibal</t>
  </si>
  <si>
    <t>brycecgd@gmail.com</t>
  </si>
  <si>
    <t>Total for Bryce Pibal</t>
  </si>
  <si>
    <t>Catherine</t>
  </si>
  <si>
    <t>Nevels</t>
  </si>
  <si>
    <t>catherinemnevels@gmail.com</t>
  </si>
  <si>
    <t>Total for Catherine Nevels</t>
  </si>
  <si>
    <t>Caroline</t>
  </si>
  <si>
    <t>Skrobacz</t>
  </si>
  <si>
    <t>cmskrobacz@gmail.com</t>
  </si>
  <si>
    <t>Total for Caroline Skrobacz</t>
  </si>
  <si>
    <t>Dafne</t>
  </si>
  <si>
    <t>Villicana</t>
  </si>
  <si>
    <t>dafnemercado46@icloud.com</t>
  </si>
  <si>
    <t>Total for Dafne Villicana</t>
  </si>
  <si>
    <t>Daphne</t>
  </si>
  <si>
    <t>drsalinas01@gmail.com</t>
  </si>
  <si>
    <t>Total for Daphne Salinas</t>
  </si>
  <si>
    <t>Deondre</t>
  </si>
  <si>
    <t>Scruggs</t>
  </si>
  <si>
    <t>dscruggs510@gmail.com</t>
  </si>
  <si>
    <t>Total for Deondre Scruggs</t>
  </si>
  <si>
    <t>ELIANA</t>
  </si>
  <si>
    <t>LUIS CRUZ</t>
  </si>
  <si>
    <t>elianaluis510@yahoo.com</t>
  </si>
  <si>
    <t>Total for ELIANA LUIS CRUZ</t>
  </si>
  <si>
    <t>Estefanie</t>
  </si>
  <si>
    <t>de Lara</t>
  </si>
  <si>
    <t>estefaniedelara@gmail.com</t>
  </si>
  <si>
    <t>Jerry</t>
  </si>
  <si>
    <t>Aguilar</t>
  </si>
  <si>
    <t>jerrytaguilar@gmail.com</t>
  </si>
  <si>
    <t>Javier</t>
  </si>
  <si>
    <t>Godoy</t>
  </si>
  <si>
    <t>jgodoy916@gmail.com</t>
  </si>
  <si>
    <t>Total for Javier Godoy</t>
  </si>
  <si>
    <t>Leon</t>
  </si>
  <si>
    <t>Achekian</t>
  </si>
  <si>
    <t>leolion4life@gmail.com</t>
  </si>
  <si>
    <t>Total for Leon Achekian</t>
  </si>
  <si>
    <t>Cheyenne</t>
  </si>
  <si>
    <t>Martinez</t>
  </si>
  <si>
    <t>llamas.and.chey@gmail.com</t>
  </si>
  <si>
    <t>Total for Cheyenne Martinez</t>
  </si>
  <si>
    <t>Lynne</t>
  </si>
  <si>
    <t>Richardson</t>
  </si>
  <si>
    <t>lyndieloo2@gmail.com</t>
  </si>
  <si>
    <t>Total for Lynne Richardson</t>
  </si>
  <si>
    <t>Marie</t>
  </si>
  <si>
    <t>Vargas</t>
  </si>
  <si>
    <t>marievargas86.mv@gmail.com</t>
  </si>
  <si>
    <t>Total for Marie Vargas</t>
  </si>
  <si>
    <t>Nancy</t>
  </si>
  <si>
    <t>martinezvan2006@gmail.com</t>
  </si>
  <si>
    <t>Total for Nancy Martinez</t>
  </si>
  <si>
    <t>Maxwell</t>
  </si>
  <si>
    <t>Skillman</t>
  </si>
  <si>
    <t>maxwellskillman@gmail.com</t>
  </si>
  <si>
    <t>Total for Maxwell Skillman</t>
  </si>
  <si>
    <t>Nico</t>
  </si>
  <si>
    <t>Choperena</t>
  </si>
  <si>
    <t>nicochoperena@gmail.com</t>
  </si>
  <si>
    <t>Total for Nico Choperena</t>
  </si>
  <si>
    <t>Nikki</t>
  </si>
  <si>
    <t>McMurry</t>
  </si>
  <si>
    <t>nicolemcmurry78@gmail.com</t>
  </si>
  <si>
    <t>Total for Nikki McMurry</t>
  </si>
  <si>
    <t>Yvette</t>
  </si>
  <si>
    <t>Toledano-Trevorrrow</t>
  </si>
  <si>
    <t>pasobabyfarm@icloud.com</t>
  </si>
  <si>
    <t>Total for Yvette Toledano-Trevorrrow</t>
  </si>
  <si>
    <t>Rylan</t>
  </si>
  <si>
    <t>Turner</t>
  </si>
  <si>
    <t>rylan.turner97@gmail.com</t>
  </si>
  <si>
    <t>Total for Rylan Turner</t>
  </si>
  <si>
    <t>savannah</t>
  </si>
  <si>
    <t>savvannhvargas@gmail.com</t>
  </si>
  <si>
    <t>Total for savannah vargas</t>
  </si>
  <si>
    <t>Scott</t>
  </si>
  <si>
    <t>Herrera</t>
  </si>
  <si>
    <t>scottherrera50@yahoo.com</t>
  </si>
  <si>
    <t>Total for Scott Herrera</t>
  </si>
  <si>
    <t>Sheri</t>
  </si>
  <si>
    <t>Serb</t>
  </si>
  <si>
    <t>serb.sheri@yahoo.com</t>
  </si>
  <si>
    <t>Total for Sheri Serb</t>
  </si>
  <si>
    <t>Sidney</t>
  </si>
  <si>
    <t>Reed</t>
  </si>
  <si>
    <t>sidneyreed2000@gmail.com</t>
  </si>
  <si>
    <t>Total for Sidney Reed</t>
  </si>
  <si>
    <t>Gilbert</t>
  </si>
  <si>
    <t>Ramirez</t>
  </si>
  <si>
    <t>valentine702@yahoo.com</t>
  </si>
  <si>
    <t>Total for Gilbert Ramirez</t>
  </si>
  <si>
    <t>Stefani</t>
  </si>
  <si>
    <t>vargasstefani095@gmail.com</t>
  </si>
  <si>
    <t>Total for Stefani vargas</t>
  </si>
  <si>
    <t>Desert Diamond Arena</t>
  </si>
  <si>
    <t>Glendale</t>
  </si>
  <si>
    <t>AZ</t>
  </si>
  <si>
    <t>SOMBR (DDA)</t>
  </si>
  <si>
    <t>2026-10-14</t>
  </si>
  <si>
    <t>Addie</t>
  </si>
  <si>
    <t>Thrasher</t>
  </si>
  <si>
    <t>addiet77@aol.com</t>
  </si>
  <si>
    <t>Alan</t>
  </si>
  <si>
    <t>Valdez</t>
  </si>
  <si>
    <t>alanv44@icloud.com</t>
  </si>
  <si>
    <t>Phil Wickham (DDA)</t>
  </si>
  <si>
    <t>2026-10-17</t>
  </si>
  <si>
    <t>Alexandros</t>
  </si>
  <si>
    <t>Kennedy</t>
  </si>
  <si>
    <t>alexandroskennedy2@gmail.com</t>
  </si>
  <si>
    <t>ALYSSA</t>
  </si>
  <si>
    <t>SCHAEFER</t>
  </si>
  <si>
    <t>amschae@yahoo.com</t>
  </si>
  <si>
    <t>Antonio</t>
  </si>
  <si>
    <t>Arriaza</t>
  </si>
  <si>
    <t>antonio.arriaza2920@gmail.com</t>
  </si>
  <si>
    <t>Ashley</t>
  </si>
  <si>
    <t>Waples</t>
  </si>
  <si>
    <t>ashleymwaples@gmail.com</t>
  </si>
  <si>
    <t>William</t>
  </si>
  <si>
    <t>Kline</t>
  </si>
  <si>
    <t>bk102709@gmail.com</t>
  </si>
  <si>
    <t>Chayanne (DDA)</t>
  </si>
  <si>
    <t>2026-10-18</t>
  </si>
  <si>
    <t>Cannon</t>
  </si>
  <si>
    <t>cannont2007@gmail.com</t>
  </si>
  <si>
    <t>Carlos</t>
  </si>
  <si>
    <t>Avalos</t>
  </si>
  <si>
    <t>carlos.avalos@spartanlendingteam.com</t>
  </si>
  <si>
    <t>Caylin</t>
  </si>
  <si>
    <t>Berges</t>
  </si>
  <si>
    <t>cberges13@yahoo.com</t>
  </si>
  <si>
    <t>Christina</t>
  </si>
  <si>
    <t>m wood</t>
  </si>
  <si>
    <t>cwoodchrissy@gmail.com</t>
  </si>
  <si>
    <t>Abelardo</t>
  </si>
  <si>
    <t>Orozco Gurrola</t>
  </si>
  <si>
    <t>donlalo13@hotmail.com</t>
  </si>
  <si>
    <t>Elise</t>
  </si>
  <si>
    <t>eberges13@yahoo.com</t>
  </si>
  <si>
    <t>Haley</t>
  </si>
  <si>
    <t>Sibley</t>
  </si>
  <si>
    <t>haleyksibley@gmail.com</t>
  </si>
  <si>
    <t>Jesus</t>
  </si>
  <si>
    <t>jesus.avalosrealtor@gmail.com</t>
  </si>
  <si>
    <t>Keegan</t>
  </si>
  <si>
    <t>Delaney</t>
  </si>
  <si>
    <t>keegan.delaney62@gmail.com</t>
  </si>
  <si>
    <t>Seth</t>
  </si>
  <si>
    <t>Kirkendall</t>
  </si>
  <si>
    <t>kirkendallse@gmail.com</t>
  </si>
  <si>
    <t>kyria</t>
  </si>
  <si>
    <t>butcher</t>
  </si>
  <si>
    <t>kyriabutcher@gmail.com</t>
  </si>
  <si>
    <t>Lauren</t>
  </si>
  <si>
    <t>laurenthrasher2023@gmail.com</t>
  </si>
  <si>
    <t>Ashlee</t>
  </si>
  <si>
    <t>Goralski</t>
  </si>
  <si>
    <t>leelee.goralski@gmail.com</t>
  </si>
  <si>
    <t>lexie</t>
  </si>
  <si>
    <t>kline</t>
  </si>
  <si>
    <t>lmkline27@gmail.com</t>
  </si>
  <si>
    <t>Daye</t>
  </si>
  <si>
    <t>mdaye76@gmail.com</t>
  </si>
  <si>
    <t>Montoya</t>
  </si>
  <si>
    <t>misschrissaz@yahoo.com</t>
  </si>
  <si>
    <t>Molly</t>
  </si>
  <si>
    <t>Oliver</t>
  </si>
  <si>
    <t>mollyoliver7879@gmail.com</t>
  </si>
  <si>
    <t>Paige</t>
  </si>
  <si>
    <t>Ginsberg</t>
  </si>
  <si>
    <t>pgins@yahoo.com</t>
  </si>
  <si>
    <t>Rachael</t>
  </si>
  <si>
    <t>Gurrola</t>
  </si>
  <si>
    <t>rachaelgurrola123456@gmail.com</t>
  </si>
  <si>
    <t>Los Tigres del Norte (DDA)</t>
  </si>
  <si>
    <t>Ryan</t>
  </si>
  <si>
    <t>Willey</t>
  </si>
  <si>
    <t>rydog811@gmail.com</t>
  </si>
  <si>
    <t>Stacy</t>
  </si>
  <si>
    <t>Cordova</t>
  </si>
  <si>
    <t>scordova16@gmail.com</t>
  </si>
  <si>
    <t>Travis</t>
  </si>
  <si>
    <t>Beeler</t>
  </si>
  <si>
    <t>tbeeler23@gmail.com</t>
  </si>
  <si>
    <t>Kobe</t>
  </si>
  <si>
    <t>Smith</t>
  </si>
  <si>
    <t>theebigkj@gmail.com</t>
  </si>
  <si>
    <t>Brooke</t>
  </si>
  <si>
    <t>uhidntknw@aol.com</t>
  </si>
  <si>
    <t>Aaron</t>
  </si>
  <si>
    <t>Wren</t>
  </si>
  <si>
    <t>waronaren@gmail.com</t>
  </si>
  <si>
    <t>Wyatt</t>
  </si>
  <si>
    <t>Graham</t>
  </si>
  <si>
    <t>wpgraham27@gmail.com</t>
  </si>
  <si>
    <t>Source row</t>
  </si>
  <si>
    <t>PHX list !2</t>
  </si>
  <si>
    <t>Rate in effect = total commission ÷ total hours.</t>
  </si>
  <si>
    <t>Total for Addie Thrasher</t>
  </si>
  <si>
    <t>Variable = max(0, hours × $25.92 − commission).</t>
  </si>
  <si>
    <t>PHX list !3</t>
  </si>
  <si>
    <t>Total for Alan Valdez</t>
  </si>
  <si>
    <t>PHX list !4</t>
  </si>
  <si>
    <t>PHX list !5</t>
  </si>
  <si>
    <t>Total for Alexandros Kennedy</t>
  </si>
  <si>
    <t>PHX list !6</t>
  </si>
  <si>
    <t>PHX list !7</t>
  </si>
  <si>
    <t>Total for ALYSSA SCHAEFER</t>
  </si>
  <si>
    <t>PHX list !8</t>
  </si>
  <si>
    <t>Total for Antonio Arriaza</t>
  </si>
  <si>
    <t>PHX list !9</t>
  </si>
  <si>
    <t>Total for Ashley Waples</t>
  </si>
  <si>
    <t>PHX list !10</t>
  </si>
  <si>
    <t>PHX list !11</t>
  </si>
  <si>
    <t>PHX list !12</t>
  </si>
  <si>
    <t>Total for William Kline</t>
  </si>
  <si>
    <t>PHX list !13</t>
  </si>
  <si>
    <t>Total for Cannon Thrasher</t>
  </si>
  <si>
    <t>PHX list !14</t>
  </si>
  <si>
    <t>PHX list !15</t>
  </si>
  <si>
    <t>Total for Carlos Avalos</t>
  </si>
  <si>
    <t>PHX list !16</t>
  </si>
  <si>
    <t>PHX list !17</t>
  </si>
  <si>
    <t>Total for Caylin Berges</t>
  </si>
  <si>
    <t>PHX list !18</t>
  </si>
  <si>
    <t>PHX list !19</t>
  </si>
  <si>
    <t>Total for Christina m wood</t>
  </si>
  <si>
    <t>PHX list !20</t>
  </si>
  <si>
    <t>Total for Abelardo Orozco Gurrola</t>
  </si>
  <si>
    <t>PHX list !21</t>
  </si>
  <si>
    <t>Total for Elise Berges</t>
  </si>
  <si>
    <t>PHX list !22</t>
  </si>
  <si>
    <t>Total for Haley Sibley</t>
  </si>
  <si>
    <t>PHX list !23</t>
  </si>
  <si>
    <t>PHX list !24</t>
  </si>
  <si>
    <t>Total for Jesus Avalos</t>
  </si>
  <si>
    <t>PHX list !25</t>
  </si>
  <si>
    <t>Total for Keegan Delaney</t>
  </si>
  <si>
    <t>PHX list !26</t>
  </si>
  <si>
    <t>PHX list !27</t>
  </si>
  <si>
    <t>PHX list !28</t>
  </si>
  <si>
    <t>Total for Seth Kirkendall</t>
  </si>
  <si>
    <t>PHX list !29</t>
  </si>
  <si>
    <t>Total for kyria butcher</t>
  </si>
  <si>
    <t>PHX list !30</t>
  </si>
  <si>
    <t>PHX list !31</t>
  </si>
  <si>
    <t>Total for Lauren Thrasher</t>
  </si>
  <si>
    <t>PHX list !32</t>
  </si>
  <si>
    <t>PHX list !33</t>
  </si>
  <si>
    <t>Total for Ashlee Goralski</t>
  </si>
  <si>
    <t>PHX list !34</t>
  </si>
  <si>
    <t>PHX list !35</t>
  </si>
  <si>
    <t>Total for lexie kline</t>
  </si>
  <si>
    <t>Michael</t>
  </si>
  <si>
    <t>PHX list !36</t>
  </si>
  <si>
    <t>PHX list !37</t>
  </si>
  <si>
    <t>Total for Michael Daye</t>
  </si>
  <si>
    <t>PHX list !38</t>
  </si>
  <si>
    <t>PHX list !39</t>
  </si>
  <si>
    <t>Total for Christina Montoya</t>
  </si>
  <si>
    <t>PHX list !40</t>
  </si>
  <si>
    <t>Total for Molly Oliver</t>
  </si>
  <si>
    <t>PHX list !41</t>
  </si>
  <si>
    <t>Total for Paige Ginsberg</t>
  </si>
  <si>
    <t>PHX list !42</t>
  </si>
  <si>
    <t>PHX list !43</t>
  </si>
  <si>
    <t>PHX list !44</t>
  </si>
  <si>
    <t>PHX list !45</t>
  </si>
  <si>
    <t>Total for Rachael Gurrola</t>
  </si>
  <si>
    <t>PHX list !46</t>
  </si>
  <si>
    <t>Total for Ryan Willey</t>
  </si>
  <si>
    <t>PHX list !47</t>
  </si>
  <si>
    <t>PHX list !48</t>
  </si>
  <si>
    <t>Total for Stacy Cordova</t>
  </si>
  <si>
    <t>PHX list !49</t>
  </si>
  <si>
    <t>PHX list !50</t>
  </si>
  <si>
    <t>Total for Travis Beeler</t>
  </si>
  <si>
    <t>PHX list !51</t>
  </si>
  <si>
    <t>Total for Kobe Smith</t>
  </si>
  <si>
    <t>PHX list !52</t>
  </si>
  <si>
    <t>PHX list !53</t>
  </si>
  <si>
    <t>Total for Brooke Smith</t>
  </si>
  <si>
    <t>PHX list !54</t>
  </si>
  <si>
    <t>PHX list !55</t>
  </si>
  <si>
    <t>Total for Aaron Wren</t>
  </si>
  <si>
    <t>PHX list !56</t>
  </si>
  <si>
    <t>Total for Wyatt Graham</t>
  </si>
  <si>
    <t>Bonus</t>
  </si>
  <si>
    <t>Fiserv Forum</t>
  </si>
  <si>
    <t>Milwaukee</t>
  </si>
  <si>
    <t>WI</t>
  </si>
  <si>
    <t>"Weird Al" Yankovic</t>
  </si>
  <si>
    <t>Mike</t>
  </si>
  <si>
    <t>Richards</t>
  </si>
  <si>
    <t>mike@1pds.net</t>
  </si>
  <si>
    <t>Zach Top</t>
  </si>
  <si>
    <t>Alicia</t>
  </si>
  <si>
    <t>Cruz</t>
  </si>
  <si>
    <t>alicruz23@hotmail.com</t>
  </si>
  <si>
    <t>Ben</t>
  </si>
  <si>
    <t>Bauer</t>
  </si>
  <si>
    <t>ben.m.bauer@gmail.com</t>
  </si>
  <si>
    <t>Bonnie</t>
  </si>
  <si>
    <t>Kiss</t>
  </si>
  <si>
    <t>bkiss1227@gmail.com</t>
  </si>
  <si>
    <t>Brie</t>
  </si>
  <si>
    <t>briejsmith1@gmail.com</t>
  </si>
  <si>
    <t>Christine</t>
  </si>
  <si>
    <t>Drobnik</t>
  </si>
  <si>
    <t>cadrobnik1216@gmail.com</t>
  </si>
  <si>
    <t>Cynthia</t>
  </si>
  <si>
    <t>Hammel</t>
  </si>
  <si>
    <t>cindigleason77@yahoo.com</t>
  </si>
  <si>
    <t>Hannah</t>
  </si>
  <si>
    <t>Silva</t>
  </si>
  <si>
    <t>hperonto92@gmail.com</t>
  </si>
  <si>
    <t>Chelsey</t>
  </si>
  <si>
    <t>Jaworowicz</t>
  </si>
  <si>
    <t>jaworowiczc@gmail.com</t>
  </si>
  <si>
    <t>Jessica</t>
  </si>
  <si>
    <t>Shell</t>
  </si>
  <si>
    <t>jessshell@live.com</t>
  </si>
  <si>
    <t>Jeffrey</t>
  </si>
  <si>
    <t>Inciardi</t>
  </si>
  <si>
    <t>jinciardi@gmail.com</t>
  </si>
  <si>
    <t>Kate</t>
  </si>
  <si>
    <t>Kohlman</t>
  </si>
  <si>
    <t>kate.e.kohlman@gmail.com</t>
  </si>
  <si>
    <t>Katherine</t>
  </si>
  <si>
    <t>Juchemich</t>
  </si>
  <si>
    <t>kjuchemich@yahoo.com</t>
  </si>
  <si>
    <t>Amanda</t>
  </si>
  <si>
    <t>Krinn</t>
  </si>
  <si>
    <t>krinns14@yahoo.com</t>
  </si>
  <si>
    <t>Edwards</t>
  </si>
  <si>
    <t>ledwards1003@gmail.com</t>
  </si>
  <si>
    <t>Dawn</t>
  </si>
  <si>
    <t>Urban</t>
  </si>
  <si>
    <t>looney0613@aol.com</t>
  </si>
  <si>
    <t>MacKenzie</t>
  </si>
  <si>
    <t>Bailey</t>
  </si>
  <si>
    <t>mackenzie.97bailey@gmail.com</t>
  </si>
  <si>
    <t>Mattisson</t>
  </si>
  <si>
    <t>Voell</t>
  </si>
  <si>
    <t>mattvoell@hotmail.com</t>
  </si>
  <si>
    <t>Michelle</t>
  </si>
  <si>
    <t>Tipton</t>
  </si>
  <si>
    <t>mlthode21@gmail.com</t>
  </si>
  <si>
    <t>Hesse</t>
  </si>
  <si>
    <t>mother_rooster58@yahoo.com</t>
  </si>
  <si>
    <t>Bryanna</t>
  </si>
  <si>
    <t>Racer</t>
  </si>
  <si>
    <t>nennigb@gmail.com</t>
  </si>
  <si>
    <t>Kelly</t>
  </si>
  <si>
    <t>Oppitz</t>
  </si>
  <si>
    <t>oppitzkm@yahoo.com</t>
  </si>
  <si>
    <t>Stilling</t>
  </si>
  <si>
    <t>sstilling12@gmail.com</t>
  </si>
  <si>
    <t>Wells</t>
  </si>
  <si>
    <t>traviswells10@outlook.com</t>
  </si>
  <si>
    <t>WI!2</t>
  </si>
  <si>
    <t>WI!3</t>
  </si>
  <si>
    <t>Subtotal rate = commission ÷ decimal hours.</t>
  </si>
  <si>
    <t>Total for Mike Richards</t>
  </si>
  <si>
    <t>Variable incentive = amount needed to reach $25.92/hour.</t>
  </si>
  <si>
    <t>Tips, rest pay, mileage pay, reimbursements and bonus are added separately.</t>
  </si>
  <si>
    <t>WI!4</t>
  </si>
  <si>
    <t>Total for Alicia Cruz</t>
  </si>
  <si>
    <t>WI!5</t>
  </si>
  <si>
    <t>Total for Ben Bauer</t>
  </si>
  <si>
    <t>WI!6</t>
  </si>
  <si>
    <t>WI!7</t>
  </si>
  <si>
    <t>Total for Bonnie Kiss</t>
  </si>
  <si>
    <t>WI!8</t>
  </si>
  <si>
    <t>WI!9</t>
  </si>
  <si>
    <t>Total for Brie Smith</t>
  </si>
  <si>
    <t>WI!10</t>
  </si>
  <si>
    <t>Total for Christine Drobnik</t>
  </si>
  <si>
    <t>WI!11</t>
  </si>
  <si>
    <t>Total for Cynthia Hammel</t>
  </si>
  <si>
    <t>WI!12</t>
  </si>
  <si>
    <t>Total for Hannah Silva</t>
  </si>
  <si>
    <t>WI!13</t>
  </si>
  <si>
    <t>WI!14</t>
  </si>
  <si>
    <t>Total for Chelsey Jaworowicz</t>
  </si>
  <si>
    <t>WI!15</t>
  </si>
  <si>
    <t>WI!16</t>
  </si>
  <si>
    <t>Total for Jessica Shell</t>
  </si>
  <si>
    <t>WI!17</t>
  </si>
  <si>
    <t>Total for Jeffrey Inciardi</t>
  </si>
  <si>
    <t>WI!18</t>
  </si>
  <si>
    <t>WI!19</t>
  </si>
  <si>
    <t>Total for Kate Kohlman</t>
  </si>
  <si>
    <t>WI!20</t>
  </si>
  <si>
    <t>Total for Katherine Juchemich</t>
  </si>
  <si>
    <t>WI!21</t>
  </si>
  <si>
    <t>Total for Amanda Krinn</t>
  </si>
  <si>
    <t>WI!22</t>
  </si>
  <si>
    <t>WI!23</t>
  </si>
  <si>
    <t>Total for Lauren Edwards</t>
  </si>
  <si>
    <t>WI!24</t>
  </si>
  <si>
    <t>Total for Dawn Urban</t>
  </si>
  <si>
    <t>WI!25</t>
  </si>
  <si>
    <t>Total for MacKenzie Bailey</t>
  </si>
  <si>
    <t>WI!26</t>
  </si>
  <si>
    <t>Total for Mattisson Voell</t>
  </si>
  <si>
    <t>WI!27</t>
  </si>
  <si>
    <t>WI!28</t>
  </si>
  <si>
    <t>Total for Michelle Tipton</t>
  </si>
  <si>
    <t>WI!29</t>
  </si>
  <si>
    <t>Total for Nancy Hesse</t>
  </si>
  <si>
    <t>WI!30</t>
  </si>
  <si>
    <t>WI!31</t>
  </si>
  <si>
    <t>Total for Bryanna Racer</t>
  </si>
  <si>
    <t>WI!32</t>
  </si>
  <si>
    <t>Total for Kelly Oppitz</t>
  </si>
  <si>
    <t>Stacey</t>
  </si>
  <si>
    <t>WI!33</t>
  </si>
  <si>
    <t>Total for Stacey Stilling</t>
  </si>
  <si>
    <t>WI!34</t>
  </si>
  <si>
    <t>Total for Travis Wells</t>
  </si>
  <si>
    <t>Intuit Dome</t>
  </si>
  <si>
    <t>Inglewood</t>
  </si>
  <si>
    <t>Pokémon Night Out</t>
  </si>
  <si>
    <t>john</t>
  </si>
  <si>
    <t>leon</t>
  </si>
  <si>
    <t>95blazn@gmail.com</t>
  </si>
  <si>
    <t>Kia Forum</t>
  </si>
  <si>
    <t>Charli XCX</t>
  </si>
  <si>
    <t>adan</t>
  </si>
  <si>
    <t>dunsworth</t>
  </si>
  <si>
    <t>adan.dunsworth@gmail.com</t>
  </si>
  <si>
    <t>Monsta X</t>
  </si>
  <si>
    <t>2026-10-20</t>
  </si>
  <si>
    <t>beabadoobee</t>
  </si>
  <si>
    <t>2026-10-21</t>
  </si>
  <si>
    <t>Doja Cat</t>
  </si>
  <si>
    <t>2026-10-22</t>
  </si>
  <si>
    <t>Worship</t>
  </si>
  <si>
    <t>Gorillaz</t>
  </si>
  <si>
    <t>Young Miko</t>
  </si>
  <si>
    <t>Alexander</t>
  </si>
  <si>
    <t>Hernandez</t>
  </si>
  <si>
    <t>alexhrndz2001@gmail.com</t>
  </si>
  <si>
    <t>Ronald Allan</t>
  </si>
  <si>
    <t>Agustin</t>
  </si>
  <si>
    <t>amdk7din@yahoo.com</t>
  </si>
  <si>
    <t>Andrew</t>
  </si>
  <si>
    <t>sanchez</t>
  </si>
  <si>
    <t>andrew.sanchez100@icloud.com</t>
  </si>
  <si>
    <t>ANDREW</t>
  </si>
  <si>
    <t>POTICAR</t>
  </si>
  <si>
    <t>andrewsrobots@gmail.com</t>
  </si>
  <si>
    <t>Angelica</t>
  </si>
  <si>
    <t>Galvez</t>
  </si>
  <si>
    <t>angiegvzthree@gmail.com</t>
  </si>
  <si>
    <t>Bryson Tiller</t>
  </si>
  <si>
    <t>2026-10-25</t>
  </si>
  <si>
    <t>Anthony</t>
  </si>
  <si>
    <t>Lara</t>
  </si>
  <si>
    <t>anthonylara0721@gmail.com</t>
  </si>
  <si>
    <t>Bryan</t>
  </si>
  <si>
    <t>b.silva09@gmail.com</t>
  </si>
  <si>
    <t>Juanes</t>
  </si>
  <si>
    <t>Barbara</t>
  </si>
  <si>
    <t>Azoff</t>
  </si>
  <si>
    <t>barbaraskettle@aol.com</t>
  </si>
  <si>
    <t>Brandon</t>
  </si>
  <si>
    <t>Torres</t>
  </si>
  <si>
    <t>brandontorres49@yahoo.com</t>
  </si>
  <si>
    <t>Toyota Arena</t>
  </si>
  <si>
    <t>Ontario</t>
  </si>
  <si>
    <t>YG</t>
  </si>
  <si>
    <t>Brayan</t>
  </si>
  <si>
    <t>Santillan</t>
  </si>
  <si>
    <t>brayan.santillan@gmail.com</t>
  </si>
  <si>
    <t>cameron</t>
  </si>
  <si>
    <t>woolman</t>
  </si>
  <si>
    <t>camjackwool@icloud.com</t>
  </si>
  <si>
    <t>Phil Wickham</t>
  </si>
  <si>
    <t>Cesar</t>
  </si>
  <si>
    <t>cesarramirez@berkeley.edu</t>
  </si>
  <si>
    <t>Chloe</t>
  </si>
  <si>
    <t>Short</t>
  </si>
  <si>
    <t>chloeshort101@gmail.com</t>
  </si>
  <si>
    <t>Tsuan</t>
  </si>
  <si>
    <t>christinatsuan@gmail.com</t>
  </si>
  <si>
    <t>Ian</t>
  </si>
  <si>
    <t>Christos</t>
  </si>
  <si>
    <t>christos.ian08@gmail.com</t>
  </si>
  <si>
    <t>christian</t>
  </si>
  <si>
    <t>hernandez</t>
  </si>
  <si>
    <t>chrisychriss25@gmail.com</t>
  </si>
  <si>
    <t>Clio</t>
  </si>
  <si>
    <t>Galanis</t>
  </si>
  <si>
    <t>cliobelle1@gmail.com</t>
  </si>
  <si>
    <t>Connor</t>
  </si>
  <si>
    <t>connorryan13@gmail.com</t>
  </si>
  <si>
    <t>Benny</t>
  </si>
  <si>
    <t>Johnson</t>
  </si>
  <si>
    <t>dale.b38@gmail.com</t>
  </si>
  <si>
    <t>Lanise</t>
  </si>
  <si>
    <t>Licata-Ozeki</t>
  </si>
  <si>
    <t>deanfan@sbcglobal.net</t>
  </si>
  <si>
    <t>Dylanger</t>
  </si>
  <si>
    <t>Tarpley</t>
  </si>
  <si>
    <t>dylanger.tarpley27@gmail.com</t>
  </si>
  <si>
    <t>Evan</t>
  </si>
  <si>
    <t>echristos07@gmail.com</t>
  </si>
  <si>
    <t>enrique</t>
  </si>
  <si>
    <t>cordon</t>
  </si>
  <si>
    <t>ecordon143@gmail.com</t>
  </si>
  <si>
    <t>Eric</t>
  </si>
  <si>
    <t>Garcia</t>
  </si>
  <si>
    <t>egarcia5626@gmail.com</t>
  </si>
  <si>
    <t>Erica</t>
  </si>
  <si>
    <t>Madrigal</t>
  </si>
  <si>
    <t>ericamadrigal@yahoo.com</t>
  </si>
  <si>
    <t>Erik</t>
  </si>
  <si>
    <t>Garibay</t>
  </si>
  <si>
    <t>erikmgaribay@gmail.com</t>
  </si>
  <si>
    <t>Burns</t>
  </si>
  <si>
    <t>evanburns044@gmail.com</t>
  </si>
  <si>
    <t>Farrell</t>
  </si>
  <si>
    <t>Plew-Farrell</t>
  </si>
  <si>
    <t>farrell.e.plew@gmail.com</t>
  </si>
  <si>
    <t>Gabriela</t>
  </si>
  <si>
    <t>Licata</t>
  </si>
  <si>
    <t>gaby6052@yahoo.com</t>
  </si>
  <si>
    <t>garciakelly1512@gmail.com</t>
  </si>
  <si>
    <t>Giana</t>
  </si>
  <si>
    <t>Ozeki</t>
  </si>
  <si>
    <t>gianaoz1007@gmail.com</t>
  </si>
  <si>
    <t>girlluvroxy@yahoo.com</t>
  </si>
  <si>
    <t>Martin</t>
  </si>
  <si>
    <t>Gutierrez Jr</t>
  </si>
  <si>
    <t>gutierrez_martin23@yahoo.com</t>
  </si>
  <si>
    <t>ivygalactic@gmail.com</t>
  </si>
  <si>
    <t>Jacqueline</t>
  </si>
  <si>
    <t>Sanchez</t>
  </si>
  <si>
    <t>jackiesanchez26@yahoo.com</t>
  </si>
  <si>
    <t>jacob</t>
  </si>
  <si>
    <t>castro</t>
  </si>
  <si>
    <t>jacob.castro0908@yahoo.com</t>
  </si>
  <si>
    <t>Ricardo</t>
  </si>
  <si>
    <t>Padilla</t>
  </si>
  <si>
    <t>jamesap0302@gmail.com</t>
  </si>
  <si>
    <t>Laylan</t>
  </si>
  <si>
    <t>Hester</t>
  </si>
  <si>
    <t>javarihester@gmail.com</t>
  </si>
  <si>
    <t>Jonathan</t>
  </si>
  <si>
    <t>Argandona</t>
  </si>
  <si>
    <t>jdogargie@gmail.com</t>
  </si>
  <si>
    <t>Jaime</t>
  </si>
  <si>
    <t>Moreno</t>
  </si>
  <si>
    <t>jmoreno2131@gmail.com</t>
  </si>
  <si>
    <t>jonathan</t>
  </si>
  <si>
    <t>cantan</t>
  </si>
  <si>
    <t>jonjonn0521@gmail.com</t>
  </si>
  <si>
    <t>JOSE</t>
  </si>
  <si>
    <t>LEMUZ</t>
  </si>
  <si>
    <t>joselemuz85@gmail.com</t>
  </si>
  <si>
    <t>Joshua</t>
  </si>
  <si>
    <t>Ibarra</t>
  </si>
  <si>
    <t>joshibarrra@gmail.com</t>
  </si>
  <si>
    <t>david</t>
  </si>
  <si>
    <t>Robbins</t>
  </si>
  <si>
    <t>jrobbins05@msn.com</t>
  </si>
  <si>
    <t>Kathy</t>
  </si>
  <si>
    <t>Marin</t>
  </si>
  <si>
    <t>katmarin7375@gmail.com</t>
  </si>
  <si>
    <t>KELLY</t>
  </si>
  <si>
    <t>SNOW</t>
  </si>
  <si>
    <t>kellysnow911@msn.com</t>
  </si>
  <si>
    <t>Kevin</t>
  </si>
  <si>
    <t>kevinasilva6@gmail.com</t>
  </si>
  <si>
    <t>Larissa</t>
  </si>
  <si>
    <t>larissa.ibarra@laverne.edu</t>
  </si>
  <si>
    <t>Perrotta</t>
  </si>
  <si>
    <t>laurenperrotta07@gmail.com</t>
  </si>
  <si>
    <t>Madison</t>
  </si>
  <si>
    <t>Wallace</t>
  </si>
  <si>
    <t>madi121212@gmail.com</t>
  </si>
  <si>
    <t>Maximilian</t>
  </si>
  <si>
    <t>Levotman</t>
  </si>
  <si>
    <t>maximillianedward2003@gmail.com</t>
  </si>
  <si>
    <t>Monique</t>
  </si>
  <si>
    <t>Urzua</t>
  </si>
  <si>
    <t>medina_monique@yahoo.com</t>
  </si>
  <si>
    <t>Rittenhouse</t>
  </si>
  <si>
    <t>mike@therealbig.com</t>
  </si>
  <si>
    <t>miketsuan@gmail.com</t>
  </si>
  <si>
    <t>monkeymadcat@gmail.com</t>
  </si>
  <si>
    <t>Dustin</t>
  </si>
  <si>
    <t>Morrow</t>
  </si>
  <si>
    <t>morrownious@gmail.com</t>
  </si>
  <si>
    <t>Max</t>
  </si>
  <si>
    <t>Siegel</t>
  </si>
  <si>
    <t>msiegel4266@gmail.com</t>
  </si>
  <si>
    <t>Natalie</t>
  </si>
  <si>
    <t>Troncoso</t>
  </si>
  <si>
    <t>natalietroncoso@yahoo.com</t>
  </si>
  <si>
    <t>Nathan</t>
  </si>
  <si>
    <t>nathansilva2117@gmail.com</t>
  </si>
  <si>
    <t>Nerissa</t>
  </si>
  <si>
    <t>Rivera</t>
  </si>
  <si>
    <t>nerissa.rivera99@gmail.com</t>
  </si>
  <si>
    <t>Nicholas</t>
  </si>
  <si>
    <t>Jerez</t>
  </si>
  <si>
    <t>nick.jay2818@icloud.com</t>
  </si>
  <si>
    <t>Eva</t>
  </si>
  <si>
    <t>Salazar</t>
  </si>
  <si>
    <t>nicole.eva.1113@gmail.com</t>
  </si>
  <si>
    <t>khamille</t>
  </si>
  <si>
    <t>ningala jimeno</t>
  </si>
  <si>
    <t>nkhamille@gmail.com</t>
  </si>
  <si>
    <t>Pamela</t>
  </si>
  <si>
    <t>Hernandez Rosary</t>
  </si>
  <si>
    <t>pamela.hernandez0011@gmail.com</t>
  </si>
  <si>
    <t>Claudia</t>
  </si>
  <si>
    <t>ramirezclaudia50@yahoo.com</t>
  </si>
  <si>
    <t>Elizabeth</t>
  </si>
  <si>
    <t>Rangel</t>
  </si>
  <si>
    <t>rangel.elizabeth2017@gmail.com</t>
  </si>
  <si>
    <t>MELISSA</t>
  </si>
  <si>
    <t>RODRIGUEZ</t>
  </si>
  <si>
    <t>rodriguezvmelissa@gmail.com</t>
  </si>
  <si>
    <t>Ryne</t>
  </si>
  <si>
    <t>rynelion05@gmail.com</t>
  </si>
  <si>
    <t>Velasquez</t>
  </si>
  <si>
    <t>santinovelasquez@yahoo.com</t>
  </si>
  <si>
    <t>Sevell</t>
  </si>
  <si>
    <t>Wilson</t>
  </si>
  <si>
    <t>sevell.wilson@icloud.com</t>
  </si>
  <si>
    <t>Teri</t>
  </si>
  <si>
    <t>Beeso</t>
  </si>
  <si>
    <t>tbeeso@icloud.com</t>
  </si>
  <si>
    <t>tete2maz@gmail.com</t>
  </si>
  <si>
    <t>Juan</t>
  </si>
  <si>
    <t>tonyochoa68@gmail.com</t>
  </si>
  <si>
    <t>Vanessa</t>
  </si>
  <si>
    <t>vanessa.pacheco.403@gmail.com</t>
  </si>
  <si>
    <t>Vilda</t>
  </si>
  <si>
    <t>Galaviz</t>
  </si>
  <si>
    <t>vilda18@gmail.com</t>
  </si>
  <si>
    <t>yessicasilvaaa1993@yahoo.com</t>
  </si>
  <si>
    <t>Shamar</t>
  </si>
  <si>
    <t>Young</t>
  </si>
  <si>
    <t>youshamar@gmail.com</t>
  </si>
  <si>
    <t>Zachary</t>
  </si>
  <si>
    <t>Lawrence</t>
  </si>
  <si>
    <t>zachdlawrence26@gmail.com</t>
  </si>
  <si>
    <t>Jess</t>
  </si>
  <si>
    <t>Zavaleta</t>
  </si>
  <si>
    <t>zavaletajess@gmail.com</t>
  </si>
  <si>
    <t>Esparza</t>
  </si>
  <si>
    <t>Maira</t>
  </si>
  <si>
    <t>Villalobos</t>
  </si>
  <si>
    <t>Ivy</t>
  </si>
  <si>
    <t>Ethel</t>
  </si>
  <si>
    <t>Ochoa</t>
  </si>
  <si>
    <t>Reg Hrs</t>
  </si>
  <si>
    <t>OT Hrs</t>
  </si>
  <si>
    <t>DT Hrs</t>
  </si>
  <si>
    <t>Reg Pay</t>
  </si>
  <si>
    <t>OT Pay</t>
  </si>
  <si>
    <t>DT Pay</t>
  </si>
  <si>
    <t>Ext Pay</t>
  </si>
  <si>
    <t>Event / Work</t>
  </si>
  <si>
    <t>Date</t>
  </si>
  <si>
    <t>Email / Summary</t>
  </si>
  <si>
    <t>Regular Hours</t>
  </si>
  <si>
    <t>OT Hours</t>
  </si>
  <si>
    <t>DT Hours</t>
  </si>
  <si>
    <t>Regular Pay</t>
  </si>
  <si>
    <t>Hourly Pay</t>
  </si>
  <si>
    <t>Other / Bonus</t>
  </si>
  <si>
    <t>NY minimum / hourly rate</t>
  </si>
  <si>
    <t>MVP</t>
  </si>
  <si>
    <t>Albany</t>
  </si>
  <si>
    <t>NY</t>
  </si>
  <si>
    <t>Hot Wheels</t>
  </si>
  <si>
    <t>Anne</t>
  </si>
  <si>
    <t>Mastropietro</t>
  </si>
  <si>
    <t>amas1221@yahoo.com</t>
  </si>
  <si>
    <t>NY!2</t>
  </si>
  <si>
    <t>NY!3</t>
  </si>
  <si>
    <t>Commission subtotal</t>
  </si>
  <si>
    <t>Commission rate and variable incentive use commission-event hours only.</t>
  </si>
  <si>
    <t>Variable incentive — commission only</t>
  </si>
  <si>
    <t>Hourly work, including count-in bonuses, totals separately by vendor.</t>
  </si>
  <si>
    <t>COMMISSION TOTAL — Anne Mastropietro</t>
  </si>
  <si>
    <t>NY source row 37 corrected to 10/23, Hot Wheels Count in, as instructed.</t>
  </si>
  <si>
    <t>Duplicate John Harley count-in (source row 32) removed; corrected source row 37 retained.</t>
  </si>
  <si>
    <t>Flanders</t>
  </si>
  <si>
    <t>gmoney21202@aol.com</t>
  </si>
  <si>
    <t>NY!7</t>
  </si>
  <si>
    <t>NY!8</t>
  </si>
  <si>
    <t>COMMISSION TOTAL — Gilbert Flanders</t>
  </si>
  <si>
    <t>Matthew</t>
  </si>
  <si>
    <t>Wrobel</t>
  </si>
  <si>
    <t>mswrobel117@gmail.com</t>
  </si>
  <si>
    <t>NY!15</t>
  </si>
  <si>
    <t>COMMISSION TOTAL — Matthew Wrobel</t>
  </si>
  <si>
    <t>Tricia</t>
  </si>
  <si>
    <t>Deyoe</t>
  </si>
  <si>
    <t>tkwharley3@yahoo.com</t>
  </si>
  <si>
    <t>NY!22</t>
  </si>
  <si>
    <t>NY!23</t>
  </si>
  <si>
    <t>COMMISSION TOTAL — Tricia Deyoe</t>
  </si>
  <si>
    <t>Amy</t>
  </si>
  <si>
    <t>Gamache</t>
  </si>
  <si>
    <t>amerson269@yahoo.com</t>
  </si>
  <si>
    <t>NY!4</t>
  </si>
  <si>
    <t>COMMISSION TOTAL — Amy Gamache</t>
  </si>
  <si>
    <t>Hot Wheels Count in</t>
  </si>
  <si>
    <t>NY!30</t>
  </si>
  <si>
    <t>HOURLY TOTAL — Amy Gamache</t>
  </si>
  <si>
    <t>George</t>
  </si>
  <si>
    <t>Otty</t>
  </si>
  <si>
    <t>geotty@yahoo.com</t>
  </si>
  <si>
    <t>NY!6</t>
  </si>
  <si>
    <t>COMMISSION TOTAL — George Otty</t>
  </si>
  <si>
    <t>NY!34</t>
  </si>
  <si>
    <t>HOURLY TOTAL — George Otty</t>
  </si>
  <si>
    <t>John</t>
  </si>
  <si>
    <t>Harley</t>
  </si>
  <si>
    <t>jcmharley@gmail.com</t>
  </si>
  <si>
    <t>NY!9</t>
  </si>
  <si>
    <t>NY!10</t>
  </si>
  <si>
    <t>COMMISSION TOTAL — John Harley</t>
  </si>
  <si>
    <t>NY!37</t>
  </si>
  <si>
    <t>HOURLY TOTAL — John Harley</t>
  </si>
  <si>
    <t>Jody</t>
  </si>
  <si>
    <t>Coyne</t>
  </si>
  <si>
    <t>jcoyne27@yahoo.com</t>
  </si>
  <si>
    <t>NY!11</t>
  </si>
  <si>
    <t>NY!12</t>
  </si>
  <si>
    <t>COMMISSION TOTAL — Jody Coyne</t>
  </si>
  <si>
    <t>NY!28</t>
  </si>
  <si>
    <t>HOURLY TOTAL — Jody Coyne</t>
  </si>
  <si>
    <t>Bottachiari</t>
  </si>
  <si>
    <t>mbott56@gmail.com</t>
  </si>
  <si>
    <t>NY!13</t>
  </si>
  <si>
    <t>NY!14</t>
  </si>
  <si>
    <t>COMMISSION TOTAL — Michael Bottachiari</t>
  </si>
  <si>
    <t>NY!27</t>
  </si>
  <si>
    <t>HOURLY TOTAL — Michael Bottachiari</t>
  </si>
  <si>
    <t>colleen</t>
  </si>
  <si>
    <t>o'reilly</t>
  </si>
  <si>
    <t>oreillycmx@gmail.com</t>
  </si>
  <si>
    <t>NY!16</t>
  </si>
  <si>
    <t>NY!17</t>
  </si>
  <si>
    <t>COMMISSION TOTAL — colleen o'reilly</t>
  </si>
  <si>
    <t>NY!33</t>
  </si>
  <si>
    <t>HOURLY TOTAL — colleen o'reilly</t>
  </si>
  <si>
    <t>Gerald</t>
  </si>
  <si>
    <t>Geddis</t>
  </si>
  <si>
    <t>poboy66@msn.com</t>
  </si>
  <si>
    <t>NY!18</t>
  </si>
  <si>
    <t>NY!19</t>
  </si>
  <si>
    <t>COMMISSION TOTAL — Gerald Geddis</t>
  </si>
  <si>
    <t>NY!31</t>
  </si>
  <si>
    <t>HOURLY TOTAL — Gerald Geddis</t>
  </si>
  <si>
    <t>Sheila</t>
  </si>
  <si>
    <t>Danahy</t>
  </si>
  <si>
    <t>sdanahy@nycap.rr.com</t>
  </si>
  <si>
    <t>NY!20</t>
  </si>
  <si>
    <t>NY!21</t>
  </si>
  <si>
    <t>COMMISSION TOTAL — Sheila Danahy</t>
  </si>
  <si>
    <t>NY!29</t>
  </si>
  <si>
    <t>HOURLY TOTAL — Sheila Danahy</t>
  </si>
  <si>
    <t>Vendor Email</t>
  </si>
  <si>
    <t>Category</t>
  </si>
  <si>
    <t>Regular Time Hours</t>
  </si>
  <si>
    <t>Regular Time Pay</t>
  </si>
  <si>
    <t>Overtime Hours</t>
  </si>
  <si>
    <t>Overtime Pay</t>
  </si>
  <si>
    <t>Double Time Hours</t>
  </si>
  <si>
    <t>Double Time Pay</t>
  </si>
  <si>
    <t>Jaleesa</t>
  </si>
  <si>
    <t>Holden</t>
  </si>
  <si>
    <t>jaleesa@1pds.net</t>
  </si>
  <si>
    <t>Hourly</t>
  </si>
  <si>
    <t>Home-Los Angeles</t>
  </si>
  <si>
    <t>Los Angeles</t>
  </si>
  <si>
    <t>Jaleesa Holden Timesheet for 10/12-10/17/26 - 2026-10-12</t>
  </si>
  <si>
    <t>2026-10-12</t>
  </si>
  <si>
    <t>28.85</t>
  </si>
  <si>
    <t>8:00</t>
  </si>
  <si>
    <t>N/A</t>
  </si>
  <si>
    <t>Jaleesa Holden Timesheet for 10/12-10/17/26 - 2026-10-13</t>
  </si>
  <si>
    <t>2026-10-13</t>
  </si>
  <si>
    <t>Jaleesa Holden Timesheet for 10/12-10/17/26 - 2026-10-14</t>
  </si>
  <si>
    <t>Jaleesa Holden Timesheet for 10/12-10/17/26 - 2026-10-15</t>
  </si>
  <si>
    <t>2026-10-15</t>
  </si>
  <si>
    <t>Jaleesa Holden Timesheet for 10/12-10/17/26 - 2026-10-16</t>
  </si>
  <si>
    <t xml:space="preserve"> </t>
  </si>
  <si>
    <t>Jaleesa Holden Timesheet for 10/19-10/24/26 - 2026-10-19</t>
  </si>
  <si>
    <t>2026-10-19</t>
  </si>
  <si>
    <t>Jaleesa Holden Timesheet for 10/19-10/24/26 - 2026-10-20</t>
  </si>
  <si>
    <t>Jaleesa Holden Timesheet for 10/19-10/24/26 - 2026-10-21</t>
  </si>
  <si>
    <t>Jaleesa Holden Timesheet for 10/19-10/24/26 - 2026-10-22</t>
  </si>
  <si>
    <t>Jaleesa Holden Timesheet for 10/19-10/24/26 - 2026-10-23</t>
  </si>
  <si>
    <t>Total</t>
  </si>
  <si>
    <t>LA minimum / hourly rate</t>
  </si>
  <si>
    <t>LA Report!2</t>
  </si>
  <si>
    <t>COMMISSION TOTAL — john leon</t>
  </si>
  <si>
    <t>Hourly hours and pay are excluded from commission rate and variable incentive.</t>
  </si>
  <si>
    <t>LA Report!6</t>
  </si>
  <si>
    <t>Paul Cazarin has hourly work only and is retained with an hourly total.</t>
  </si>
  <si>
    <t>LA Report!7</t>
  </si>
  <si>
    <t>LA Report!8</t>
  </si>
  <si>
    <t>LA Report!9</t>
  </si>
  <si>
    <t>LA Report!10</t>
  </si>
  <si>
    <t>LA Report!11</t>
  </si>
  <si>
    <t>LA Report!12</t>
  </si>
  <si>
    <t>COMMISSION TOTAL — adan dunsworth</t>
  </si>
  <si>
    <t>LA Report!16</t>
  </si>
  <si>
    <t>COMMISSION TOTAL — Alexander Hernandez</t>
  </si>
  <si>
    <t>LA Report!20</t>
  </si>
  <si>
    <t>COMMISSION TOTAL — Ronald Allan Agustin</t>
  </si>
  <si>
    <t>LA Report!24</t>
  </si>
  <si>
    <t>COMMISSION TOTAL — Andrew sanchez</t>
  </si>
  <si>
    <t>LA Report!42</t>
  </si>
  <si>
    <t>LA Report!43</t>
  </si>
  <si>
    <t>LA Report!44</t>
  </si>
  <si>
    <t>COMMISSION TOTAL — Anthony Lara</t>
  </si>
  <si>
    <t>LA Report!48</t>
  </si>
  <si>
    <t>LA Report!49</t>
  </si>
  <si>
    <t>LA Report!50</t>
  </si>
  <si>
    <t>LA Report!51</t>
  </si>
  <si>
    <t>COMMISSION TOTAL — Bryan Silva</t>
  </si>
  <si>
    <t>LA Report!55</t>
  </si>
  <si>
    <t>LA Report!56</t>
  </si>
  <si>
    <t>LA Report!57</t>
  </si>
  <si>
    <t>LA Report!58</t>
  </si>
  <si>
    <t>LA Report!59</t>
  </si>
  <si>
    <t>LA Report!60</t>
  </si>
  <si>
    <t>LA Report!61</t>
  </si>
  <si>
    <t>LA Report!62</t>
  </si>
  <si>
    <t>LA Report!63</t>
  </si>
  <si>
    <t>COMMISSION TOTAL — Barbara Azoff</t>
  </si>
  <si>
    <t>LA Report!67</t>
  </si>
  <si>
    <t>LA Report!68</t>
  </si>
  <si>
    <t>COMMISSION TOTAL — Brandon Torres</t>
  </si>
  <si>
    <t>LA Report!78</t>
  </si>
  <si>
    <t>LA Report!79</t>
  </si>
  <si>
    <t>LA Report!80</t>
  </si>
  <si>
    <t>LA Report!81</t>
  </si>
  <si>
    <t>COMMISSION TOTAL — cameron woolman</t>
  </si>
  <si>
    <t>LA Report!85</t>
  </si>
  <si>
    <t>COMMISSION TOTAL — Cesar Ramirez</t>
  </si>
  <si>
    <t>LA Report!89</t>
  </si>
  <si>
    <t>COMMISSION TOTAL — Chloe Short</t>
  </si>
  <si>
    <t>LA Report!104</t>
  </si>
  <si>
    <t>LA Report!105</t>
  </si>
  <si>
    <t>COMMISSION TOTAL — Ian Christos</t>
  </si>
  <si>
    <t>LA Report!109</t>
  </si>
  <si>
    <t>LA Report!110</t>
  </si>
  <si>
    <t>LA Report!111</t>
  </si>
  <si>
    <t>LA Report!112</t>
  </si>
  <si>
    <t>LA Report!113</t>
  </si>
  <si>
    <t>COMMISSION TOTAL — christian hernandez</t>
  </si>
  <si>
    <t>LA Report!117</t>
  </si>
  <si>
    <t>COMMISSION TOTAL — Clio Galanis</t>
  </si>
  <si>
    <t>LA Report!121</t>
  </si>
  <si>
    <t>COMMISSION TOTAL — Connor Ryan</t>
  </si>
  <si>
    <t>LA Report!135</t>
  </si>
  <si>
    <t>LA Report!136</t>
  </si>
  <si>
    <t>COMMISSION TOTAL — Lanise Licata-Ozeki</t>
  </si>
  <si>
    <t>LA Report!146</t>
  </si>
  <si>
    <t>LA Report!147</t>
  </si>
  <si>
    <t>COMMISSION TOTAL — Dylanger Tarpley</t>
  </si>
  <si>
    <t>LA Report!151</t>
  </si>
  <si>
    <t>COMMISSION TOTAL — Evan Christos</t>
  </si>
  <si>
    <t>LA Report!156</t>
  </si>
  <si>
    <t>COMMISSION TOTAL — enrique cordon</t>
  </si>
  <si>
    <t>LA Report!169</t>
  </si>
  <si>
    <t>LA Report!170</t>
  </si>
  <si>
    <t>COMMISSION TOTAL — Erica Madrigal</t>
  </si>
  <si>
    <t>LA Report!174</t>
  </si>
  <si>
    <t>LA Report!175</t>
  </si>
  <si>
    <t>COMMISSION TOTAL — Erik Garibay</t>
  </si>
  <si>
    <t>LA Report!179</t>
  </si>
  <si>
    <t>LA Report!180</t>
  </si>
  <si>
    <t>LA Report!181</t>
  </si>
  <si>
    <t>LA Report!182</t>
  </si>
  <si>
    <t>COMMISSION TOTAL — Evan Burns</t>
  </si>
  <si>
    <t>LA Report!194</t>
  </si>
  <si>
    <t>LA Report!195</t>
  </si>
  <si>
    <t>LA Report!196</t>
  </si>
  <si>
    <t>LA Report!197</t>
  </si>
  <si>
    <t>COMMISSION TOTAL — Gabriela Licata</t>
  </si>
  <si>
    <t>LA Report!201</t>
  </si>
  <si>
    <t>LA Report!202</t>
  </si>
  <si>
    <t>LA Report!203</t>
  </si>
  <si>
    <t>COMMISSION TOTAL — Kelly Esparza</t>
  </si>
  <si>
    <t>LA Report!207</t>
  </si>
  <si>
    <t>LA Report!208</t>
  </si>
  <si>
    <t>COMMISSION TOTAL — Giana Ozeki</t>
  </si>
  <si>
    <t>LA Report!212</t>
  </si>
  <si>
    <t>LA Report!213</t>
  </si>
  <si>
    <t>LA Report!214</t>
  </si>
  <si>
    <t>LA Report!215</t>
  </si>
  <si>
    <t>COMMISSION TOTAL — Maira Villalobos</t>
  </si>
  <si>
    <t>LA Report!219</t>
  </si>
  <si>
    <t>LA Report!220</t>
  </si>
  <si>
    <t>COMMISSION TOTAL — Martin Gutierrez Jr</t>
  </si>
  <si>
    <t>LA Report!224</t>
  </si>
  <si>
    <t>COMMISSION TOTAL — Ivy Galanis</t>
  </si>
  <si>
    <t>LA Report!250</t>
  </si>
  <si>
    <t>COMMISSION TOTAL — Laylan Hester</t>
  </si>
  <si>
    <t>LA Report!259</t>
  </si>
  <si>
    <t>LA Report!260</t>
  </si>
  <si>
    <t>LA Report!261</t>
  </si>
  <si>
    <t>LA Report!262</t>
  </si>
  <si>
    <t>COMMISSION TOTAL — Jonathan Argandona</t>
  </si>
  <si>
    <t>LA Report!266</t>
  </si>
  <si>
    <t>LA Report!267</t>
  </si>
  <si>
    <t>COMMISSION TOTAL — Jaime Moreno</t>
  </si>
  <si>
    <t>LA Report!279</t>
  </si>
  <si>
    <t>COMMISSION TOTAL — jonathan cantan</t>
  </si>
  <si>
    <t>LA Report!283</t>
  </si>
  <si>
    <t>COMMISSION TOTAL — JOSE LEMUZ</t>
  </si>
  <si>
    <t>LA Report!287</t>
  </si>
  <si>
    <t>LA Report!288</t>
  </si>
  <si>
    <t>LA Report!289</t>
  </si>
  <si>
    <t>LA Report!290</t>
  </si>
  <si>
    <t>LA Report!291</t>
  </si>
  <si>
    <t>LA Report!292</t>
  </si>
  <si>
    <t>COMMISSION TOTAL — Joshua Ibarra</t>
  </si>
  <si>
    <t>LA Report!296</t>
  </si>
  <si>
    <t>LA Report!297</t>
  </si>
  <si>
    <t>LA Report!298</t>
  </si>
  <si>
    <t>LA Report!299</t>
  </si>
  <si>
    <t>LA Report!300</t>
  </si>
  <si>
    <t>LA Report!301</t>
  </si>
  <si>
    <t>LA Report!302</t>
  </si>
  <si>
    <t>LA Report!303</t>
  </si>
  <si>
    <t>COMMISSION TOTAL — david Robbins</t>
  </si>
  <si>
    <t>LA Report!307</t>
  </si>
  <si>
    <t>LA Report!308</t>
  </si>
  <si>
    <t>LA Report!309</t>
  </si>
  <si>
    <t>LA Report!310</t>
  </si>
  <si>
    <t>LA Report!311</t>
  </si>
  <si>
    <t>LA Report!312</t>
  </si>
  <si>
    <t>COMMISSION TOTAL — Kathy Marin</t>
  </si>
  <si>
    <t>LA Report!316</t>
  </si>
  <si>
    <t>LA Report!317</t>
  </si>
  <si>
    <t>LA Report!318</t>
  </si>
  <si>
    <t>LA Report!319</t>
  </si>
  <si>
    <t>LA Report!320</t>
  </si>
  <si>
    <t>COMMISSION TOTAL — KELLY SNOW</t>
  </si>
  <si>
    <t>LA Report!324</t>
  </si>
  <si>
    <t>COMMISSION TOTAL — Kevin Silva</t>
  </si>
  <si>
    <t>LA Report!328</t>
  </si>
  <si>
    <t>LA Report!329</t>
  </si>
  <si>
    <t>LA Report!330</t>
  </si>
  <si>
    <t>LA Report!331</t>
  </si>
  <si>
    <t>LA Report!332</t>
  </si>
  <si>
    <t>LA Report!333</t>
  </si>
  <si>
    <t>COMMISSION TOTAL — Larissa Ibarra</t>
  </si>
  <si>
    <t>LA Report!337</t>
  </si>
  <si>
    <t>COMMISSION TOTAL — Lauren Perrotta</t>
  </si>
  <si>
    <t>LA Report!342</t>
  </si>
  <si>
    <t>LA Report!343</t>
  </si>
  <si>
    <t>COMMISSION TOTAL — Madison Wallace</t>
  </si>
  <si>
    <t>LA Report!347</t>
  </si>
  <si>
    <t>COMMISSION TOTAL — Maximilian Levotman</t>
  </si>
  <si>
    <t>LA Report!351</t>
  </si>
  <si>
    <t>LA Report!352</t>
  </si>
  <si>
    <t>COMMISSION TOTAL — Monique Urzua</t>
  </si>
  <si>
    <t>LA Report!356</t>
  </si>
  <si>
    <t>LA Report!357</t>
  </si>
  <si>
    <t>COMMISSION TOTAL — Michael Rittenhouse</t>
  </si>
  <si>
    <t>LA Report!361</t>
  </si>
  <si>
    <t>LA Report!362</t>
  </si>
  <si>
    <t>LA Report!363</t>
  </si>
  <si>
    <t>COMMISSION TOTAL — Michael Tsuan</t>
  </si>
  <si>
    <t>LA Report!367</t>
  </si>
  <si>
    <t>LA Report!368</t>
  </si>
  <si>
    <t>LA Report!369</t>
  </si>
  <si>
    <t>LA Report!370</t>
  </si>
  <si>
    <t>LA Report!371</t>
  </si>
  <si>
    <t>LA Report!372</t>
  </si>
  <si>
    <t>COMMISSION TOTAL — Madison Licata</t>
  </si>
  <si>
    <t>LA Report!376</t>
  </si>
  <si>
    <t>LA Report!377</t>
  </si>
  <si>
    <t>COMMISSION TOTAL — Dustin Morrow</t>
  </si>
  <si>
    <t>LA Report!381</t>
  </si>
  <si>
    <t>LA Report!382</t>
  </si>
  <si>
    <t>COMMISSION TOTAL — Max Siegel</t>
  </si>
  <si>
    <t>LA Report!390</t>
  </si>
  <si>
    <t>LA Report!391</t>
  </si>
  <si>
    <t>LA Report!392</t>
  </si>
  <si>
    <t>LA Report!393</t>
  </si>
  <si>
    <t>LA Report!394</t>
  </si>
  <si>
    <t>LA Report!395</t>
  </si>
  <si>
    <t>COMMISSION TOTAL — Natalie Troncoso</t>
  </si>
  <si>
    <t>LA Report!408</t>
  </si>
  <si>
    <t>LA Report!409</t>
  </si>
  <si>
    <t>LA Report!410</t>
  </si>
  <si>
    <t>COMMISSION TOTAL — Nerissa Rivera</t>
  </si>
  <si>
    <t>LA Report!418</t>
  </si>
  <si>
    <t>LA Report!419</t>
  </si>
  <si>
    <t>LA Report!420</t>
  </si>
  <si>
    <t>LA Report!421</t>
  </si>
  <si>
    <t>LA Report!422</t>
  </si>
  <si>
    <t>COMMISSION TOTAL — Eva Salazar</t>
  </si>
  <si>
    <t>LA Report!426</t>
  </si>
  <si>
    <t>COMMISSION TOTAL — khamille ningala jimeno</t>
  </si>
  <si>
    <t>LA Report!430</t>
  </si>
  <si>
    <t>COMMISSION TOTAL — Pamela Hernandez Rosary</t>
  </si>
  <si>
    <t>LA Report!443</t>
  </si>
  <si>
    <t>LA Report!444</t>
  </si>
  <si>
    <t>LA Report!445</t>
  </si>
  <si>
    <t>LA Report!446</t>
  </si>
  <si>
    <t>LA Report!447</t>
  </si>
  <si>
    <t>COMMISSION TOTAL — Claudia Ramirez</t>
  </si>
  <si>
    <t>LA Report!451</t>
  </si>
  <si>
    <t>COMMISSION TOTAL — Elizabeth Rangel</t>
  </si>
  <si>
    <t>LA Report!455</t>
  </si>
  <si>
    <t>LA Report!456</t>
  </si>
  <si>
    <t>COMMISSION TOTAL — MELISSA RODRIGUEZ</t>
  </si>
  <si>
    <t>LA Report!460</t>
  </si>
  <si>
    <t>LA Report!461</t>
  </si>
  <si>
    <t>LA Report!462</t>
  </si>
  <si>
    <t>LA Report!463</t>
  </si>
  <si>
    <t>LA Report!464</t>
  </si>
  <si>
    <t>COMMISSION TOTAL — Ryne Licata</t>
  </si>
  <si>
    <t>LA Report!468</t>
  </si>
  <si>
    <t>LA Report!469</t>
  </si>
  <si>
    <t>COMMISSION TOTAL — Anthony Velasquez</t>
  </si>
  <si>
    <t>LA Report!473</t>
  </si>
  <si>
    <t>LA Report!474</t>
  </si>
  <si>
    <t>COMMISSION TOTAL — Sevell Wilson</t>
  </si>
  <si>
    <t>LA Report!478</t>
  </si>
  <si>
    <t>COMMISSION TOTAL — Teri Beeso</t>
  </si>
  <si>
    <t>LA Report!483</t>
  </si>
  <si>
    <t>COMMISSION TOTAL — Ethel Moreno</t>
  </si>
  <si>
    <t>LA Report!487</t>
  </si>
  <si>
    <t>COMMISSION TOTAL — Juan Ochoa</t>
  </si>
  <si>
    <t>LA Report!491</t>
  </si>
  <si>
    <t>LA Report!492</t>
  </si>
  <si>
    <t>LA Report!493</t>
  </si>
  <si>
    <t>COMMISSION TOTAL — Vanessa Ramirez</t>
  </si>
  <si>
    <t>LA Report!497</t>
  </si>
  <si>
    <t>LA Report!498</t>
  </si>
  <si>
    <t>LA Report!499</t>
  </si>
  <si>
    <t>LA Report!500</t>
  </si>
  <si>
    <t>LA Report!501</t>
  </si>
  <si>
    <t>LA Report!502</t>
  </si>
  <si>
    <t>LA Report!503</t>
  </si>
  <si>
    <t>LA Report!504</t>
  </si>
  <si>
    <t>COMMISSION TOTAL — Vilda Galaviz</t>
  </si>
  <si>
    <t>LA Report!508</t>
  </si>
  <si>
    <t>LA Report!509</t>
  </si>
  <si>
    <t>LA Report!510</t>
  </si>
  <si>
    <t>COMMISSION TOTAL — Jessica Silva</t>
  </si>
  <si>
    <t>LA Report!514</t>
  </si>
  <si>
    <t>COMMISSION TOTAL — Shamar Young</t>
  </si>
  <si>
    <t>LA Report!523</t>
  </si>
  <si>
    <t>LA Report!524</t>
  </si>
  <si>
    <t>COMMISSION TOTAL — Jess Zavaleta</t>
  </si>
  <si>
    <t>LA Report!28</t>
  </si>
  <si>
    <t>COMMISSION TOTAL — ANDREW POTICAR</t>
  </si>
  <si>
    <t>Count In - Pokemon</t>
  </si>
  <si>
    <t>LA Hourly !12</t>
  </si>
  <si>
    <t>HOURLY TOTAL — ANDREW POTICAR</t>
  </si>
  <si>
    <t>LA Report!32</t>
  </si>
  <si>
    <t>LA Report!33</t>
  </si>
  <si>
    <t>LA Report!34</t>
  </si>
  <si>
    <t>LA Report!35</t>
  </si>
  <si>
    <t>LA Report!36</t>
  </si>
  <si>
    <t>LA Report!37</t>
  </si>
  <si>
    <t>LA Report!38</t>
  </si>
  <si>
    <t>COMMISSION TOTAL — Angelica Galvez</t>
  </si>
  <si>
    <t>LA Hourly !5</t>
  </si>
  <si>
    <t>HOURLY TOTAL — Angelica Galvez</t>
  </si>
  <si>
    <t>LA Report!72</t>
  </si>
  <si>
    <t>LA Report!73</t>
  </si>
  <si>
    <t>LA Report!74</t>
  </si>
  <si>
    <t>COMMISSION TOTAL — Brayan Santillan</t>
  </si>
  <si>
    <t>LA Hourly !15</t>
  </si>
  <si>
    <t>HOURLY TOTAL — Brayan Santillan</t>
  </si>
  <si>
    <t>LA Report!93</t>
  </si>
  <si>
    <t>LA Report!94</t>
  </si>
  <si>
    <t>LA Report!95</t>
  </si>
  <si>
    <t>LA Report!96</t>
  </si>
  <si>
    <t>LA Report!97</t>
  </si>
  <si>
    <t>LA Report!98</t>
  </si>
  <si>
    <t>LA Report!99</t>
  </si>
  <si>
    <t>LA Report!100</t>
  </si>
  <si>
    <t>COMMISSION TOTAL — Christina Tsuan</t>
  </si>
  <si>
    <t>LA Hourly !17</t>
  </si>
  <si>
    <t>HOURLY TOTAL — Christina Tsuan</t>
  </si>
  <si>
    <t>LA Report!126</t>
  </si>
  <si>
    <t>LA Report!127</t>
  </si>
  <si>
    <t>LA Report!128</t>
  </si>
  <si>
    <t>LA Report!129</t>
  </si>
  <si>
    <t>LA Report!130</t>
  </si>
  <si>
    <t>LA Report!131</t>
  </si>
  <si>
    <t>COMMISSION TOTAL — Benny Johnson</t>
  </si>
  <si>
    <t>LA Hourly !8</t>
  </si>
  <si>
    <t>HOURLY TOTAL — Benny Johnson</t>
  </si>
  <si>
    <t>LA Report!160</t>
  </si>
  <si>
    <t>LA Report!161</t>
  </si>
  <si>
    <t>LA Report!162</t>
  </si>
  <si>
    <t>LA Report!163</t>
  </si>
  <si>
    <t>LA Report!164</t>
  </si>
  <si>
    <t>LA Report!165</t>
  </si>
  <si>
    <t>COMMISSION TOTAL — Eric Garcia</t>
  </si>
  <si>
    <t>LA Hourly !6</t>
  </si>
  <si>
    <t>HOURLY TOTAL — Eric Garcia</t>
  </si>
  <si>
    <t>LA Report!186</t>
  </si>
  <si>
    <t>LA Report!187</t>
  </si>
  <si>
    <t>LA Report!188</t>
  </si>
  <si>
    <t>LA Report!189</t>
  </si>
  <si>
    <t>LA Report!190</t>
  </si>
  <si>
    <t>COMMISSION TOTAL — Farrell Plew-Farrell</t>
  </si>
  <si>
    <t>LA Hourly !11</t>
  </si>
  <si>
    <t>HOURLY TOTAL — Farrell Plew-Farrell</t>
  </si>
  <si>
    <t>LA Report!228</t>
  </si>
  <si>
    <t>LA Report!229</t>
  </si>
  <si>
    <t>LA Report!230</t>
  </si>
  <si>
    <t>LA Report!231</t>
  </si>
  <si>
    <t>LA Report!232</t>
  </si>
  <si>
    <t>LA Report!233</t>
  </si>
  <si>
    <t>COMMISSION TOTAL — Jacqueline Sanchez</t>
  </si>
  <si>
    <t>LA Hourly !14</t>
  </si>
  <si>
    <t>HOURLY TOTAL — Jacqueline Sanchez</t>
  </si>
  <si>
    <t>LA Report!237</t>
  </si>
  <si>
    <t>LA Report!238</t>
  </si>
  <si>
    <t>LA Report!239</t>
  </si>
  <si>
    <t>LA Report!240</t>
  </si>
  <si>
    <t>LA Report!241</t>
  </si>
  <si>
    <t>LA Report!242</t>
  </si>
  <si>
    <t>COMMISSION TOTAL — jacob castro</t>
  </si>
  <si>
    <t>LA Hourly !2</t>
  </si>
  <si>
    <t>HOURLY TOTAL — jacob castro</t>
  </si>
  <si>
    <t>LA Report!246</t>
  </si>
  <si>
    <t>COMMISSION TOTAL — Ricardo Padilla</t>
  </si>
  <si>
    <t>LA Hourly !10</t>
  </si>
  <si>
    <t>HOURLY TOTAL — Ricardo Padilla</t>
  </si>
  <si>
    <t>LA Report!399</t>
  </si>
  <si>
    <t>LA Report!400</t>
  </si>
  <si>
    <t>LA Report!401</t>
  </si>
  <si>
    <t>LA Report!402</t>
  </si>
  <si>
    <t>LA Report!403</t>
  </si>
  <si>
    <t>LA Report!404</t>
  </si>
  <si>
    <t>COMMISSION TOTAL — Nathan Silva</t>
  </si>
  <si>
    <t>LA Hourly !16</t>
  </si>
  <si>
    <t>HOURLY TOTAL — Nathan Silva</t>
  </si>
  <si>
    <t>LA Report!414</t>
  </si>
  <si>
    <t>COMMISSION TOTAL — Nicholas Jerez</t>
  </si>
  <si>
    <t>LA Hourly !7</t>
  </si>
  <si>
    <t>HOURLY TOTAL — Nicholas Jerez</t>
  </si>
  <si>
    <t>LA Report!518</t>
  </si>
  <si>
    <t>LA Report!519</t>
  </si>
  <si>
    <t>COMMISSION TOTAL — Zachary Lawrence</t>
  </si>
  <si>
    <t>LA Hourly !9</t>
  </si>
  <si>
    <t>HOURLY TOTAL — Zachary Lawrence</t>
  </si>
  <si>
    <t>Abigail</t>
  </si>
  <si>
    <t>Echeverria</t>
  </si>
  <si>
    <t>abby.bernabe08@gmail.com</t>
  </si>
  <si>
    <t>Viejas Arena</t>
  </si>
  <si>
    <t>San Diego</t>
  </si>
  <si>
    <t>Beabodoobee</t>
  </si>
  <si>
    <t>Valdez-vera</t>
  </si>
  <si>
    <t>aliciavv1506@gmail.com</t>
  </si>
  <si>
    <t>Charlie XCX</t>
  </si>
  <si>
    <t>Frontwave Arena</t>
  </si>
  <si>
    <t>Oceanside</t>
  </si>
  <si>
    <t>Hockey Oceanside</t>
  </si>
  <si>
    <t>CAL COAST SDSU</t>
  </si>
  <si>
    <t>Role Model</t>
  </si>
  <si>
    <t>Weezer</t>
  </si>
  <si>
    <t>Susan</t>
  </si>
  <si>
    <t>Fonner</t>
  </si>
  <si>
    <t>bellasusana@hotmail.com</t>
  </si>
  <si>
    <t>Beyda</t>
  </si>
  <si>
    <t>Benitez</t>
  </si>
  <si>
    <t>beydabenitez2009@gmail.com</t>
  </si>
  <si>
    <t>Gregory</t>
  </si>
  <si>
    <t>bigblindrazor@yahoo.com</t>
  </si>
  <si>
    <t>Bridgette</t>
  </si>
  <si>
    <t>Jensen</t>
  </si>
  <si>
    <t>bridgettej487@gmail.com</t>
  </si>
  <si>
    <t>brios952023@yahoo.com</t>
  </si>
  <si>
    <t>Cara</t>
  </si>
  <si>
    <t>Schwartz</t>
  </si>
  <si>
    <t>caranjgrl@aol.com</t>
  </si>
  <si>
    <t>Jazmine</t>
  </si>
  <si>
    <t>Carreon Sigala</t>
  </si>
  <si>
    <t>carreonjazmine1@gmail.com</t>
  </si>
  <si>
    <t>christina</t>
  </si>
  <si>
    <t>miller</t>
  </si>
  <si>
    <t>cm259152@gmail.com</t>
  </si>
  <si>
    <t>Corey</t>
  </si>
  <si>
    <t>Daluz</t>
  </si>
  <si>
    <t>daluzcorey@gmail.com</t>
  </si>
  <si>
    <t>Danielle</t>
  </si>
  <si>
    <t>Aguirre</t>
  </si>
  <si>
    <t>daniellecervantes88@yahoo.com</t>
  </si>
  <si>
    <t>Laurie</t>
  </si>
  <si>
    <t>laurieaj2365@gmail.com</t>
  </si>
  <si>
    <t>Freestyle Explosion</t>
  </si>
  <si>
    <t>Magaly</t>
  </si>
  <si>
    <t>magalykari1@gmail.com</t>
  </si>
  <si>
    <t>mark</t>
  </si>
  <si>
    <t>dinapoli</t>
  </si>
  <si>
    <t>markdinapoli@hotmail.com</t>
  </si>
  <si>
    <t>Emma</t>
  </si>
  <si>
    <t>Megens</t>
  </si>
  <si>
    <t>megens.emma@gmail.com</t>
  </si>
  <si>
    <t>Marlei</t>
  </si>
  <si>
    <t>Ferreira</t>
  </si>
  <si>
    <t>mfasaeda@gmail.com</t>
  </si>
  <si>
    <t>Spieker</t>
  </si>
  <si>
    <t>michaelspieker@gmail.com</t>
  </si>
  <si>
    <t>nancy.ech04@gmail.com</t>
  </si>
  <si>
    <t>DiCarlo</t>
  </si>
  <si>
    <t>ycdc@yvonnedicarlo.com</t>
  </si>
  <si>
    <t>Event</t>
  </si>
  <si>
    <t>Hourly Rate</t>
  </si>
  <si>
    <t>Decimal Hours</t>
  </si>
  <si>
    <t>Total Hourly Pay</t>
  </si>
  <si>
    <t>Abigail Echeverria — TOTAL</t>
  </si>
  <si>
    <t>Alicia Valdez-vera — TOTAL</t>
  </si>
  <si>
    <t>Beyda Benitez — TOTAL</t>
  </si>
  <si>
    <t>Rios</t>
  </si>
  <si>
    <t>Brandon Rios — TOTAL</t>
  </si>
  <si>
    <t>Bridgette Jensen — TOTAL</t>
  </si>
  <si>
    <t>Cara Schwartz — TOTAL</t>
  </si>
  <si>
    <t>christina miller — TOTAL</t>
  </si>
  <si>
    <t>Corey Daluz — TOTAL</t>
  </si>
  <si>
    <t>Danielle Aguirre — TOTAL</t>
  </si>
  <si>
    <t>Emma Megens — TOTAL</t>
  </si>
  <si>
    <t>Gregory Torres — TOTAL</t>
  </si>
  <si>
    <t>Jazmine Carreon Sigala — TOTAL</t>
  </si>
  <si>
    <t>Laurie Jensen — TOTAL</t>
  </si>
  <si>
    <t>Magaly Martinez — TOTAL</t>
  </si>
  <si>
    <t>mark dinapoli — TOTAL</t>
  </si>
  <si>
    <t>Marlei Ferreira — TOTAL</t>
  </si>
  <si>
    <t>Michael Spieker — TOTAL</t>
  </si>
  <si>
    <t>Nancy Echeverria — TOTAL</t>
  </si>
  <si>
    <t>Susan Fonner — TOTAL</t>
  </si>
  <si>
    <t>Yvonne</t>
  </si>
  <si>
    <t>Yvonne DiCarlo — TOTAL</t>
  </si>
  <si>
    <t>Shane</t>
  </si>
  <si>
    <t>Phillips</t>
  </si>
  <si>
    <t>shane.gregory.phillips@gmail.com</t>
  </si>
  <si>
    <t>devan</t>
  </si>
  <si>
    <t>valdez</t>
  </si>
  <si>
    <t>devan.valdez@yahoo.com</t>
  </si>
  <si>
    <t>Jacob</t>
  </si>
  <si>
    <t>chilpa</t>
  </si>
  <si>
    <t>jaychilpa7@gmail.com</t>
  </si>
  <si>
    <t>myclaud5@gmail.com</t>
  </si>
  <si>
    <t>Paul</t>
  </si>
  <si>
    <t>Movido</t>
  </si>
  <si>
    <t>paul.movido@gmail.com</t>
  </si>
  <si>
    <t>Paulina</t>
  </si>
  <si>
    <t>Rojas</t>
  </si>
  <si>
    <t>paulinasajor@gmail.com</t>
  </si>
  <si>
    <t>Maya</t>
  </si>
  <si>
    <t>mayaisabel04@gmail.com</t>
  </si>
  <si>
    <t>Cazarin</t>
  </si>
  <si>
    <t>paullcazarin932@gmail.com</t>
  </si>
  <si>
    <t>Minimum Rate</t>
  </si>
  <si>
    <t>Source</t>
  </si>
  <si>
    <t>Count-in Pay</t>
  </si>
  <si>
    <t>LA+SD1 !15</t>
  </si>
  <si>
    <t>LA+SD1 !14</t>
  </si>
  <si>
    <t>LA+SD2!27</t>
  </si>
  <si>
    <t>LA+SD1 !16</t>
  </si>
  <si>
    <t>LA+SD1 !13</t>
  </si>
  <si>
    <t>TOTAL — Claudia Valdez</t>
  </si>
  <si>
    <t>LA+SD1 !5</t>
  </si>
  <si>
    <t>LA+SD1 !4</t>
  </si>
  <si>
    <t>LA+SD2!13</t>
  </si>
  <si>
    <t>LA+SD2!11</t>
  </si>
  <si>
    <t>LA+SD1 !7</t>
  </si>
  <si>
    <t>LA+SD2!12</t>
  </si>
  <si>
    <t>LA+SD1 !2</t>
  </si>
  <si>
    <t>LA+SD1 !6</t>
  </si>
  <si>
    <t>LA+SD1 !3</t>
  </si>
  <si>
    <t>TOTAL — devan valdez</t>
  </si>
  <si>
    <t>LA+SD1 !9</t>
  </si>
  <si>
    <t>LA+SD1 !8</t>
  </si>
  <si>
    <t>LA+SD2!19</t>
  </si>
  <si>
    <t>LA+SD2!20</t>
  </si>
  <si>
    <t>TOTAL — Jacob chilpa</t>
  </si>
  <si>
    <t>LA+SD1 !29</t>
  </si>
  <si>
    <t>LA+SD1 !30</t>
  </si>
  <si>
    <t>TOTAL — Jess Zavaleta</t>
  </si>
  <si>
    <t>LA+SD1 !11</t>
  </si>
  <si>
    <t>LA+SD1 !10</t>
  </si>
  <si>
    <t>LA+SD1 !12</t>
  </si>
  <si>
    <t>TOTAL — Maya Martinez</t>
  </si>
  <si>
    <t>LA+SD2!34</t>
  </si>
  <si>
    <t>LA+SD1 !17</t>
  </si>
  <si>
    <t>LA+SD2!35</t>
  </si>
  <si>
    <t>TOTAL — Paul Movido</t>
  </si>
  <si>
    <t>LA+SD1 !22</t>
  </si>
  <si>
    <t>LA+SD1 !21</t>
  </si>
  <si>
    <t>LA+SD2!39</t>
  </si>
  <si>
    <t>LA+SD1 !18</t>
  </si>
  <si>
    <t>LA+SD1 !23</t>
  </si>
  <si>
    <t>LA+SD1 !19</t>
  </si>
  <si>
    <t>LA+SD1 !20</t>
  </si>
  <si>
    <t>TOTAL — Paulina Rojas</t>
  </si>
  <si>
    <t>LA+SD1 !27</t>
  </si>
  <si>
    <t>LA+SD2!3</t>
  </si>
  <si>
    <t>LA+SD1 !28</t>
  </si>
  <si>
    <t>LA+SD2!2</t>
  </si>
  <si>
    <t>TOTAL — Shane Phillips</t>
  </si>
  <si>
    <t>LA+SD1 !25</t>
  </si>
  <si>
    <t>LA+SD1 !24</t>
  </si>
  <si>
    <t>LA+SD1 !26</t>
  </si>
  <si>
    <t>COMMISSION TOTAL — Paul Cazarin</t>
  </si>
  <si>
    <t>HOURLY TOTAL — Paul Cazarin</t>
  </si>
  <si>
    <t>jon2393@gmail.com</t>
  </si>
  <si>
    <t>Prior LA commission report</t>
  </si>
  <si>
    <t>COMMISSION TOTAL — Jonathan Ramirez</t>
  </si>
  <si>
    <t>HOURLY TOTAL — Jonathan Ramirez</t>
  </si>
  <si>
    <t>LA + SD + OTHER GRAND TOTAL</t>
  </si>
  <si>
    <t>PDS Operations</t>
  </si>
  <si>
    <t>Jennifer Delzell</t>
  </si>
  <si>
    <t>Standalone</t>
  </si>
  <si>
    <t>Gas - Monster Jam Fresno (missed on 9/4 payroll)</t>
  </si>
  <si>
    <t>Approved</t>
  </si>
  <si>
    <t>—</t>
  </si>
  <si>
    <t>jenndc0488@gmail.com</t>
  </si>
  <si>
    <t>Pay date Oct 16, 2026</t>
  </si>
  <si>
    <t>by Jen Admin</t>
  </si>
  <si>
    <t>Parking - Monster Jam SAP (missed on 9/4 payroll)</t>
  </si>
  <si>
    <t>Supplies - Monster Jam Fresno (missed on 9/4 payroll)</t>
  </si>
  <si>
    <t>Sandbags for Toyota Arena tents</t>
  </si>
  <si>
    <t>Pay date Oct 30, 2026</t>
  </si>
  <si>
    <t>Jonathan Ramirez</t>
  </si>
  <si>
    <t>Forklift certification</t>
  </si>
  <si>
    <t>david Robbins</t>
  </si>
  <si>
    <t>Trailer weights</t>
  </si>
  <si>
    <t>Generator gas</t>
  </si>
  <si>
    <t>30 amp electric cord and reducer</t>
  </si>
  <si>
    <t>Repair on blue dually</t>
  </si>
  <si>
    <t>Chilpa</t>
  </si>
  <si>
    <t>Kia</t>
  </si>
  <si>
    <t>Intuit</t>
  </si>
  <si>
    <t>Bryson tiller</t>
  </si>
  <si>
    <t>Pokemon Night out</t>
  </si>
  <si>
    <t>Weird Al</t>
  </si>
  <si>
    <t>WI- 4 hr min pay</t>
  </si>
  <si>
    <t xml:space="preserve">Jessica </t>
  </si>
  <si>
    <t>Coffman</t>
  </si>
  <si>
    <t>Inglewood Warehouse</t>
  </si>
  <si>
    <t>HOURLY TOTAL —Shane Phillips</t>
  </si>
  <si>
    <t>fiserv</t>
  </si>
  <si>
    <t>Fiserv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</si>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</sst>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\(#,##0.00\);&quot;—&quot;"/>
  </numFmts>
  <fonts count="30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rlito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1"/>
      <name val="Carlito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4"/>
      <color rgb="FF111827"/>
      <name val="Arial"/>
      <family val="2"/>
    </font>
    <font>
      <sz val="14"/>
      <color rgb="FF6B7280"/>
      <name val="Arial"/>
      <family val="2"/>
    </font>
    <font>
      <sz val="14"/>
      <color rgb="FF374151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1D5DB"/>
      <name val="Arial"/>
      <family val="2"/>
    </font>
    <font>
      <sz val="14"/>
      <color rgb="FF9CA3AF"/>
      <name val="Arial"/>
      <family val="2"/>
    </font>
    <font>
      <b/>
      <sz val="11"/>
      <color theme="1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EDF2F6"/>
      </patternFill>
    </fill>
    <fill>
      <patternFill patternType="solid">
        <fgColor rgb="FFDCE9DE"/>
      </patternFill>
    </fill>
    <fill>
      <patternFill patternType="solid">
        <fgColor rgb="FFFF0000"/>
      </patternFill>
    </fill>
    <fill>
      <patternFill patternType="none"/>
    </fill>
    <fill>
      <patternFill patternType="solid">
        <fgColor rgb="FFEDF2F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none"/>
    </fill>
    <fill>
      <patternFill patternType="solid">
        <fgColor rgb="FFEDF2F6"/>
      </patternFill>
    </fill>
    <fill>
      <patternFill patternType="solid">
        <fgColor rgb="FFDCE9DE"/>
      </patternFill>
    </fill>
    <fill>
      <patternFill patternType="solid">
        <fgColor rgb="FFE0EAF3"/>
      </patternFill>
    </fill>
    <fill>
      <patternFill patternType="none"/>
    </fill>
    <fill>
      <patternFill patternType="solid">
        <fgColor rgb="FF17365D"/>
      </patternFill>
    </fill>
    <fill>
      <patternFill patternType="solid">
        <fgColor rgb="FFE2EFDA"/>
      </patternFill>
    </fill>
    <fill>
      <patternFill patternType="none"/>
    </fill>
    <fill>
      <patternFill patternType="solid">
        <fgColor rgb="FFE8EEF4"/>
      </patternFill>
    </fill>
    <fill>
      <patternFill patternType="solid">
        <fgColor rgb="FFE2EFDA"/>
      </patternFill>
    </fill>
    <fill>
      <patternFill patternType="solid">
        <fgColor rgb="FF17365D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63826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/>
      <right/>
      <top/>
      <bottom style="double">
        <color rgb="FF6B8E5C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2" fontId="1" fillId="4" borderId="0" xfId="0" applyNumberFormat="1" applyFont="1" applyFill="1"/>
    <xf numFmtId="164" fontId="1" fillId="4" borderId="0" xfId="0" applyNumberFormat="1" applyFont="1" applyFill="1"/>
    <xf numFmtId="0" fontId="21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2" fontId="1" fillId="2" borderId="0" xfId="0" applyNumberFormat="1" applyFont="1" applyFill="1"/>
    <xf numFmtId="164" fontId="1" fillId="0" borderId="0" xfId="0" applyNumberFormat="1" applyFont="1"/>
    <xf numFmtId="164" fontId="1" fillId="2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164" fontId="1" fillId="4" borderId="0" xfId="0" applyNumberFormat="1" applyFont="1" applyFill="1"/>
    <xf numFmtId="0" fontId="0" fillId="4" borderId="0" xfId="0" applyFill="1"/>
    <xf numFmtId="2" fontId="0" fillId="4" borderId="0" xfId="0" applyNumberFormat="1" applyFill="1"/>
    <xf numFmtId="44" fontId="0" fillId="0" borderId="0" xfId="1" applyFont="1"/>
    <xf numFmtId="0" fontId="4" fillId="5" borderId="2" xfId="2" applyNumberFormat="1" applyFont="1" applyFill="1" applyBorder="1"/>
    <xf numFmtId="2" fontId="4" fillId="5" borderId="2" xfId="2" applyNumberFormat="1" applyFont="1" applyFill="1" applyBorder="1"/>
    <xf numFmtId="0" fontId="4" fillId="6" borderId="2" xfId="2" applyNumberFormat="1" applyFont="1" applyFill="1" applyBorder="1"/>
    <xf numFmtId="2" fontId="4" fillId="6" borderId="2" xfId="2" applyNumberFormat="1" applyFont="1" applyFill="1" applyBorder="1"/>
    <xf numFmtId="164" fontId="4" fillId="5" borderId="2" xfId="2" applyNumberFormat="1" applyFont="1" applyFill="1" applyBorder="1"/>
    <xf numFmtId="164" fontId="4" fillId="6" borderId="2" xfId="2" applyNumberFormat="1" applyFont="1" applyFill="1" applyBorder="1"/>
    <xf numFmtId="0" fontId="6" fillId="7" borderId="0" xfId="0" applyFont="1" applyFill="1" applyAlignment="1">
      <alignment wrapText="1"/>
    </xf>
    <xf numFmtId="0" fontId="7" fillId="7" borderId="0" xfId="0" applyFont="1" applyFill="1"/>
    <xf numFmtId="0" fontId="2" fillId="3" borderId="2" xfId="0" applyFont="1" applyFill="1" applyBorder="1"/>
    <xf numFmtId="2" fontId="2" fillId="3" borderId="2" xfId="0" applyNumberFormat="1" applyFont="1" applyFill="1" applyBorder="1"/>
    <xf numFmtId="164" fontId="2" fillId="3" borderId="2" xfId="0" applyNumberFormat="1" applyFont="1" applyFill="1" applyBorder="1"/>
    <xf numFmtId="0" fontId="8" fillId="4" borderId="0" xfId="0" applyFont="1" applyFill="1"/>
    <xf numFmtId="0" fontId="2" fillId="8" borderId="1" xfId="0" applyFont="1" applyFill="1" applyBorder="1"/>
    <xf numFmtId="2" fontId="2" fillId="8" borderId="1" xfId="0" applyNumberFormat="1" applyFont="1" applyFill="1" applyBorder="1"/>
    <xf numFmtId="164" fontId="2" fillId="8" borderId="1" xfId="0" applyNumberFormat="1" applyFont="1" applyFill="1" applyBorder="1"/>
    <xf numFmtId="0" fontId="0" fillId="8" borderId="0" xfId="0" applyFill="1"/>
    <xf numFmtId="0" fontId="1" fillId="8" borderId="0" xfId="0" applyFont="1" applyFill="1"/>
    <xf numFmtId="2" fontId="1" fillId="8" borderId="0" xfId="0" applyNumberFormat="1" applyFont="1" applyFill="1"/>
    <xf numFmtId="164" fontId="1" fillId="8" borderId="0" xfId="0" applyNumberFormat="1" applyFont="1" applyFill="1"/>
    <xf numFmtId="0" fontId="2" fillId="9" borderId="2" xfId="0" applyFont="1" applyFill="1" applyBorder="1"/>
    <xf numFmtId="2" fontId="2" fillId="9" borderId="2" xfId="0" applyNumberFormat="1" applyFont="1" applyFill="1" applyBorder="1"/>
    <xf numFmtId="164" fontId="2" fillId="9" borderId="2" xfId="0" applyNumberFormat="1" applyFont="1" applyFill="1" applyBorder="1"/>
    <xf numFmtId="0" fontId="0" fillId="9" borderId="0" xfId="0" applyFill="1"/>
    <xf numFmtId="0" fontId="1" fillId="7" borderId="0" xfId="0" applyFont="1" applyFill="1"/>
    <xf numFmtId="2" fontId="1" fillId="7" borderId="0" xfId="0" applyNumberFormat="1" applyFont="1" applyFill="1"/>
    <xf numFmtId="164" fontId="1" fillId="7" borderId="0" xfId="0" applyNumberFormat="1" applyFont="1" applyFill="1"/>
    <xf numFmtId="0" fontId="0" fillId="7" borderId="0" xfId="0" applyFill="1"/>
    <xf numFmtId="44" fontId="6" fillId="7" borderId="0" xfId="1" applyFont="1" applyFill="1" applyAlignment="1">
      <alignment wrapText="1"/>
    </xf>
    <xf numFmtId="44" fontId="7" fillId="7" borderId="0" xfId="1" applyFont="1" applyFill="1"/>
    <xf numFmtId="44" fontId="1" fillId="4" borderId="0" xfId="1" applyFont="1" applyFill="1"/>
    <xf numFmtId="44" fontId="0" fillId="4" borderId="0" xfId="1" applyFont="1" applyFill="1"/>
    <xf numFmtId="44" fontId="1" fillId="2" borderId="0" xfId="1" applyFont="1" applyFill="1"/>
    <xf numFmtId="44" fontId="1" fillId="0" borderId="0" xfId="1" applyFont="1"/>
    <xf numFmtId="44" fontId="2" fillId="8" borderId="1" xfId="1" applyFont="1" applyFill="1" applyBorder="1"/>
    <xf numFmtId="44" fontId="0" fillId="8" borderId="0" xfId="1" applyFont="1" applyFill="1"/>
    <xf numFmtId="44" fontId="2" fillId="3" borderId="2" xfId="1" applyFont="1" applyFill="1" applyBorder="1"/>
    <xf numFmtId="44" fontId="1" fillId="8" borderId="0" xfId="1" applyFont="1" applyFill="1"/>
    <xf numFmtId="44" fontId="2" fillId="9" borderId="2" xfId="1" applyFont="1" applyFill="1" applyBorder="1"/>
    <xf numFmtId="44" fontId="0" fillId="9" borderId="0" xfId="1" applyFont="1" applyFill="1"/>
    <xf numFmtId="44" fontId="1" fillId="7" borderId="0" xfId="1" applyFont="1" applyFill="1"/>
    <xf numFmtId="44" fontId="0" fillId="7" borderId="0" xfId="1" applyFont="1" applyFill="1"/>
    <xf numFmtId="44" fontId="4" fillId="5" borderId="2" xfId="1" applyFont="1" applyFill="1" applyBorder="1"/>
    <xf numFmtId="44" fontId="4" fillId="6" borderId="2" xfId="1" applyFont="1" applyFill="1" applyBorder="1"/>
    <xf numFmtId="0" fontId="6" fillId="7" borderId="2" xfId="2" applyNumberFormat="1" applyFont="1" applyFill="1" applyBorder="1" applyAlignment="1">
      <alignment wrapText="1"/>
    </xf>
    <xf numFmtId="44" fontId="6" fillId="7" borderId="2" xfId="1" applyFont="1" applyFill="1" applyBorder="1" applyAlignment="1">
      <alignment wrapText="1"/>
    </xf>
    <xf numFmtId="0" fontId="9" fillId="7" borderId="2" xfId="2" applyNumberFormat="1" applyFont="1" applyFill="1" applyBorder="1"/>
    <xf numFmtId="0" fontId="5" fillId="8" borderId="2" xfId="2" applyNumberFormat="1" applyFont="1" applyFill="1" applyBorder="1"/>
    <xf numFmtId="2" fontId="5" fillId="8" borderId="2" xfId="2" applyNumberFormat="1" applyFont="1" applyFill="1" applyBorder="1"/>
    <xf numFmtId="164" fontId="5" fillId="8" borderId="2" xfId="2" applyNumberFormat="1" applyFont="1" applyFill="1" applyBorder="1"/>
    <xf numFmtId="44" fontId="5" fillId="8" borderId="2" xfId="1" applyFont="1" applyFill="1" applyBorder="1"/>
    <xf numFmtId="0" fontId="4" fillId="8" borderId="2" xfId="2" applyNumberFormat="1" applyFont="1" applyFill="1" applyBorder="1"/>
    <xf numFmtId="0" fontId="8" fillId="5" borderId="2" xfId="2" applyNumberFormat="1" applyFont="1" applyFill="1" applyBorder="1"/>
    <xf numFmtId="2" fontId="4" fillId="8" borderId="2" xfId="2" applyNumberFormat="1" applyFont="1" applyFill="1" applyBorder="1"/>
    <xf numFmtId="164" fontId="4" fillId="8" borderId="2" xfId="2" applyNumberFormat="1" applyFont="1" applyFill="1" applyBorder="1"/>
    <xf numFmtId="44" fontId="4" fillId="8" borderId="2" xfId="1" applyFont="1" applyFill="1" applyBorder="1"/>
    <xf numFmtId="0" fontId="10" fillId="10" borderId="3" xfId="3" applyFont="1" applyFill="1" applyBorder="1"/>
    <xf numFmtId="2" fontId="10" fillId="10" borderId="3" xfId="3" applyNumberFormat="1" applyFont="1" applyFill="1" applyBorder="1"/>
    <xf numFmtId="0" fontId="10" fillId="11" borderId="3" xfId="3" applyFont="1" applyFill="1" applyBorder="1"/>
    <xf numFmtId="0" fontId="11" fillId="12" borderId="3" xfId="3" applyFont="1" applyFill="1" applyBorder="1"/>
    <xf numFmtId="2" fontId="10" fillId="11" borderId="3" xfId="3" applyNumberFormat="1" applyFont="1" applyFill="1" applyBorder="1"/>
    <xf numFmtId="2" fontId="11" fillId="12" borderId="3" xfId="3" applyNumberFormat="1" applyFont="1" applyFill="1" applyBorder="1"/>
    <xf numFmtId="164" fontId="10" fillId="10" borderId="3" xfId="3" applyNumberFormat="1" applyFont="1" applyFill="1" applyBorder="1"/>
    <xf numFmtId="164" fontId="10" fillId="11" borderId="3" xfId="3" applyNumberFormat="1" applyFont="1" applyFill="1" applyBorder="1"/>
    <xf numFmtId="164" fontId="11" fillId="12" borderId="3" xfId="3" applyNumberFormat="1" applyFont="1" applyFill="1" applyBorder="1"/>
    <xf numFmtId="0" fontId="6" fillId="7" borderId="3" xfId="3" applyFont="1" applyFill="1" applyBorder="1" applyAlignment="1">
      <alignment wrapText="1"/>
    </xf>
    <xf numFmtId="0" fontId="9" fillId="7" borderId="3" xfId="3" applyFont="1" applyFill="1" applyBorder="1"/>
    <xf numFmtId="0" fontId="11" fillId="8" borderId="3" xfId="3" applyFont="1" applyFill="1" applyBorder="1"/>
    <xf numFmtId="2" fontId="11" fillId="8" borderId="3" xfId="3" applyNumberFormat="1" applyFont="1" applyFill="1" applyBorder="1"/>
    <xf numFmtId="164" fontId="11" fillId="8" borderId="3" xfId="3" applyNumberFormat="1" applyFont="1" applyFill="1" applyBorder="1"/>
    <xf numFmtId="0" fontId="10" fillId="8" borderId="3" xfId="3" applyFont="1" applyFill="1" applyBorder="1"/>
    <xf numFmtId="2" fontId="10" fillId="8" borderId="3" xfId="3" applyNumberFormat="1" applyFont="1" applyFill="1" applyBorder="1"/>
    <xf numFmtId="164" fontId="10" fillId="8" borderId="3" xfId="3" applyNumberFormat="1" applyFont="1" applyFill="1" applyBorder="1"/>
    <xf numFmtId="0" fontId="1" fillId="10" borderId="3" xfId="5" applyNumberFormat="1" applyFont="1" applyFill="1" applyBorder="1"/>
    <xf numFmtId="2" fontId="1" fillId="10" borderId="3" xfId="5" applyNumberFormat="1" applyFont="1" applyFill="1" applyBorder="1"/>
    <xf numFmtId="164" fontId="1" fillId="10" borderId="3" xfId="5" applyNumberFormat="1" applyFont="1" applyFill="1" applyBorder="1"/>
    <xf numFmtId="0" fontId="2" fillId="12" borderId="3" xfId="5" applyNumberFormat="1" applyFont="1" applyFill="1" applyBorder="1"/>
    <xf numFmtId="2" fontId="2" fillId="12" borderId="3" xfId="5" applyNumberFormat="1" applyFont="1" applyFill="1" applyBorder="1"/>
    <xf numFmtId="164" fontId="2" fillId="12" borderId="3" xfId="5" applyNumberFormat="1" applyFont="1" applyFill="1" applyBorder="1"/>
    <xf numFmtId="0" fontId="1" fillId="10" borderId="3" xfId="4" applyNumberFormat="1" applyFont="1" applyFill="1" applyBorder="1"/>
    <xf numFmtId="2" fontId="1" fillId="10" borderId="3" xfId="4" applyNumberFormat="1" applyFont="1" applyFill="1" applyBorder="1"/>
    <xf numFmtId="164" fontId="1" fillId="10" borderId="3" xfId="4" applyNumberFormat="1" applyFont="1" applyFill="1" applyBorder="1"/>
    <xf numFmtId="0" fontId="1" fillId="0" borderId="4" xfId="7" applyFont="1"/>
    <xf numFmtId="2" fontId="1" fillId="0" borderId="4" xfId="7" applyNumberFormat="1" applyFont="1"/>
    <xf numFmtId="164" fontId="1" fillId="0" borderId="4" xfId="7" applyNumberFormat="1" applyFont="1"/>
    <xf numFmtId="0" fontId="1" fillId="11" borderId="4" xfId="7" applyFont="1" applyFill="1"/>
    <xf numFmtId="2" fontId="1" fillId="11" borderId="4" xfId="7" applyNumberFormat="1" applyFont="1" applyFill="1"/>
    <xf numFmtId="164" fontId="1" fillId="11" borderId="4" xfId="7" applyNumberFormat="1" applyFont="1" applyFill="1"/>
    <xf numFmtId="0" fontId="2" fillId="12" borderId="4" xfId="7" applyFont="1" applyFill="1"/>
    <xf numFmtId="2" fontId="2" fillId="12" borderId="4" xfId="7" applyNumberFormat="1" applyFont="1" applyFill="1"/>
    <xf numFmtId="164" fontId="2" fillId="12" borderId="4" xfId="7" applyNumberFormat="1" applyFont="1" applyFill="1"/>
    <xf numFmtId="0" fontId="1" fillId="0" borderId="0" xfId="6" applyFont="1"/>
    <xf numFmtId="2" fontId="1" fillId="0" borderId="0" xfId="6" applyNumberFormat="1" applyFont="1"/>
    <xf numFmtId="164" fontId="1" fillId="0" borderId="0" xfId="6" applyNumberFormat="1" applyFont="1"/>
    <xf numFmtId="0" fontId="2" fillId="13" borderId="0" xfId="6" applyFont="1" applyFill="1"/>
    <xf numFmtId="2" fontId="2" fillId="13" borderId="0" xfId="6" applyNumberFormat="1" applyFont="1" applyFill="1"/>
    <xf numFmtId="164" fontId="2" fillId="13" borderId="0" xfId="6" applyNumberFormat="1" applyFont="1" applyFill="1"/>
    <xf numFmtId="0" fontId="6" fillId="7" borderId="3" xfId="5" applyNumberFormat="1" applyFont="1" applyFill="1" applyBorder="1" applyAlignment="1">
      <alignment wrapText="1"/>
    </xf>
    <xf numFmtId="0" fontId="9" fillId="7" borderId="3" xfId="5" applyNumberFormat="1" applyFont="1" applyFill="1" applyBorder="1"/>
    <xf numFmtId="0" fontId="1" fillId="8" borderId="3" xfId="5" applyNumberFormat="1" applyFont="1" applyFill="1" applyBorder="1"/>
    <xf numFmtId="2" fontId="1" fillId="8" borderId="3" xfId="5" applyNumberFormat="1" applyFont="1" applyFill="1" applyBorder="1"/>
    <xf numFmtId="164" fontId="1" fillId="8" borderId="3" xfId="5" applyNumberFormat="1" applyFont="1" applyFill="1" applyBorder="1"/>
    <xf numFmtId="0" fontId="2" fillId="8" borderId="3" xfId="5" applyNumberFormat="1" applyFont="1" applyFill="1" applyBorder="1"/>
    <xf numFmtId="2" fontId="2" fillId="8" borderId="3" xfId="5" applyNumberFormat="1" applyFont="1" applyFill="1" applyBorder="1"/>
    <xf numFmtId="164" fontId="2" fillId="8" borderId="3" xfId="5" applyNumberFormat="1" applyFont="1" applyFill="1" applyBorder="1"/>
    <xf numFmtId="0" fontId="1" fillId="8" borderId="3" xfId="4" applyNumberFormat="1" applyFont="1" applyFill="1" applyBorder="1"/>
    <xf numFmtId="2" fontId="1" fillId="8" borderId="3" xfId="4" applyNumberFormat="1" applyFont="1" applyFill="1" applyBorder="1"/>
    <xf numFmtId="164" fontId="1" fillId="8" borderId="3" xfId="4" applyNumberFormat="1" applyFont="1" applyFill="1" applyBorder="1"/>
    <xf numFmtId="0" fontId="2" fillId="8" borderId="3" xfId="4" applyNumberFormat="1" applyFont="1" applyFill="1" applyBorder="1"/>
    <xf numFmtId="2" fontId="2" fillId="8" borderId="3" xfId="4" applyNumberFormat="1" applyFont="1" applyFill="1" applyBorder="1"/>
    <xf numFmtId="164" fontId="2" fillId="8" borderId="3" xfId="4" applyNumberFormat="1" applyFont="1" applyFill="1" applyBorder="1"/>
    <xf numFmtId="0" fontId="6" fillId="7" borderId="3" xfId="4" applyNumberFormat="1" applyFont="1" applyFill="1" applyBorder="1" applyAlignment="1">
      <alignment wrapText="1"/>
    </xf>
    <xf numFmtId="0" fontId="9" fillId="7" borderId="3" xfId="4" applyNumberFormat="1" applyFont="1" applyFill="1" applyBorder="1"/>
    <xf numFmtId="0" fontId="6" fillId="7" borderId="4" xfId="7" applyFont="1" applyFill="1" applyAlignment="1">
      <alignment wrapText="1"/>
    </xf>
    <xf numFmtId="0" fontId="9" fillId="7" borderId="4" xfId="7" applyFont="1" applyFill="1"/>
    <xf numFmtId="0" fontId="1" fillId="8" borderId="4" xfId="7" applyFont="1" applyFill="1"/>
    <xf numFmtId="2" fontId="1" fillId="8" borderId="4" xfId="7" applyNumberFormat="1" applyFont="1" applyFill="1"/>
    <xf numFmtId="164" fontId="1" fillId="8" borderId="4" xfId="7" applyNumberFormat="1" applyFont="1" applyFill="1"/>
    <xf numFmtId="0" fontId="2" fillId="8" borderId="4" xfId="7" applyFont="1" applyFill="1"/>
    <xf numFmtId="2" fontId="2" fillId="8" borderId="4" xfId="7" applyNumberFormat="1" applyFont="1" applyFill="1"/>
    <xf numFmtId="164" fontId="2" fillId="8" borderId="4" xfId="7" applyNumberFormat="1" applyFont="1" applyFill="1"/>
    <xf numFmtId="0" fontId="6" fillId="7" borderId="0" xfId="6" applyFont="1" applyFill="1" applyAlignment="1">
      <alignment wrapText="1"/>
    </xf>
    <xf numFmtId="0" fontId="9" fillId="7" borderId="0" xfId="6" applyFont="1" applyFill="1"/>
    <xf numFmtId="0" fontId="6" fillId="9" borderId="0" xfId="6" applyFont="1" applyFill="1" applyAlignment="1">
      <alignment wrapText="1"/>
    </xf>
    <xf numFmtId="0" fontId="9" fillId="9" borderId="0" xfId="6" applyFont="1" applyFill="1"/>
    <xf numFmtId="0" fontId="7" fillId="9" borderId="0" xfId="0" applyFont="1" applyFill="1"/>
    <xf numFmtId="0" fontId="1" fillId="8" borderId="0" xfId="6" applyFont="1" applyFill="1"/>
    <xf numFmtId="2" fontId="1" fillId="8" borderId="0" xfId="6" applyNumberFormat="1" applyFont="1" applyFill="1"/>
    <xf numFmtId="164" fontId="1" fillId="8" borderId="0" xfId="6" applyNumberFormat="1" applyFont="1" applyFill="1"/>
    <xf numFmtId="0" fontId="2" fillId="8" borderId="0" xfId="6" applyFont="1" applyFill="1"/>
    <xf numFmtId="2" fontId="2" fillId="8" borderId="0" xfId="6" applyNumberFormat="1" applyFont="1" applyFill="1"/>
    <xf numFmtId="164" fontId="2" fillId="8" borderId="0" xfId="6" applyNumberFormat="1" applyFont="1" applyFill="1"/>
    <xf numFmtId="0" fontId="2" fillId="9" borderId="0" xfId="6" applyFont="1" applyFill="1"/>
    <xf numFmtId="2" fontId="2" fillId="9" borderId="0" xfId="6" applyNumberFormat="1" applyFont="1" applyFill="1"/>
    <xf numFmtId="164" fontId="2" fillId="9" borderId="0" xfId="6" applyNumberFormat="1" applyFont="1" applyFill="1"/>
    <xf numFmtId="0" fontId="1" fillId="9" borderId="0" xfId="6" applyFont="1" applyFill="1"/>
    <xf numFmtId="0" fontId="16" fillId="15" borderId="5" xfId="8" applyNumberFormat="1" applyFont="1" applyFill="1" applyBorder="1" applyAlignment="1">
      <alignment wrapText="1"/>
    </xf>
    <xf numFmtId="4" fontId="15" fillId="14" borderId="5" xfId="8" applyNumberFormat="1" applyFont="1" applyFill="1" applyBorder="1"/>
    <xf numFmtId="4" fontId="17" fillId="16" borderId="6" xfId="8" applyNumberFormat="1" applyFont="1" applyFill="1" applyBorder="1"/>
    <xf numFmtId="4" fontId="16" fillId="15" borderId="5" xfId="8" applyNumberFormat="1" applyFont="1" applyFill="1" applyBorder="1"/>
    <xf numFmtId="0" fontId="19" fillId="18" borderId="7" xfId="9" applyNumberFormat="1" applyFont="1" applyFill="1" applyBorder="1"/>
    <xf numFmtId="0" fontId="19" fillId="19" borderId="7" xfId="9" applyNumberFormat="1" applyFont="1" applyFill="1" applyBorder="1"/>
    <xf numFmtId="0" fontId="20" fillId="20" borderId="7" xfId="9" applyNumberFormat="1" applyFont="1" applyFill="1" applyBorder="1"/>
    <xf numFmtId="0" fontId="20" fillId="20" borderId="7" xfId="9" applyNumberFormat="1" applyFont="1" applyFill="1" applyBorder="1" applyAlignment="1">
      <alignment wrapText="1"/>
    </xf>
    <xf numFmtId="4" fontId="18" fillId="17" borderId="7" xfId="9" applyNumberFormat="1" applyFont="1" applyFill="1" applyBorder="1"/>
    <xf numFmtId="4" fontId="19" fillId="18" borderId="7" xfId="9" applyNumberFormat="1" applyFont="1" applyFill="1" applyBorder="1"/>
    <xf numFmtId="4" fontId="19" fillId="19" borderId="7" xfId="9" applyNumberFormat="1" applyFont="1" applyFill="1" applyBorder="1"/>
    <xf numFmtId="4" fontId="20" fillId="20" borderId="7" xfId="9" applyNumberFormat="1" applyFont="1" applyFill="1" applyBorder="1"/>
    <xf numFmtId="16" fontId="1" fillId="0" borderId="0" xfId="6" applyNumberFormat="1" applyFont="1"/>
    <xf numFmtId="4" fontId="17" fillId="19" borderId="7" xfId="9" applyNumberFormat="1" applyFont="1" applyFill="1" applyBorder="1"/>
    <xf numFmtId="0" fontId="22" fillId="21" borderId="8" xfId="0" applyFont="1" applyFill="1" applyBorder="1" applyAlignment="1">
      <alignment vertical="center" wrapText="1"/>
    </xf>
    <xf numFmtId="0" fontId="23" fillId="21" borderId="8" xfId="0" applyFont="1" applyFill="1" applyBorder="1" applyAlignment="1">
      <alignment vertical="center" wrapText="1"/>
    </xf>
    <xf numFmtId="0" fontId="26" fillId="21" borderId="8" xfId="0" applyFont="1" applyFill="1" applyBorder="1" applyAlignment="1">
      <alignment vertical="center"/>
    </xf>
    <xf numFmtId="0" fontId="0" fillId="0" borderId="8" xfId="0" applyBorder="1"/>
    <xf numFmtId="0" fontId="28" fillId="21" borderId="8" xfId="0" applyFont="1" applyFill="1" applyBorder="1" applyAlignment="1">
      <alignment vertical="center" wrapText="1"/>
    </xf>
    <xf numFmtId="0" fontId="28" fillId="21" borderId="8" xfId="0" applyFont="1" applyFill="1" applyBorder="1" applyAlignment="1">
      <alignment vertical="center"/>
    </xf>
    <xf numFmtId="0" fontId="28" fillId="21" borderId="0" xfId="0" applyFont="1" applyFill="1" applyAlignment="1">
      <alignment vertical="center" wrapText="1"/>
    </xf>
    <xf numFmtId="15" fontId="24" fillId="21" borderId="0" xfId="0" applyNumberFormat="1" applyFont="1" applyFill="1" applyAlignment="1">
      <alignment vertical="center"/>
    </xf>
    <xf numFmtId="0" fontId="24" fillId="21" borderId="0" xfId="0" applyFont="1" applyFill="1" applyAlignment="1">
      <alignment vertical="center" wrapText="1"/>
    </xf>
    <xf numFmtId="8" fontId="24" fillId="21" borderId="0" xfId="0" applyNumberFormat="1" applyFont="1" applyFill="1" applyAlignment="1">
      <alignment horizontal="right" vertical="center"/>
    </xf>
    <xf numFmtId="8" fontId="25" fillId="21" borderId="0" xfId="0" applyNumberFormat="1" applyFont="1" applyFill="1" applyAlignment="1">
      <alignment horizontal="right" vertical="center"/>
    </xf>
    <xf numFmtId="0" fontId="28" fillId="21" borderId="0" xfId="0" applyFont="1" applyFill="1" applyAlignment="1">
      <alignment vertical="center"/>
    </xf>
    <xf numFmtId="0" fontId="27" fillId="21" borderId="0" xfId="0" applyFont="1" applyFill="1" applyAlignment="1">
      <alignment vertical="center"/>
    </xf>
    <xf numFmtId="0" fontId="21" fillId="21" borderId="0" xfId="10" applyFill="1" applyAlignment="1">
      <alignment horizontal="right" vertical="center"/>
    </xf>
    <xf numFmtId="0" fontId="28" fillId="21" borderId="7" xfId="0" applyFont="1" applyFill="1" applyBorder="1" applyAlignment="1">
      <alignment vertical="center" wrapText="1"/>
    </xf>
    <xf numFmtId="15" fontId="24" fillId="21" borderId="7" xfId="0" applyNumberFormat="1" applyFont="1" applyFill="1" applyBorder="1" applyAlignment="1">
      <alignment vertical="center"/>
    </xf>
    <xf numFmtId="0" fontId="24" fillId="21" borderId="7" xfId="0" applyFont="1" applyFill="1" applyBorder="1" applyAlignment="1">
      <alignment vertical="center" wrapText="1"/>
    </xf>
    <xf numFmtId="8" fontId="24" fillId="21" borderId="7" xfId="0" applyNumberFormat="1" applyFont="1" applyFill="1" applyBorder="1" applyAlignment="1">
      <alignment horizontal="right" vertical="center"/>
    </xf>
    <xf numFmtId="8" fontId="25" fillId="21" borderId="7" xfId="0" applyNumberFormat="1" applyFont="1" applyFill="1" applyBorder="1" applyAlignment="1">
      <alignment horizontal="right" vertical="center"/>
    </xf>
    <xf numFmtId="0" fontId="28" fillId="21" borderId="7" xfId="0" applyFont="1" applyFill="1" applyBorder="1" applyAlignment="1">
      <alignment vertical="center"/>
    </xf>
    <xf numFmtId="0" fontId="27" fillId="21" borderId="7" xfId="0" applyFont="1" applyFill="1" applyBorder="1" applyAlignment="1">
      <alignment vertical="center"/>
    </xf>
    <xf numFmtId="0" fontId="21" fillId="21" borderId="7" xfId="10" applyFill="1" applyBorder="1" applyAlignment="1">
      <alignment horizontal="right" vertical="center"/>
    </xf>
    <xf numFmtId="0" fontId="0" fillId="0" borderId="7" xfId="0" applyBorder="1"/>
    <xf numFmtId="14" fontId="0" fillId="0" borderId="0" xfId="0" applyNumberFormat="1"/>
    <xf numFmtId="16" fontId="0" fillId="0" borderId="0" xfId="0" applyNumberFormat="1"/>
    <xf numFmtId="4" fontId="0" fillId="0" borderId="0" xfId="0" applyNumberFormat="1"/>
    <xf numFmtId="4" fontId="0" fillId="17" borderId="7" xfId="9" applyNumberFormat="1" applyFont="1" applyFill="1" applyBorder="1"/>
    <xf numFmtId="4" fontId="17" fillId="22" borderId="6" xfId="8" applyNumberFormat="1" applyFont="1" applyFill="1" applyBorder="1"/>
    <xf numFmtId="0" fontId="0" fillId="22" borderId="0" xfId="0" applyFill="1"/>
    <xf numFmtId="2" fontId="1" fillId="10" borderId="3" xfId="3" applyNumberFormat="1" applyFont="1" applyFill="1" applyBorder="1"/>
    <xf numFmtId="44" fontId="2" fillId="8" borderId="0" xfId="1" applyFont="1" applyFill="1"/>
    <xf numFmtId="44" fontId="18" fillId="17" borderId="7" xfId="1" applyFont="1" applyFill="1" applyBorder="1"/>
    <xf numFmtId="0" fontId="17" fillId="16" borderId="6" xfId="8" applyNumberFormat="1" applyFont="1" applyFill="1" applyBorder="1"/>
    <xf numFmtId="0" fontId="17" fillId="22" borderId="6" xfId="8" applyNumberFormat="1" applyFont="1" applyFill="1" applyBorder="1"/>
    <xf numFmtId="0" fontId="21" fillId="21" borderId="8" xfId="10" applyFill="1" applyBorder="1" applyAlignment="1">
      <alignment horizontal="right" vertical="center"/>
    </xf>
    <xf numFmtId="15" fontId="24" fillId="21" borderId="8" xfId="0" applyNumberFormat="1" applyFont="1" applyFill="1" applyBorder="1" applyAlignment="1">
      <alignment vertical="center"/>
    </xf>
    <xf numFmtId="0" fontId="24" fillId="21" borderId="8" xfId="0" applyFont="1" applyFill="1" applyBorder="1" applyAlignment="1">
      <alignment vertical="center" wrapText="1"/>
    </xf>
    <xf numFmtId="8" fontId="24" fillId="21" borderId="8" xfId="0" applyNumberFormat="1" applyFont="1" applyFill="1" applyBorder="1" applyAlignment="1">
      <alignment horizontal="right" vertical="center"/>
    </xf>
    <xf numFmtId="8" fontId="25" fillId="21" borderId="8" xfId="0" applyNumberFormat="1" applyFont="1" applyFill="1" applyBorder="1" applyAlignment="1">
      <alignment horizontal="right" vertical="center"/>
    </xf>
    <xf numFmtId="0" fontId="27" fillId="21" borderId="8" xfId="0" applyFont="1" applyFill="1" applyBorder="1" applyAlignment="1">
      <alignment vertical="center"/>
    </xf>
    <xf numFmtId="0" fontId="10" fillId="9" borderId="3" xfId="3" applyFont="1" applyFill="1" applyBorder="1"/>
    <xf numFmtId="4" fontId="16" fillId="9" borderId="5" xfId="8" applyNumberFormat="1" applyFont="1" applyFill="1" applyBorder="1" applyAlignment="1"/>
    <xf numFmtId="0" fontId="29" fillId="7" borderId="5" xfId="8" applyNumberFormat="1" applyFont="1" applyFill="1" applyBorder="1" applyAlignment="1">
      <alignment wrapText="1"/>
    </xf>
  </cellXfs>
  <cellStyles count="9">
    <cellStyle name="Comma" xfId="2" builtinId="3"/>
    <cellStyle name="Currency" xfId="1" builtinId="4"/>
    <cellStyle name="Currency [0]" xfId="4" builtinId="7"/>
    <cellStyle name="Followed Hyperlink" xfId="3" builtinId="9"/>
    <cellStyle name="Heading 1" xfId="7" builtinId="16"/>
    <cellStyle name="Hyperlink" xfId="10" builtinId="8"/>
    <cellStyle name="Normal" xfId="0" builtinId="0"/>
    <cellStyle name="Percent" xfId="5" builtinId="5"/>
    <cellStyle name="Title" xfId="6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bwvnvzlmqqcdemkpecjw.supabase.co/storage/v1/object/sign/vendor-reimbursements/bede066c-5759-46b8-9cc4-ea5d7f8ec6bf/1792537588198-image.jpg?token=eyJraWQiOiJiOTAxMmY5Zi0yYWY2LTQ0YTItYjU2Ny0zN2Q2MDQ5YWFhYmQiLCJhbGciOiJIUzI1NiJ9.eyJ1cmwiOiJ2ZW5kb3ItcmVpbWJ1cnNlbWVudHMvYmVkZTA2NmMtNTc1OS00NmI4LTljYzQtZWE1ZDdmOGVjNmJmLzE3OTI1Mzc1ODgxOTgtaW1hZ2UuanBnIiwic2NvcGUiOiJkb3dubG9hZCIsImlhdCI6MTc5MzIwNzU5OCwiZXhwIjoxNzkzMjExMTk4fQ.0jQdunCoQ28_LX0Rbz6x0asxWYiRG8-3-5HDMnB4TvA" TargetMode="External"/><Relationship Id="rId3" Type="http://schemas.openxmlformats.org/officeDocument/2006/relationships/hyperlink" Target="https://bwvnvzlmqqcdemkpecjw.supabase.co/storage/v1/object/sign/vendor-reimbursements/de301768-5459-4405-9c0a-dac735134fc7/1791300975468-JD_Receipt_08.20.26_.jpg?token=eyJraWQiOiJiOTAxMmY5Zi0yYWY2LTQ0YTItYjU2Ny0zN2Q2MDQ5YWFhYmQiLCJhbGciOiJIUzI1NiJ9.eyJ1cmwiOiJ2ZW5kb3ItcmVpbWJ1cnNlbWVudHMvZGUzMDE3NjgtNTQ1OS00NDA1LTljMGEtZGFjNzM1MTM0ZmM3LzE3OTEzMDA5NzU0NjgtSkRfUmVjZWlwdF8wOC4yMC4yNl8uanBnIiwic2NvcGUiOiJkb3dubG9hZCIsImlhdCI6MTc5MzIwNzExMSwiZXhwIjoxNzkzMjEwNzExfQ.AC4pqyOZXyAV8iHZyVuaAKKq7ln6-ghAsVgPABul-5Q" TargetMode="External"/><Relationship Id="rId7" Type="http://schemas.openxmlformats.org/officeDocument/2006/relationships/hyperlink" Target="https://bwvnvzlmqqcdemkpecjw.supabase.co/storage/v1/object/sign/vendor-reimbursements/bede066c-5759-46b8-9cc4-ea5d7f8ec6bf/1792537709786-image.jpg?token=eyJraWQiOiJiOTAxMmY5Zi0yYWY2LTQ0YTItYjU2Ny0zN2Q2MDQ5YWFhYmQiLCJhbGciOiJIUzI1NiJ9.eyJ1cmwiOiJ2ZW5kb3ItcmVpbWJ1cnNlbWVudHMvYmVkZTA2NmMtNTc1OS00NmI4LTljYzQtZWE1ZDdmOGVjNmJmLzE3OTI1Mzc3MDk3ODYtaW1hZ2UuanBnIiwic2NvcGUiOiJkb3dubG9hZCIsImlhdCI6MTc5MzIwNzU5OCwiZXhwIjoxNzkzMjExMTk4fQ.xNAoBixvb7y5Bo5PMdYp5rIJ2hg31zewpD9Et0eFZsE" TargetMode="External"/><Relationship Id="rId2" Type="http://schemas.openxmlformats.org/officeDocument/2006/relationships/hyperlink" Target="https://bwvnvzlmqqcdemkpecjw.supabase.co/storage/v1/object/sign/vendor-reimbursements/de301768-5459-4405-9c0a-dac735134fc7/1791300977208-JD_Receipt_08.23.26.jpg?token=eyJraWQiOiJiOTAxMmY5Zi0yYWY2LTQ0YTItYjU2Ny0zN2Q2MDQ5YWFhYmQiLCJhbGciOiJIUzI1NiJ9.eyJ1cmwiOiJ2ZW5kb3ItcmVpbWJ1cnNlbWVudHMvZGUzMDE3NjgtNTQ1OS00NDA1LTljMGEtZGFjNzM1MTM0ZmM3LzE3OTEzMDA5NzcyMDgtSkRfUmVjZWlwdF8wOC4yMy4yNi5qcGciLCJzY29wZSI6ImRvd25sb2FkIiwiaWF0IjoxNzkzMjA3MTExLCJleHAiOjE3OTMyMTA3MTF9.weS8dXbXsN_kSuiKAmgsoAO1rKGvPaym8XwYpEz3Tvw" TargetMode="External"/><Relationship Id="rId1" Type="http://schemas.openxmlformats.org/officeDocument/2006/relationships/hyperlink" Target="https://bwvnvzlmqqcdemkpecjw.supabase.co/storage/v1/object/sign/vendor-reimbursements/de301768-5459-4405-9c0a-dac735134fc7/1791300980712-_JD_Receipt_08.24.26_PDS.jpeg?token=eyJraWQiOiJiOTAxMmY5Zi0yYWY2LTQ0YTItYjU2Ny0zN2Q2MDQ5YWFhYmQiLCJhbGciOiJIUzI1NiJ9.eyJ1cmwiOiJ2ZW5kb3ItcmVpbWJ1cnNlbWVudHMvZGUzMDE3NjgtNTQ1OS00NDA1LTljMGEtZGFjNzM1MTM0ZmM3LzE3OTEzMDA5ODA3MTItX0pEX1JlY2VpcHRfMDguMjQuMjZfUERTLmpwZWciLCJzY29wZSI6ImRvd25sb2FkIiwiaWF0IjoxNzkzMjA3MTExLCJleHAiOjE3OTMyMTA3MTF9.dG_d4iGPiSEhsu3nevLH4rSs7xiBsvmQuPu5yRAfrXE" TargetMode="External"/><Relationship Id="rId6" Type="http://schemas.openxmlformats.org/officeDocument/2006/relationships/hyperlink" Target="https://bwvnvzlmqqcdemkpecjw.supabase.co/storage/v1/object/sign/vendor-reimbursements/bede066c-5759-46b8-9cc4-ea5d7f8ec6bf/1792537877827-image.jpg?token=eyJraWQiOiJiOTAxMmY5Zi0yYWY2LTQ0YTItYjU2Ny0zN2Q2MDQ5YWFhYmQiLCJhbGciOiJIUzI1NiJ9.eyJ1cmwiOiJ2ZW5kb3ItcmVpbWJ1cnNlbWVudHMvYmVkZTA2NmMtNTc1OS00NmI4LTljYzQtZWE1ZDdmOGVjNmJmLzE3OTI1Mzc4Nzc4MjctaW1hZ2UuanBnIiwic2NvcGUiOiJkb3dubG9hZCIsImlhdCI6MTc5MzIwNzU5OCwiZXhwIjoxNzkzMjExMTk4fQ.8L-K40KMNNR_E2duETB0sNAeTgaKr3aFEIjNgbPn8AQ" TargetMode="External"/><Relationship Id="rId11" Type="http://schemas.openxmlformats.org/officeDocument/2006/relationships/hyperlink" Target="https://bwvnvzlmqqcdemkpecjw.supabase.co/storage/v1/object/sign/vendor-reimbursements/de301768-5459-4405-9c0a-dac735134fc7/1792690954303-JD_Receipt_PDS_10.14.26_Sandbags_-_Toyota.jpg?token=eyJraWQiOiJiOTAxMmY5Zi0yYWY2LTQ0YTItYjU2Ny0zN2Q2MDQ5YWFhYmQiLCJhbGciOiJIUzI1NiJ9.eyJ1cmwiOiJ2ZW5kb3ItcmVpbWJ1cnNlbWVudHMvZGUzMDE3NjgtNTQ1OS00NDA1LTljMGEtZGFjNzM1MTM0ZmM3LzE3OTI2OTA5NTQzMDMtSkRfUmVjZWlwdF9QRFNfMTAuMTQuMjZfU2FuZGJhZ3NfLV9Ub3lvdGEuanBnIiwic2NvcGUiOiJkb3dubG9hZCIsImlhdCI6MTc5MzIwNzU5OCwiZXhwIjoxNzkzMjExMTk4fQ.ZznVLtZxv6NzDePG_YOsBNYMYb1tNVulw0U2zEl05R8" TargetMode="External"/><Relationship Id="rId5" Type="http://schemas.openxmlformats.org/officeDocument/2006/relationships/hyperlink" Target="https://bwvnvzlmqqcdemkpecjw.supabase.co/storage/v1/object/sign/vendor-reimbursements/9fe582d7-8684-40ed-bcc0-9b248970650c/1793067638235-IMG_2264.jpeg?token=eyJraWQiOiJiOTAxMmY5Zi0yYWY2LTQ0YTItYjU2Ny0zN2Q2MDQ5YWFhYmQiLCJhbGciOiJIUzI1NiJ9.eyJ1cmwiOiJ2ZW5kb3ItcmVpbWJ1cnNlbWVudHMvOWZlNTgyZDctODY4NC00MGVkLWJjYzAtOWIyNDg5NzA2NTBjLzE3OTMwNjc2MzgyMzUtSU1HXzIyNjQuanBlZyIsInNjb3BlIjoiZG93bmxvYWQiLCJpYXQiOjE3OTMyMDc1OTgsImV4cCI6MTc5MzIxMTE5OH0.reKcZ22K8omOoVfZ9mld3PUiAWKPSyoYKX7pwB65OSI" TargetMode="External"/><Relationship Id="rId10" Type="http://schemas.openxmlformats.org/officeDocument/2006/relationships/hyperlink" Target="https://bwvnvzlmqqcdemkpecjw.supabase.co/storage/v1/object/sign/vendor-reimbursements/bede066c-5759-46b8-9cc4-ea5d7f8ec6bf/1792537427400-image.jpg?token=eyJraWQiOiJiOTAxMmY5Zi0yYWY2LTQ0YTItYjU2Ny0zN2Q2MDQ5YWFhYmQiLCJhbGciOiJIUzI1NiJ9.eyJ1cmwiOiJ2ZW5kb3ItcmVpbWJ1cnNlbWVudHMvYmVkZTA2NmMtNTc1OS00NmI4LTljYzQtZWE1ZDdmOGVjNmJmLzE3OTI1Mzc0Mjc0MDAtaW1hZ2UuanBnIiwic2NvcGUiOiJkb3dubG9hZCIsImlhdCI6MTc5MzIwNzU5OSwiZXhwIjoxNzkzMjExMTk5fQ.DjWfUsBw15ipmRlYS8BFQP2d6FYmxA63DfzKCVi03b8" TargetMode="External"/><Relationship Id="rId4" Type="http://schemas.openxmlformats.org/officeDocument/2006/relationships/hyperlink" Target="https://bwvnvzlmqqcdemkpecjw.supabase.co/storage/v1/object/sign/vendor-reimbursements/de301768-5459-4405-9c0a-dac735134fc7/1791300973104-JD_Receipt_08.18.26_PDS.jpeg?token=eyJraWQiOiJiOTAxMmY5Zi0yYWY2LTQ0YTItYjU2Ny0zN2Q2MDQ5YWFhYmQiLCJhbGciOiJIUzI1NiJ9.eyJ1cmwiOiJ2ZW5kb3ItcmVpbWJ1cnNlbWVudHMvZGUzMDE3NjgtNTQ1OS00NDA1LTljMGEtZGFjNzM1MTM0ZmM3LzE3OTEzMDA5NzMxMDQtSkRfUmVjZWlwdF8wOC4xOC4yNl9QRFMuanBlZyIsInNjb3BlIjoiZG93bmxvYWQiLCJpYXQiOjE3OTMyMDcxMTEsImV4cCI6MTc5MzIxMDcxMX0.5_Yr3nkE1-RDpXF1DVrGt2F25xjYbXJ1T5DGlx8Z5Vo" TargetMode="External"/><Relationship Id="rId9" Type="http://schemas.openxmlformats.org/officeDocument/2006/relationships/hyperlink" Target="https://bwvnvzlmqqcdemkpecjw.supabase.co/storage/v1/object/sign/vendor-reimbursements/bede066c-5759-46b8-9cc4-ea5d7f8ec6bf/1792537538849-image.jpg?token=eyJraWQiOiJiOTAxMmY5Zi0yYWY2LTQ0YTItYjU2Ny0zN2Q2MDQ5YWFhYmQiLCJhbGciOiJIUzI1NiJ9.eyJ1cmwiOiJ2ZW5kb3ItcmVpbWJ1cnNlbWVudHMvYmVkZTA2NmMtNTc1OS00NmI4LTljYzQtZWE1ZDdmOGVjNmJmLzE3OTI1Mzc1Mzg4NDktaW1hZ2UuanBnIiwic2NvcGUiOiJkb3dubG9hZCIsImlhdCI6MTc5MzIwNzU5OCwiZXhwIjoxNzkzMjExMTk4fQ.dgw5zCqfSrmJaceov5IwqydzDqArQ4Lt_I4ejqYnQ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A074-3C00-4D27-AFE9-D6D9AD73D64C}">
  <dimension ref="A1:Z17"/>
  <sheetViews>
    <sheetView workbookViewId="0">
      <selection sqref="A1:XFD1048576"/>
    </sheetView>
  </sheetViews>
  <sheetFormatPr defaultColWidth="10.6875" defaultRowHeight="13.5"/>
  <cols>
    <col min="15" max="26" width="10.6875" style="12"/>
  </cols>
  <sheetData>
    <row r="1" spans="1:26">
      <c r="A1" t="s">
        <v>5</v>
      </c>
      <c r="B1" t="s">
        <v>6</v>
      </c>
      <c r="C1" t="s">
        <v>842</v>
      </c>
      <c r="D1" t="s">
        <v>843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8</v>
      </c>
      <c r="K1" t="s">
        <v>9</v>
      </c>
      <c r="L1" t="s">
        <v>10</v>
      </c>
      <c r="M1" t="s">
        <v>11</v>
      </c>
      <c r="N1" t="s">
        <v>844</v>
      </c>
      <c r="O1" s="12" t="s">
        <v>845</v>
      </c>
      <c r="P1" s="12" t="s">
        <v>846</v>
      </c>
      <c r="Q1" s="12" t="s">
        <v>847</v>
      </c>
      <c r="R1" s="12" t="s">
        <v>848</v>
      </c>
      <c r="S1" s="12" t="s">
        <v>849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12" t="s">
        <v>20</v>
      </c>
      <c r="Z1" s="12" t="s">
        <v>21</v>
      </c>
    </row>
    <row r="2" spans="1:26">
      <c r="A2" t="s">
        <v>850</v>
      </c>
      <c r="B2" t="s">
        <v>851</v>
      </c>
      <c r="C2" t="s">
        <v>852</v>
      </c>
      <c r="D2" t="s">
        <v>853</v>
      </c>
      <c r="E2" t="s">
        <v>854</v>
      </c>
      <c r="F2" t="s">
        <v>855</v>
      </c>
      <c r="G2" t="s">
        <v>25</v>
      </c>
      <c r="H2" t="s">
        <v>856</v>
      </c>
      <c r="I2" t="s">
        <v>857</v>
      </c>
      <c r="J2" t="s">
        <v>858</v>
      </c>
      <c r="K2" t="s">
        <v>858</v>
      </c>
      <c r="L2" t="s">
        <v>859</v>
      </c>
      <c r="M2">
        <v>8</v>
      </c>
      <c r="N2">
        <v>8</v>
      </c>
      <c r="O2" s="12">
        <v>230.8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 t="s">
        <v>860</v>
      </c>
      <c r="V2" s="12">
        <v>0</v>
      </c>
      <c r="W2" s="12">
        <v>0</v>
      </c>
      <c r="X2" s="12">
        <v>0</v>
      </c>
      <c r="Y2" s="12">
        <v>0</v>
      </c>
      <c r="Z2" s="12">
        <v>230.8</v>
      </c>
    </row>
    <row r="3" spans="1:26">
      <c r="A3" t="s">
        <v>850</v>
      </c>
      <c r="B3" t="s">
        <v>851</v>
      </c>
      <c r="C3" t="s">
        <v>852</v>
      </c>
      <c r="D3" t="s">
        <v>853</v>
      </c>
      <c r="E3" t="s">
        <v>854</v>
      </c>
      <c r="F3" t="s">
        <v>855</v>
      </c>
      <c r="G3" t="s">
        <v>25</v>
      </c>
      <c r="H3" t="s">
        <v>861</v>
      </c>
      <c r="I3" t="s">
        <v>862</v>
      </c>
      <c r="J3" t="s">
        <v>858</v>
      </c>
      <c r="K3" t="s">
        <v>858</v>
      </c>
      <c r="L3" t="s">
        <v>859</v>
      </c>
      <c r="M3">
        <v>8</v>
      </c>
      <c r="N3">
        <v>8</v>
      </c>
      <c r="O3" s="12">
        <v>230.8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 t="s">
        <v>860</v>
      </c>
      <c r="V3" s="12">
        <v>0</v>
      </c>
      <c r="W3" s="12">
        <v>0</v>
      </c>
      <c r="X3" s="12">
        <v>0</v>
      </c>
      <c r="Y3" s="12">
        <v>0</v>
      </c>
      <c r="Z3" s="12">
        <v>230.8</v>
      </c>
    </row>
    <row r="4" spans="1:26">
      <c r="A4" t="s">
        <v>850</v>
      </c>
      <c r="B4" t="s">
        <v>851</v>
      </c>
      <c r="C4" t="s">
        <v>852</v>
      </c>
      <c r="D4" t="s">
        <v>853</v>
      </c>
      <c r="E4" t="s">
        <v>854</v>
      </c>
      <c r="F4" t="s">
        <v>855</v>
      </c>
      <c r="G4" t="s">
        <v>25</v>
      </c>
      <c r="H4" t="s">
        <v>863</v>
      </c>
      <c r="I4" t="s">
        <v>167</v>
      </c>
      <c r="J4" t="s">
        <v>858</v>
      </c>
      <c r="K4" t="s">
        <v>858</v>
      </c>
      <c r="L4" t="s">
        <v>859</v>
      </c>
      <c r="M4">
        <v>8</v>
      </c>
      <c r="N4">
        <v>8</v>
      </c>
      <c r="O4" s="12">
        <v>230.8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 t="s">
        <v>860</v>
      </c>
      <c r="V4" s="12">
        <v>0</v>
      </c>
      <c r="W4" s="12">
        <v>0</v>
      </c>
      <c r="X4" s="12">
        <v>0</v>
      </c>
      <c r="Y4" s="12">
        <v>0</v>
      </c>
      <c r="Z4" s="12">
        <v>230.8</v>
      </c>
    </row>
    <row r="5" spans="1:26">
      <c r="A5" t="s">
        <v>850</v>
      </c>
      <c r="B5" t="s">
        <v>851</v>
      </c>
      <c r="C5" t="s">
        <v>852</v>
      </c>
      <c r="D5" t="s">
        <v>853</v>
      </c>
      <c r="E5" t="s">
        <v>854</v>
      </c>
      <c r="F5" t="s">
        <v>855</v>
      </c>
      <c r="G5" t="s">
        <v>25</v>
      </c>
      <c r="H5" t="s">
        <v>864</v>
      </c>
      <c r="I5" t="s">
        <v>865</v>
      </c>
      <c r="J5" t="s">
        <v>858</v>
      </c>
      <c r="K5" t="s">
        <v>858</v>
      </c>
      <c r="L5" t="s">
        <v>859</v>
      </c>
      <c r="M5">
        <v>8</v>
      </c>
      <c r="N5">
        <v>8</v>
      </c>
      <c r="O5" s="12">
        <v>230.8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 t="s">
        <v>860</v>
      </c>
      <c r="V5" s="12">
        <v>0</v>
      </c>
      <c r="W5" s="12">
        <v>0</v>
      </c>
      <c r="X5" s="12">
        <v>0</v>
      </c>
      <c r="Y5" s="12">
        <v>0</v>
      </c>
      <c r="Z5" s="12">
        <v>230.8</v>
      </c>
    </row>
    <row r="6" spans="1:26">
      <c r="A6" t="s">
        <v>850</v>
      </c>
      <c r="B6" t="s">
        <v>851</v>
      </c>
      <c r="C6" t="s">
        <v>852</v>
      </c>
      <c r="D6" t="s">
        <v>853</v>
      </c>
      <c r="E6" t="s">
        <v>854</v>
      </c>
      <c r="F6" t="s">
        <v>855</v>
      </c>
      <c r="G6" t="s">
        <v>25</v>
      </c>
      <c r="H6" t="s">
        <v>866</v>
      </c>
      <c r="I6" t="s">
        <v>51</v>
      </c>
      <c r="J6" t="s">
        <v>858</v>
      </c>
      <c r="K6" t="s">
        <v>858</v>
      </c>
      <c r="L6" t="s">
        <v>859</v>
      </c>
      <c r="M6">
        <v>8</v>
      </c>
      <c r="N6">
        <v>8</v>
      </c>
      <c r="O6" s="12">
        <v>230.8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 t="s">
        <v>860</v>
      </c>
      <c r="V6" s="12">
        <v>0</v>
      </c>
      <c r="W6" s="12">
        <v>0</v>
      </c>
      <c r="X6" s="12">
        <v>0</v>
      </c>
      <c r="Y6" s="12">
        <v>0</v>
      </c>
      <c r="Z6" s="12">
        <v>230.8</v>
      </c>
    </row>
    <row r="7" spans="1:26">
      <c r="L7" t="s">
        <v>867</v>
      </c>
      <c r="N7">
        <f>SUM(N2:N6)</f>
        <v>40</v>
      </c>
      <c r="O7" s="12">
        <f t="shared" ref="O7:Z7" si="0">SUM(O2:O6)</f>
        <v>1154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1154</v>
      </c>
    </row>
    <row r="9" spans="1:26">
      <c r="A9" t="s">
        <v>5</v>
      </c>
      <c r="B9" t="s">
        <v>6</v>
      </c>
      <c r="C9" t="s">
        <v>842</v>
      </c>
      <c r="D9" t="s">
        <v>843</v>
      </c>
      <c r="E9" t="s">
        <v>0</v>
      </c>
      <c r="F9" t="s">
        <v>1</v>
      </c>
      <c r="G9" t="s">
        <v>2</v>
      </c>
      <c r="H9" t="s">
        <v>3</v>
      </c>
      <c r="I9" t="s">
        <v>4</v>
      </c>
      <c r="J9" t="s">
        <v>8</v>
      </c>
      <c r="K9" t="s">
        <v>9</v>
      </c>
      <c r="L9" t="s">
        <v>10</v>
      </c>
      <c r="M9" t="s">
        <v>11</v>
      </c>
      <c r="N9" t="s">
        <v>844</v>
      </c>
      <c r="O9" s="12" t="s">
        <v>845</v>
      </c>
      <c r="P9" s="12" t="s">
        <v>846</v>
      </c>
      <c r="Q9" s="12" t="s">
        <v>847</v>
      </c>
      <c r="R9" s="12" t="s">
        <v>848</v>
      </c>
      <c r="S9" s="12" t="s">
        <v>849</v>
      </c>
      <c r="T9" s="12" t="s">
        <v>14</v>
      </c>
      <c r="U9" s="12" t="s">
        <v>15</v>
      </c>
      <c r="V9" s="12" t="s">
        <v>16</v>
      </c>
      <c r="W9" s="12" t="s">
        <v>17</v>
      </c>
      <c r="X9" s="12" t="s">
        <v>18</v>
      </c>
      <c r="Y9" s="12" t="s">
        <v>20</v>
      </c>
      <c r="Z9" s="12" t="s">
        <v>21</v>
      </c>
    </row>
    <row r="10" spans="1:26">
      <c r="A10" t="s">
        <v>850</v>
      </c>
      <c r="B10" t="s">
        <v>851</v>
      </c>
      <c r="C10" t="s">
        <v>852</v>
      </c>
      <c r="D10" t="s">
        <v>853</v>
      </c>
      <c r="E10" t="s">
        <v>854</v>
      </c>
      <c r="F10" t="s">
        <v>855</v>
      </c>
      <c r="G10" t="s">
        <v>25</v>
      </c>
      <c r="H10" t="s">
        <v>868</v>
      </c>
      <c r="I10" t="s">
        <v>869</v>
      </c>
      <c r="J10" t="s">
        <v>858</v>
      </c>
      <c r="K10" t="s">
        <v>858</v>
      </c>
      <c r="L10" t="s">
        <v>859</v>
      </c>
      <c r="M10">
        <v>8</v>
      </c>
      <c r="N10">
        <v>8</v>
      </c>
      <c r="O10" s="12">
        <v>230.8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 t="s">
        <v>860</v>
      </c>
      <c r="V10" s="12">
        <v>0</v>
      </c>
      <c r="W10" s="12">
        <v>0</v>
      </c>
      <c r="X10" s="12">
        <v>0</v>
      </c>
      <c r="Y10" s="12">
        <v>0</v>
      </c>
      <c r="Z10" s="12">
        <v>230.8</v>
      </c>
    </row>
    <row r="11" spans="1:26">
      <c r="A11" t="s">
        <v>850</v>
      </c>
      <c r="B11" t="s">
        <v>851</v>
      </c>
      <c r="C11" t="s">
        <v>852</v>
      </c>
      <c r="D11" t="s">
        <v>853</v>
      </c>
      <c r="E11" t="s">
        <v>854</v>
      </c>
      <c r="F11" t="s">
        <v>855</v>
      </c>
      <c r="G11" t="s">
        <v>25</v>
      </c>
      <c r="H11" t="s">
        <v>870</v>
      </c>
      <c r="I11" t="s">
        <v>503</v>
      </c>
      <c r="J11" t="s">
        <v>858</v>
      </c>
      <c r="K11" t="s">
        <v>858</v>
      </c>
      <c r="L11" t="s">
        <v>859</v>
      </c>
      <c r="M11">
        <v>8</v>
      </c>
      <c r="N11">
        <v>8</v>
      </c>
      <c r="O11" s="12">
        <v>230.8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 t="s">
        <v>860</v>
      </c>
      <c r="V11" s="12">
        <v>0</v>
      </c>
      <c r="W11" s="12">
        <v>0</v>
      </c>
      <c r="X11" s="12">
        <v>0</v>
      </c>
      <c r="Y11" s="12">
        <v>0</v>
      </c>
      <c r="Z11" s="12">
        <v>230.8</v>
      </c>
    </row>
    <row r="12" spans="1:26">
      <c r="A12" t="s">
        <v>850</v>
      </c>
      <c r="B12" t="s">
        <v>851</v>
      </c>
      <c r="C12" t="s">
        <v>852</v>
      </c>
      <c r="D12" t="s">
        <v>853</v>
      </c>
      <c r="E12" t="s">
        <v>854</v>
      </c>
      <c r="F12" t="s">
        <v>855</v>
      </c>
      <c r="G12" t="s">
        <v>25</v>
      </c>
      <c r="H12" t="s">
        <v>871</v>
      </c>
      <c r="I12" t="s">
        <v>505</v>
      </c>
      <c r="J12" t="s">
        <v>858</v>
      </c>
      <c r="K12" t="s">
        <v>858</v>
      </c>
      <c r="L12" t="s">
        <v>859</v>
      </c>
      <c r="M12">
        <v>8</v>
      </c>
      <c r="N12">
        <v>8</v>
      </c>
      <c r="O12" s="12">
        <v>230.8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 t="s">
        <v>860</v>
      </c>
      <c r="V12" s="12">
        <v>0</v>
      </c>
      <c r="W12" s="12">
        <v>0</v>
      </c>
      <c r="X12" s="12">
        <v>0</v>
      </c>
      <c r="Y12" s="12">
        <v>0</v>
      </c>
      <c r="Z12" s="12">
        <v>230.8</v>
      </c>
    </row>
    <row r="13" spans="1:26">
      <c r="A13" t="s">
        <v>850</v>
      </c>
      <c r="B13" t="s">
        <v>851</v>
      </c>
      <c r="C13" t="s">
        <v>852</v>
      </c>
      <c r="D13" t="s">
        <v>853</v>
      </c>
      <c r="E13" t="s">
        <v>854</v>
      </c>
      <c r="F13" t="s">
        <v>855</v>
      </c>
      <c r="G13" t="s">
        <v>25</v>
      </c>
      <c r="H13" t="s">
        <v>872</v>
      </c>
      <c r="I13" t="s">
        <v>507</v>
      </c>
      <c r="J13" t="s">
        <v>858</v>
      </c>
      <c r="K13" t="s">
        <v>858</v>
      </c>
      <c r="L13" t="s">
        <v>859</v>
      </c>
      <c r="M13">
        <v>8</v>
      </c>
      <c r="N13">
        <v>8</v>
      </c>
      <c r="O13" s="12">
        <v>230.8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 t="s">
        <v>860</v>
      </c>
      <c r="V13" s="12">
        <v>0</v>
      </c>
      <c r="W13" s="12">
        <v>0</v>
      </c>
      <c r="X13" s="12">
        <v>0</v>
      </c>
      <c r="Y13" s="12">
        <v>0</v>
      </c>
      <c r="Z13" s="12">
        <v>230.8</v>
      </c>
    </row>
    <row r="14" spans="1:26">
      <c r="A14" t="s">
        <v>850</v>
      </c>
      <c r="B14" t="s">
        <v>851</v>
      </c>
      <c r="C14" t="s">
        <v>852</v>
      </c>
      <c r="D14" t="s">
        <v>853</v>
      </c>
      <c r="E14" t="s">
        <v>854</v>
      </c>
      <c r="F14" t="s">
        <v>855</v>
      </c>
      <c r="G14" t="s">
        <v>25</v>
      </c>
      <c r="H14" t="s">
        <v>873</v>
      </c>
      <c r="I14" t="s">
        <v>27</v>
      </c>
      <c r="J14" t="s">
        <v>858</v>
      </c>
      <c r="K14" t="s">
        <v>858</v>
      </c>
      <c r="L14" t="s">
        <v>859</v>
      </c>
      <c r="M14">
        <v>8</v>
      </c>
      <c r="N14">
        <v>8</v>
      </c>
      <c r="O14" s="12">
        <v>230.8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 t="s">
        <v>860</v>
      </c>
      <c r="V14" s="12">
        <v>0</v>
      </c>
      <c r="W14" s="12">
        <v>0</v>
      </c>
      <c r="X14" s="12">
        <v>0</v>
      </c>
      <c r="Y14" s="12">
        <v>0</v>
      </c>
      <c r="Z14" s="12">
        <v>230.8</v>
      </c>
    </row>
    <row r="15" spans="1:26">
      <c r="N15">
        <f>SUM(N10:N14)</f>
        <v>40</v>
      </c>
      <c r="O15" s="12">
        <f t="shared" ref="O15:Z15" si="1">SUM(O10:O14)</f>
        <v>1154</v>
      </c>
      <c r="P15" s="12">
        <f t="shared" si="1"/>
        <v>0</v>
      </c>
      <c r="Q15" s="12">
        <f t="shared" si="1"/>
        <v>0</v>
      </c>
      <c r="R15" s="12">
        <f t="shared" si="1"/>
        <v>0</v>
      </c>
      <c r="S15" s="12">
        <f t="shared" si="1"/>
        <v>0</v>
      </c>
      <c r="T15" s="12">
        <f t="shared" si="1"/>
        <v>0</v>
      </c>
      <c r="U15" s="12">
        <f t="shared" si="1"/>
        <v>0</v>
      </c>
      <c r="V15" s="12">
        <f t="shared" si="1"/>
        <v>0</v>
      </c>
      <c r="W15" s="12">
        <f t="shared" si="1"/>
        <v>0</v>
      </c>
      <c r="X15" s="12">
        <f t="shared" si="1"/>
        <v>0</v>
      </c>
      <c r="Y15" s="12">
        <f t="shared" si="1"/>
        <v>0</v>
      </c>
      <c r="Z15" s="12">
        <f t="shared" si="1"/>
        <v>1154</v>
      </c>
    </row>
    <row r="17" spans="1:26" ht="13.9">
      <c r="A17" s="9" t="s">
        <v>1431</v>
      </c>
      <c r="M17" t="s">
        <v>874</v>
      </c>
      <c r="N17" s="151">
        <f t="shared" ref="N17:Z17" si="2">ROUND(SUM(N2,N3,N4,N5,N6,N10,N11,N12,N13,N14),2)</f>
        <v>80</v>
      </c>
      <c r="O17" s="151">
        <f t="shared" si="2"/>
        <v>2308</v>
      </c>
      <c r="P17" s="151">
        <f t="shared" si="2"/>
        <v>0</v>
      </c>
      <c r="Q17" s="151">
        <f t="shared" si="2"/>
        <v>0</v>
      </c>
      <c r="R17" s="151">
        <f t="shared" si="2"/>
        <v>0</v>
      </c>
      <c r="S17" s="151">
        <f t="shared" si="2"/>
        <v>0</v>
      </c>
      <c r="T17" s="151">
        <f t="shared" si="2"/>
        <v>0</v>
      </c>
      <c r="U17" s="151">
        <f t="shared" si="2"/>
        <v>0</v>
      </c>
      <c r="V17" s="151">
        <f t="shared" si="2"/>
        <v>0</v>
      </c>
      <c r="W17" s="151">
        <f t="shared" si="2"/>
        <v>0</v>
      </c>
      <c r="X17" s="151">
        <f t="shared" si="2"/>
        <v>0</v>
      </c>
      <c r="Y17" s="151">
        <f t="shared" si="2"/>
        <v>0</v>
      </c>
      <c r="Z17" s="151">
        <f t="shared" si="2"/>
        <v>2308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00C6-90D0-4151-80EE-257FD6FC2CD8}">
  <dimension ref="A7:AE17"/>
  <sheetViews>
    <sheetView topLeftCell="L7" workbookViewId="0">
      <selection activeCell="U14" sqref="U14"/>
    </sheetView>
  </sheetViews>
  <sheetFormatPr defaultRowHeight="13.5"/>
  <cols>
    <col min="16" max="29" width="9" style="12"/>
  </cols>
  <sheetData>
    <row r="7" spans="1:31" s="20" customFormat="1" ht="44" customHeight="1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19" t="s">
        <v>6</v>
      </c>
      <c r="H7" s="19" t="s">
        <v>7</v>
      </c>
      <c r="I7" s="19" t="s">
        <v>8</v>
      </c>
      <c r="J7" s="19" t="s">
        <v>9</v>
      </c>
      <c r="K7" s="19" t="s">
        <v>10</v>
      </c>
      <c r="L7" s="19" t="s">
        <v>11</v>
      </c>
      <c r="M7" s="19" t="s">
        <v>731</v>
      </c>
      <c r="N7" s="19" t="s">
        <v>732</v>
      </c>
      <c r="O7" s="19" t="s">
        <v>733</v>
      </c>
      <c r="P7" s="40" t="s">
        <v>734</v>
      </c>
      <c r="Q7" s="40" t="s">
        <v>735</v>
      </c>
      <c r="R7" s="40" t="s">
        <v>736</v>
      </c>
      <c r="S7" s="40" t="s">
        <v>737</v>
      </c>
      <c r="T7" s="40" t="s">
        <v>12</v>
      </c>
      <c r="U7" s="40" t="s">
        <v>13</v>
      </c>
      <c r="V7" s="40" t="s">
        <v>14</v>
      </c>
      <c r="W7" s="40" t="s">
        <v>15</v>
      </c>
      <c r="X7" s="40" t="s">
        <v>16</v>
      </c>
      <c r="Y7" s="40" t="s">
        <v>17</v>
      </c>
      <c r="Z7" s="40" t="s">
        <v>18</v>
      </c>
      <c r="AA7" s="40" t="s">
        <v>19</v>
      </c>
      <c r="AB7" s="40" t="s">
        <v>20</v>
      </c>
      <c r="AC7" s="40" t="s">
        <v>21</v>
      </c>
      <c r="AD7" s="41"/>
      <c r="AE7" s="41" t="s">
        <v>22</v>
      </c>
    </row>
    <row r="8" spans="1:31">
      <c r="A8" t="s">
        <v>46</v>
      </c>
      <c r="B8" t="s">
        <v>47</v>
      </c>
      <c r="C8" t="s">
        <v>25</v>
      </c>
      <c r="D8" t="s">
        <v>48</v>
      </c>
      <c r="E8" t="s">
        <v>49</v>
      </c>
      <c r="F8" t="s">
        <v>92</v>
      </c>
      <c r="G8" t="s">
        <v>93</v>
      </c>
      <c r="H8" t="s">
        <v>94</v>
      </c>
      <c r="I8">
        <v>0</v>
      </c>
      <c r="L8">
        <v>9.4</v>
      </c>
      <c r="M8">
        <v>8</v>
      </c>
      <c r="N8">
        <f>L8-M8</f>
        <v>1.4000000000000004</v>
      </c>
      <c r="O8">
        <v>0</v>
      </c>
      <c r="P8" s="12">
        <f>28.5*M8</f>
        <v>228</v>
      </c>
      <c r="Q8" s="12">
        <f>N8*28.5*1.5</f>
        <v>59.850000000000023</v>
      </c>
      <c r="S8" s="12">
        <f>SUM(P8:R8)</f>
        <v>287.85000000000002</v>
      </c>
      <c r="T8" s="12">
        <v>0</v>
      </c>
      <c r="U8" s="12">
        <v>0</v>
      </c>
      <c r="V8" s="12">
        <v>97.81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f>SUM(S8:AB8)</f>
        <v>385.66</v>
      </c>
      <c r="AD8" s="12"/>
      <c r="AE8" s="12"/>
    </row>
    <row r="9" spans="1:31" s="28" customFormat="1">
      <c r="F9" s="28" t="s">
        <v>92</v>
      </c>
      <c r="G9" s="28" t="s">
        <v>93</v>
      </c>
      <c r="H9" s="28" t="s">
        <v>31</v>
      </c>
      <c r="J9" s="28">
        <f>IF(L9&gt;0,T9/L9,0)</f>
        <v>0</v>
      </c>
      <c r="L9" s="28">
        <v>9.4</v>
      </c>
      <c r="P9" s="47"/>
      <c r="Q9" s="47"/>
      <c r="R9" s="47"/>
      <c r="S9" s="47">
        <f>S8</f>
        <v>287.85000000000002</v>
      </c>
      <c r="T9" s="47">
        <v>0</v>
      </c>
      <c r="U9" s="47"/>
      <c r="V9" s="47">
        <v>97.81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f>SUM(S9:AB9)</f>
        <v>385.66</v>
      </c>
      <c r="AD9" s="47"/>
      <c r="AE9" s="47"/>
    </row>
    <row r="10" spans="1:31">
      <c r="AD10" s="12"/>
      <c r="AE10" s="12"/>
    </row>
    <row r="11" spans="1:31">
      <c r="AD11" s="12"/>
      <c r="AE11" s="12"/>
    </row>
    <row r="12" spans="1:31" s="20" customFormat="1" ht="44" customHeight="1">
      <c r="A12" s="19" t="s">
        <v>0</v>
      </c>
      <c r="B12" s="19" t="s">
        <v>1</v>
      </c>
      <c r="C12" s="19" t="s">
        <v>2</v>
      </c>
      <c r="D12" s="19" t="s">
        <v>3</v>
      </c>
      <c r="E12" s="19" t="s">
        <v>4</v>
      </c>
      <c r="F12" s="19" t="s">
        <v>5</v>
      </c>
      <c r="G12" s="19" t="s">
        <v>6</v>
      </c>
      <c r="H12" s="19" t="s">
        <v>7</v>
      </c>
      <c r="I12" s="19" t="s">
        <v>8</v>
      </c>
      <c r="J12" s="19" t="s">
        <v>9</v>
      </c>
      <c r="K12" s="19" t="s">
        <v>10</v>
      </c>
      <c r="L12" s="19" t="s">
        <v>11</v>
      </c>
      <c r="M12" s="19" t="s">
        <v>731</v>
      </c>
      <c r="N12" s="19" t="s">
        <v>732</v>
      </c>
      <c r="O12" s="19" t="s">
        <v>733</v>
      </c>
      <c r="P12" s="40" t="s">
        <v>734</v>
      </c>
      <c r="Q12" s="40" t="s">
        <v>735</v>
      </c>
      <c r="R12" s="40" t="s">
        <v>736</v>
      </c>
      <c r="S12" s="40" t="s">
        <v>737</v>
      </c>
      <c r="T12" s="40" t="s">
        <v>12</v>
      </c>
      <c r="U12" s="40" t="s">
        <v>13</v>
      </c>
      <c r="V12" s="40" t="s">
        <v>14</v>
      </c>
      <c r="W12" s="40" t="s">
        <v>15</v>
      </c>
      <c r="X12" s="40" t="s">
        <v>16</v>
      </c>
      <c r="Y12" s="40" t="s">
        <v>17</v>
      </c>
      <c r="Z12" s="40" t="s">
        <v>18</v>
      </c>
      <c r="AA12" s="40" t="s">
        <v>19</v>
      </c>
      <c r="AB12" s="40" t="s">
        <v>20</v>
      </c>
      <c r="AC12" s="40" t="s">
        <v>21</v>
      </c>
      <c r="AD12" s="41"/>
      <c r="AE12" s="41" t="s">
        <v>22</v>
      </c>
    </row>
    <row r="13" spans="1:31">
      <c r="A13" t="s">
        <v>46</v>
      </c>
      <c r="B13" t="s">
        <v>47</v>
      </c>
      <c r="C13" t="s">
        <v>25</v>
      </c>
      <c r="D13" t="s">
        <v>48</v>
      </c>
      <c r="E13" t="s">
        <v>49</v>
      </c>
      <c r="F13" t="s">
        <v>95</v>
      </c>
      <c r="G13" t="s">
        <v>96</v>
      </c>
      <c r="H13" t="s">
        <v>97</v>
      </c>
      <c r="I13">
        <v>0</v>
      </c>
      <c r="L13">
        <v>10.18</v>
      </c>
      <c r="M13">
        <v>8</v>
      </c>
      <c r="N13">
        <f>L13-M13</f>
        <v>2.1799999999999997</v>
      </c>
      <c r="O13">
        <v>0</v>
      </c>
      <c r="P13" s="12">
        <f>28.5*M13</f>
        <v>228</v>
      </c>
      <c r="Q13" s="12">
        <f>N13*28.5*1.5</f>
        <v>93.194999999999993</v>
      </c>
      <c r="S13" s="12">
        <f>SUM(P13:R13)</f>
        <v>321.19499999999999</v>
      </c>
      <c r="T13" s="12">
        <v>0</v>
      </c>
      <c r="U13" s="12">
        <v>0</v>
      </c>
      <c r="V13" s="12">
        <v>97.81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f t="shared" ref="AC13:AC14" si="0">SUM(S13:AB13)</f>
        <v>419.005</v>
      </c>
      <c r="AD13" s="12"/>
      <c r="AE13" s="12"/>
    </row>
    <row r="14" spans="1:31" s="28" customFormat="1">
      <c r="F14" s="28" t="s">
        <v>95</v>
      </c>
      <c r="G14" s="28" t="s">
        <v>96</v>
      </c>
      <c r="H14" s="28" t="s">
        <v>31</v>
      </c>
      <c r="J14" s="28">
        <f>IF(L14&gt;0,T14/L14,0)</f>
        <v>0</v>
      </c>
      <c r="L14" s="28">
        <v>10.18</v>
      </c>
      <c r="P14" s="47"/>
      <c r="Q14" s="47"/>
      <c r="R14" s="47"/>
      <c r="S14" s="47">
        <f>S13</f>
        <v>321.19499999999999</v>
      </c>
      <c r="T14" s="47">
        <v>0</v>
      </c>
      <c r="U14" s="47"/>
      <c r="V14" s="47">
        <v>97.81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f t="shared" si="0"/>
        <v>419.005</v>
      </c>
      <c r="AD14" s="47"/>
      <c r="AE14" s="47"/>
    </row>
    <row r="15" spans="1:31">
      <c r="AD15" s="12"/>
      <c r="AE15" s="12"/>
    </row>
    <row r="17" spans="8:29" ht="13.9">
      <c r="H17" s="9" t="s">
        <v>1431</v>
      </c>
      <c r="L17" s="151">
        <f>ROUND(SUM(L8,L13),2)</f>
        <v>19.579999999999998</v>
      </c>
      <c r="S17" s="151">
        <f t="shared" ref="S17:AC17" si="1">ROUND(SUM(S8,S13),2)</f>
        <v>609.04999999999995</v>
      </c>
      <c r="T17" s="151">
        <f t="shared" si="1"/>
        <v>0</v>
      </c>
      <c r="U17" s="151">
        <f t="shared" si="1"/>
        <v>0</v>
      </c>
      <c r="V17" s="151">
        <f t="shared" si="1"/>
        <v>195.62</v>
      </c>
      <c r="W17" s="151">
        <f t="shared" si="1"/>
        <v>0</v>
      </c>
      <c r="X17" s="151">
        <f t="shared" si="1"/>
        <v>0</v>
      </c>
      <c r="Y17" s="151">
        <f t="shared" si="1"/>
        <v>0</v>
      </c>
      <c r="Z17" s="151">
        <f t="shared" si="1"/>
        <v>0</v>
      </c>
      <c r="AA17" s="151">
        <f t="shared" si="1"/>
        <v>0</v>
      </c>
      <c r="AB17" s="151">
        <f t="shared" si="1"/>
        <v>0</v>
      </c>
      <c r="AC17" s="151">
        <f t="shared" si="1"/>
        <v>804.67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7"/>
  <sheetViews>
    <sheetView showGridLines="0" topLeftCell="O1" workbookViewId="0">
      <pane ySplit="1" topLeftCell="A2" activePane="bottomLeft" state="frozen"/>
      <selection pane="bottomLeft" activeCell="S14" sqref="S14"/>
    </sheetView>
  </sheetViews>
  <sheetFormatPr defaultRowHeight="13.5"/>
  <cols>
    <col min="1" max="1" width="29" customWidth="1"/>
    <col min="2" max="3" width="13" customWidth="1"/>
    <col min="4" max="4" width="23" customWidth="1"/>
    <col min="5" max="5" width="13" customWidth="1"/>
    <col min="6" max="7" width="16" customWidth="1"/>
    <col min="8" max="8" width="38" customWidth="1"/>
    <col min="9" max="12" width="15" customWidth="1"/>
    <col min="13" max="19" width="15" style="12" customWidth="1"/>
    <col min="20" max="20" width="16" style="12" customWidth="1"/>
    <col min="21" max="21" width="15" style="12" customWidth="1"/>
    <col min="22" max="22" width="9.375" style="12" bestFit="1" customWidth="1"/>
    <col min="23" max="23" width="55" style="12" customWidth="1"/>
  </cols>
  <sheetData>
    <row r="1" spans="1:24" s="20" customFormat="1" ht="44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357</v>
      </c>
      <c r="V1" s="40" t="s">
        <v>21</v>
      </c>
      <c r="W1" s="41"/>
      <c r="X1" s="20" t="s">
        <v>22</v>
      </c>
    </row>
    <row r="2" spans="1:24" s="10" customFormat="1" ht="22.05" customHeight="1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8">
        <v>0</v>
      </c>
      <c r="J2" s="8"/>
      <c r="K2" s="7"/>
      <c r="L2" s="9">
        <v>11.55</v>
      </c>
      <c r="M2" s="42">
        <v>415.28</v>
      </c>
      <c r="N2" s="42">
        <v>0</v>
      </c>
      <c r="O2" s="42">
        <v>279.7</v>
      </c>
      <c r="P2" s="42">
        <v>18</v>
      </c>
      <c r="Q2" s="42">
        <v>0</v>
      </c>
      <c r="R2" s="42">
        <v>0</v>
      </c>
      <c r="S2" s="42">
        <v>0</v>
      </c>
      <c r="T2" s="42">
        <f>ROUND(J5,2)</f>
        <v>35.950000000000003</v>
      </c>
      <c r="U2" s="42">
        <v>0</v>
      </c>
      <c r="V2" s="42">
        <f>ROUND(SUM(M2:P2,R2:U2),2)</f>
        <v>748.93</v>
      </c>
      <c r="W2" s="43"/>
      <c r="X2" s="11">
        <v>28.5</v>
      </c>
    </row>
    <row r="3" spans="1:24" ht="22.05" customHeight="1">
      <c r="A3" s="2"/>
      <c r="B3" s="2"/>
      <c r="C3" s="2"/>
      <c r="D3" s="2"/>
      <c r="E3" s="2"/>
      <c r="F3" s="2" t="s">
        <v>28</v>
      </c>
      <c r="G3" s="2" t="s">
        <v>29</v>
      </c>
      <c r="H3" s="2" t="s">
        <v>31</v>
      </c>
      <c r="I3" s="4"/>
      <c r="J3" s="4">
        <f>IF(L3&gt;0,M3/L3,0)</f>
        <v>35.954978354978351</v>
      </c>
      <c r="K3" s="2"/>
      <c r="L3" s="6">
        <f>ROUND(SUM(L2:L2),2)</f>
        <v>11.55</v>
      </c>
      <c r="M3" s="44">
        <f>ROUND(SUM(M2:M2),2)</f>
        <v>415.28</v>
      </c>
      <c r="N3" s="44"/>
      <c r="O3" s="44">
        <f t="shared" ref="O3:T3" si="0">ROUND(SUM(O2:O2),2)</f>
        <v>279.7</v>
      </c>
      <c r="P3" s="44">
        <f t="shared" si="0"/>
        <v>18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35.950000000000003</v>
      </c>
      <c r="U3" s="44">
        <v>0</v>
      </c>
      <c r="V3" s="44">
        <f>ROUND(SUM(V2:V2),2)</f>
        <v>748.93</v>
      </c>
    </row>
    <row r="4" spans="1:24" ht="22.05" hidden="1" customHeight="1">
      <c r="A4" s="1"/>
      <c r="B4" s="1"/>
      <c r="C4" s="1"/>
      <c r="D4" s="1"/>
      <c r="E4" s="1"/>
      <c r="F4" s="1"/>
      <c r="G4" s="1"/>
      <c r="H4" s="1"/>
      <c r="I4" s="3"/>
      <c r="J4" s="3"/>
      <c r="K4" s="1"/>
      <c r="L4" s="5"/>
      <c r="M4" s="45"/>
      <c r="N4" s="45"/>
      <c r="O4" s="45"/>
      <c r="P4" s="45"/>
      <c r="Q4" s="45"/>
      <c r="R4" s="45"/>
      <c r="S4" s="45"/>
      <c r="T4" s="45"/>
      <c r="U4" s="45"/>
      <c r="V4" s="45"/>
      <c r="X4" t="s">
        <v>33</v>
      </c>
    </row>
    <row r="5" spans="1:24" s="28" customFormat="1" ht="22.05" customHeight="1">
      <c r="A5" s="25"/>
      <c r="B5" s="25"/>
      <c r="C5" s="25"/>
      <c r="D5" s="25"/>
      <c r="E5" s="25"/>
      <c r="F5" s="25"/>
      <c r="G5" s="25"/>
      <c r="H5" s="25" t="s">
        <v>34</v>
      </c>
      <c r="I5" s="26"/>
      <c r="J5" s="26">
        <f>IF(L3&gt;0,(M3+N4)/L3,0)</f>
        <v>35.954978354978351</v>
      </c>
      <c r="K5" s="25"/>
      <c r="L5" s="27">
        <f>L3</f>
        <v>11.55</v>
      </c>
      <c r="M5" s="46">
        <f>M3</f>
        <v>415.28</v>
      </c>
      <c r="N5" s="46">
        <f>N4</f>
        <v>0</v>
      </c>
      <c r="O5" s="46">
        <f>O3</f>
        <v>279.7</v>
      </c>
      <c r="P5" s="46">
        <f>P3</f>
        <v>18</v>
      </c>
      <c r="Q5" s="46"/>
      <c r="R5" s="46">
        <f>R3</f>
        <v>0</v>
      </c>
      <c r="S5" s="46">
        <f>S3</f>
        <v>0</v>
      </c>
      <c r="T5" s="46">
        <f>T3</f>
        <v>35.950000000000003</v>
      </c>
      <c r="U5" s="46">
        <f>U3</f>
        <v>0</v>
      </c>
      <c r="V5" s="46">
        <f>ROUND(V3+N4,2)</f>
        <v>748.93</v>
      </c>
      <c r="W5" s="47"/>
      <c r="X5" s="28" t="s">
        <v>35</v>
      </c>
    </row>
    <row r="6" spans="1:24" ht="22.05" customHeight="1">
      <c r="A6" s="1"/>
      <c r="B6" s="1"/>
      <c r="C6" s="1"/>
      <c r="D6" s="1"/>
      <c r="E6" s="1"/>
      <c r="F6" s="1"/>
      <c r="G6" s="1"/>
      <c r="H6" s="1"/>
      <c r="I6" s="3"/>
      <c r="J6" s="3"/>
      <c r="K6" s="1"/>
      <c r="L6" s="5"/>
      <c r="M6" s="45"/>
      <c r="N6" s="45"/>
      <c r="O6" s="45"/>
      <c r="P6" s="45"/>
      <c r="Q6" s="45"/>
      <c r="R6" s="45"/>
      <c r="S6" s="45"/>
      <c r="T6" s="45"/>
      <c r="U6" s="45"/>
      <c r="V6" s="45"/>
      <c r="X6" t="s">
        <v>36</v>
      </c>
    </row>
    <row r="7" spans="1:24" s="20" customFormat="1" ht="44" customHeight="1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19" t="s">
        <v>6</v>
      </c>
      <c r="H7" s="19" t="s">
        <v>7</v>
      </c>
      <c r="I7" s="19" t="s">
        <v>8</v>
      </c>
      <c r="J7" s="19" t="s">
        <v>9</v>
      </c>
      <c r="K7" s="19" t="s">
        <v>10</v>
      </c>
      <c r="L7" s="19" t="s">
        <v>11</v>
      </c>
      <c r="M7" s="40" t="s">
        <v>12</v>
      </c>
      <c r="N7" s="40" t="s">
        <v>13</v>
      </c>
      <c r="O7" s="40" t="s">
        <v>14</v>
      </c>
      <c r="P7" s="40" t="s">
        <v>15</v>
      </c>
      <c r="Q7" s="40" t="s">
        <v>16</v>
      </c>
      <c r="R7" s="40" t="s">
        <v>17</v>
      </c>
      <c r="S7" s="40" t="s">
        <v>18</v>
      </c>
      <c r="T7" s="40" t="s">
        <v>19</v>
      </c>
      <c r="U7" s="40" t="s">
        <v>20</v>
      </c>
      <c r="V7" s="40" t="s">
        <v>21</v>
      </c>
      <c r="W7" s="41"/>
      <c r="X7" s="20" t="s">
        <v>22</v>
      </c>
    </row>
    <row r="8" spans="1:24" ht="22.05" customHeight="1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37</v>
      </c>
      <c r="G8" s="1" t="s">
        <v>38</v>
      </c>
      <c r="H8" s="1" t="s">
        <v>39</v>
      </c>
      <c r="I8" s="3">
        <v>0</v>
      </c>
      <c r="J8" s="3"/>
      <c r="K8" s="1"/>
      <c r="L8" s="5">
        <v>10.61</v>
      </c>
      <c r="M8" s="45">
        <v>415.28</v>
      </c>
      <c r="N8" s="45">
        <v>0</v>
      </c>
      <c r="O8" s="45">
        <v>279.7</v>
      </c>
      <c r="P8" s="45">
        <v>18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f>ROUND(SUM(M8:P8,R8:U8),2)</f>
        <v>712.98</v>
      </c>
      <c r="X8" t="s">
        <v>40</v>
      </c>
    </row>
    <row r="9" spans="1:24" ht="22.05" customHeight="1">
      <c r="A9" s="2"/>
      <c r="B9" s="2"/>
      <c r="C9" s="2"/>
      <c r="D9" s="2"/>
      <c r="E9" s="2"/>
      <c r="F9" s="2" t="s">
        <v>37</v>
      </c>
      <c r="G9" s="2" t="s">
        <v>38</v>
      </c>
      <c r="H9" s="2" t="s">
        <v>31</v>
      </c>
      <c r="I9" s="4"/>
      <c r="J9" s="4">
        <f>IF(L9&gt;0,M9/L9,0)</f>
        <v>39.140433553251647</v>
      </c>
      <c r="K9" s="2"/>
      <c r="L9" s="6">
        <f>ROUND(SUM(L8:L8),2)</f>
        <v>10.61</v>
      </c>
      <c r="M9" s="44">
        <f>ROUND(SUM(M8:M8),2)</f>
        <v>415.28</v>
      </c>
      <c r="N9" s="44"/>
      <c r="O9" s="44">
        <f t="shared" ref="O9:T9" si="1">ROUND(SUM(O8:O8),2)</f>
        <v>279.7</v>
      </c>
      <c r="P9" s="44">
        <f t="shared" si="1"/>
        <v>18</v>
      </c>
      <c r="Q9" s="44">
        <f t="shared" si="1"/>
        <v>0</v>
      </c>
      <c r="R9" s="44">
        <f t="shared" si="1"/>
        <v>0</v>
      </c>
      <c r="S9" s="44">
        <f t="shared" si="1"/>
        <v>0</v>
      </c>
      <c r="T9" s="44">
        <f t="shared" si="1"/>
        <v>0</v>
      </c>
      <c r="U9" s="44">
        <v>0</v>
      </c>
      <c r="V9" s="44">
        <f>ROUND(SUM(V8:V8),2)</f>
        <v>712.98</v>
      </c>
      <c r="X9" t="s">
        <v>41</v>
      </c>
    </row>
    <row r="10" spans="1:24" ht="22.05" hidden="1" customHeight="1">
      <c r="A10" s="1"/>
      <c r="B10" s="1"/>
      <c r="C10" s="1"/>
      <c r="D10" s="1"/>
      <c r="E10" s="1"/>
      <c r="F10" s="1"/>
      <c r="G10" s="1"/>
      <c r="H10" s="1"/>
      <c r="I10" s="3"/>
      <c r="J10" s="3"/>
      <c r="K10" s="1"/>
      <c r="L10" s="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spans="1:24" s="28" customFormat="1" ht="22.05" customHeight="1">
      <c r="A11" s="25"/>
      <c r="B11" s="25"/>
      <c r="C11" s="25"/>
      <c r="D11" s="25"/>
      <c r="E11" s="25"/>
      <c r="F11" s="25"/>
      <c r="G11" s="25"/>
      <c r="H11" s="25" t="s">
        <v>42</v>
      </c>
      <c r="I11" s="26"/>
      <c r="J11" s="26">
        <f>IF(L9&gt;0,(M9+N10)/L9,0)</f>
        <v>39.140433553251647</v>
      </c>
      <c r="K11" s="25"/>
      <c r="L11" s="27">
        <f>L9</f>
        <v>10.61</v>
      </c>
      <c r="M11" s="46">
        <f>M9</f>
        <v>415.28</v>
      </c>
      <c r="N11" s="46">
        <f>N10</f>
        <v>0</v>
      </c>
      <c r="O11" s="46">
        <f>O9</f>
        <v>279.7</v>
      </c>
      <c r="P11" s="46">
        <f>P9</f>
        <v>18</v>
      </c>
      <c r="Q11" s="46"/>
      <c r="R11" s="46">
        <f>R9</f>
        <v>0</v>
      </c>
      <c r="S11" s="46">
        <f>S9</f>
        <v>0</v>
      </c>
      <c r="T11" s="46">
        <f>T9</f>
        <v>0</v>
      </c>
      <c r="U11" s="46">
        <f>U9</f>
        <v>0</v>
      </c>
      <c r="V11" s="46">
        <f>ROUND(V9+N10,2)</f>
        <v>712.98</v>
      </c>
      <c r="W11" s="47"/>
    </row>
    <row r="12" spans="1:24" ht="22.05" customHeight="1">
      <c r="A12" s="21"/>
      <c r="B12" s="21"/>
      <c r="C12" s="21"/>
      <c r="D12" s="21"/>
      <c r="E12" s="21"/>
      <c r="F12" s="21"/>
      <c r="G12" s="21"/>
      <c r="H12" s="21"/>
      <c r="I12" s="22"/>
      <c r="J12" s="22"/>
      <c r="K12" s="21"/>
      <c r="L12" s="23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4" s="20" customFormat="1" ht="44" customHeight="1">
      <c r="A13" s="19" t="s">
        <v>0</v>
      </c>
      <c r="B13" s="19" t="s">
        <v>1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</v>
      </c>
      <c r="H13" s="19" t="s">
        <v>7</v>
      </c>
      <c r="I13" s="19" t="s">
        <v>8</v>
      </c>
      <c r="J13" s="19" t="s">
        <v>9</v>
      </c>
      <c r="K13" s="19" t="s">
        <v>10</v>
      </c>
      <c r="L13" s="19" t="s">
        <v>11</v>
      </c>
      <c r="M13" s="40" t="s">
        <v>12</v>
      </c>
      <c r="N13" s="40" t="s">
        <v>13</v>
      </c>
      <c r="O13" s="40" t="s">
        <v>14</v>
      </c>
      <c r="P13" s="40" t="s">
        <v>15</v>
      </c>
      <c r="Q13" s="40" t="s">
        <v>16</v>
      </c>
      <c r="R13" s="40" t="s">
        <v>17</v>
      </c>
      <c r="S13" s="40" t="s">
        <v>18</v>
      </c>
      <c r="T13" s="40" t="s">
        <v>19</v>
      </c>
      <c r="U13" s="40" t="s">
        <v>20</v>
      </c>
      <c r="V13" s="40" t="s">
        <v>21</v>
      </c>
      <c r="W13" s="41"/>
      <c r="X13" s="20" t="s">
        <v>22</v>
      </c>
    </row>
    <row r="14" spans="1:24" s="10" customFormat="1" ht="22.05" customHeight="1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43</v>
      </c>
      <c r="G14" s="7" t="s">
        <v>44</v>
      </c>
      <c r="H14" s="7" t="s">
        <v>45</v>
      </c>
      <c r="I14" s="8">
        <v>0</v>
      </c>
      <c r="J14" s="8"/>
      <c r="K14" s="7"/>
      <c r="L14" s="9">
        <v>11.93</v>
      </c>
      <c r="M14" s="42">
        <v>415.28</v>
      </c>
      <c r="N14" s="42">
        <v>0</v>
      </c>
      <c r="O14" s="42">
        <v>279.7</v>
      </c>
      <c r="P14" s="42">
        <v>18</v>
      </c>
      <c r="Q14" s="42">
        <v>0</v>
      </c>
      <c r="R14" s="42">
        <v>0</v>
      </c>
      <c r="S14" s="42">
        <v>0</v>
      </c>
      <c r="T14" s="42">
        <f>ROUND(J19,2)</f>
        <v>28.5</v>
      </c>
      <c r="U14" s="42">
        <v>0</v>
      </c>
      <c r="V14" s="42">
        <f>ROUND(SUM(M14:P14,R14:U14),2)</f>
        <v>741.48</v>
      </c>
      <c r="W14" s="43"/>
    </row>
    <row r="15" spans="1:24" ht="22.05" customHeight="1">
      <c r="A15" s="1" t="s">
        <v>46</v>
      </c>
      <c r="B15" s="1" t="s">
        <v>47</v>
      </c>
      <c r="C15" s="1" t="s">
        <v>25</v>
      </c>
      <c r="D15" s="1" t="s">
        <v>48</v>
      </c>
      <c r="E15" s="1" t="s">
        <v>49</v>
      </c>
      <c r="F15" s="1" t="s">
        <v>43</v>
      </c>
      <c r="G15" s="1" t="s">
        <v>44</v>
      </c>
      <c r="H15" s="1" t="s">
        <v>45</v>
      </c>
      <c r="I15" s="3">
        <v>0</v>
      </c>
      <c r="J15" s="3"/>
      <c r="K15" s="1"/>
      <c r="L15" s="5">
        <v>10.28</v>
      </c>
      <c r="M15" s="45">
        <v>121.93</v>
      </c>
      <c r="N15" s="45">
        <v>0</v>
      </c>
      <c r="O15" s="45">
        <v>97.81</v>
      </c>
      <c r="P15" s="45">
        <v>18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f>ROUND(SUM(M15:P15,R15:U15),2)</f>
        <v>237.74</v>
      </c>
    </row>
    <row r="16" spans="1:24" ht="22.05" customHeight="1">
      <c r="A16" s="1" t="s">
        <v>46</v>
      </c>
      <c r="B16" s="1" t="s">
        <v>47</v>
      </c>
      <c r="C16" s="1" t="s">
        <v>25</v>
      </c>
      <c r="D16" s="1" t="s">
        <v>50</v>
      </c>
      <c r="E16" s="1" t="s">
        <v>51</v>
      </c>
      <c r="F16" s="1" t="s">
        <v>43</v>
      </c>
      <c r="G16" s="1" t="s">
        <v>44</v>
      </c>
      <c r="H16" s="1" t="s">
        <v>45</v>
      </c>
      <c r="I16" s="3">
        <v>0</v>
      </c>
      <c r="J16" s="3"/>
      <c r="K16" s="1"/>
      <c r="L16" s="5">
        <v>11.01</v>
      </c>
      <c r="M16" s="45">
        <v>273.52999999999997</v>
      </c>
      <c r="N16" s="45">
        <v>0</v>
      </c>
      <c r="O16" s="45">
        <v>182.26</v>
      </c>
      <c r="P16" s="45">
        <v>18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f>ROUND(SUM(M16:P16,R16:U16),2)</f>
        <v>473.79</v>
      </c>
    </row>
    <row r="17" spans="1:24" s="28" customFormat="1" ht="22.05" customHeight="1">
      <c r="A17" s="29"/>
      <c r="B17" s="29"/>
      <c r="C17" s="29"/>
      <c r="D17" s="29"/>
      <c r="E17" s="29"/>
      <c r="F17" s="29" t="s">
        <v>43</v>
      </c>
      <c r="G17" s="29" t="s">
        <v>44</v>
      </c>
      <c r="H17" s="29" t="s">
        <v>31</v>
      </c>
      <c r="I17" s="30"/>
      <c r="J17" s="30">
        <f>IF(L17&gt;0,M17/L17,0)</f>
        <v>24.405177603853101</v>
      </c>
      <c r="K17" s="29"/>
      <c r="L17" s="31">
        <f>ROUND(SUM(L14:L16),2)</f>
        <v>33.22</v>
      </c>
      <c r="M17" s="49">
        <f>ROUND(SUM(M14:M16),2)</f>
        <v>810.74</v>
      </c>
      <c r="N17" s="49"/>
      <c r="O17" s="49">
        <f t="shared" ref="O17:T17" si="2">ROUND(SUM(O14:O16),2)</f>
        <v>559.77</v>
      </c>
      <c r="P17" s="49">
        <f t="shared" si="2"/>
        <v>54</v>
      </c>
      <c r="Q17" s="49">
        <f t="shared" si="2"/>
        <v>0</v>
      </c>
      <c r="R17" s="49">
        <f t="shared" si="2"/>
        <v>0</v>
      </c>
      <c r="S17" s="49">
        <f t="shared" si="2"/>
        <v>0</v>
      </c>
      <c r="T17" s="49">
        <f t="shared" si="2"/>
        <v>28.5</v>
      </c>
      <c r="U17" s="49">
        <v>0</v>
      </c>
      <c r="V17" s="49">
        <f>ROUND(SUM(V14:V16),2)</f>
        <v>1453.01</v>
      </c>
      <c r="W17" s="47"/>
    </row>
    <row r="18" spans="1:24" s="28" customFormat="1" ht="22.05" customHeight="1">
      <c r="A18" s="29"/>
      <c r="B18" s="29"/>
      <c r="C18" s="29"/>
      <c r="D18" s="29"/>
      <c r="E18" s="29"/>
      <c r="F18" s="29"/>
      <c r="G18" s="29"/>
      <c r="H18" s="29" t="s">
        <v>32</v>
      </c>
      <c r="I18" s="30"/>
      <c r="J18" s="30">
        <f>IF(L18&gt;0,N18/L18,0)</f>
        <v>4.0948223961468999</v>
      </c>
      <c r="K18" s="29"/>
      <c r="L18" s="31">
        <f>L17</f>
        <v>33.22</v>
      </c>
      <c r="M18" s="49"/>
      <c r="N18" s="49">
        <f>MAX(0,ROUND(ROUND(L17*$X$2+0.000000001,2)-M17,2))</f>
        <v>136.03</v>
      </c>
      <c r="O18" s="49"/>
      <c r="P18" s="49"/>
      <c r="Q18" s="49"/>
      <c r="R18" s="49"/>
      <c r="S18" s="49"/>
      <c r="T18" s="49"/>
      <c r="U18" s="49"/>
      <c r="V18" s="49">
        <f>N18</f>
        <v>136.03</v>
      </c>
      <c r="W18" s="47"/>
    </row>
    <row r="19" spans="1:24" s="28" customFormat="1" ht="22.05" customHeight="1">
      <c r="A19" s="25"/>
      <c r="B19" s="25"/>
      <c r="C19" s="25"/>
      <c r="D19" s="25"/>
      <c r="E19" s="25"/>
      <c r="F19" s="25"/>
      <c r="G19" s="25"/>
      <c r="H19" s="25" t="s">
        <v>52</v>
      </c>
      <c r="I19" s="26"/>
      <c r="J19" s="26">
        <f>IF(L17&gt;0,(M17+N18)/L17,0)</f>
        <v>28.5</v>
      </c>
      <c r="K19" s="25"/>
      <c r="L19" s="27">
        <f>L17</f>
        <v>33.22</v>
      </c>
      <c r="M19" s="46">
        <f>M17</f>
        <v>810.74</v>
      </c>
      <c r="N19" s="46">
        <f>N18</f>
        <v>136.03</v>
      </c>
      <c r="O19" s="46">
        <f>O17</f>
        <v>559.77</v>
      </c>
      <c r="P19" s="46">
        <f>P17</f>
        <v>54</v>
      </c>
      <c r="Q19" s="46"/>
      <c r="R19" s="46">
        <f>R17</f>
        <v>0</v>
      </c>
      <c r="S19" s="46">
        <f>S17</f>
        <v>0</v>
      </c>
      <c r="T19" s="46">
        <f>T17</f>
        <v>28.5</v>
      </c>
      <c r="U19" s="46">
        <f>U17</f>
        <v>0</v>
      </c>
      <c r="V19" s="46">
        <f>ROUND(V17+N18,2)</f>
        <v>1589.04</v>
      </c>
      <c r="W19" s="47"/>
    </row>
    <row r="20" spans="1:24" ht="22.05" customHeight="1">
      <c r="A20" s="21"/>
      <c r="B20" s="21"/>
      <c r="C20" s="21"/>
      <c r="D20" s="21"/>
      <c r="E20" s="21"/>
      <c r="F20" s="21"/>
      <c r="G20" s="21"/>
      <c r="H20" s="21"/>
      <c r="I20" s="22"/>
      <c r="J20" s="22"/>
      <c r="K20" s="21"/>
      <c r="L20" s="23"/>
      <c r="M20" s="48"/>
      <c r="N20" s="48"/>
      <c r="O20" s="48"/>
      <c r="P20" s="48"/>
      <c r="Q20" s="48"/>
      <c r="R20" s="48"/>
      <c r="S20" s="48"/>
      <c r="T20" s="48"/>
      <c r="U20" s="48"/>
      <c r="V20" s="48"/>
    </row>
    <row r="21" spans="1:24" ht="22.05" customHeight="1">
      <c r="A21" s="1"/>
      <c r="B21" s="1"/>
      <c r="C21" s="1"/>
      <c r="D21" s="1"/>
      <c r="E21" s="1"/>
      <c r="F21" s="1"/>
      <c r="G21" s="1"/>
      <c r="H21" s="1"/>
      <c r="I21" s="3"/>
      <c r="J21" s="3"/>
      <c r="K21" s="1"/>
      <c r="L21" s="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spans="1:24" s="20" customFormat="1" ht="44" customHeight="1">
      <c r="A22" s="19" t="s">
        <v>0</v>
      </c>
      <c r="B22" s="19" t="s">
        <v>1</v>
      </c>
      <c r="C22" s="19" t="s">
        <v>2</v>
      </c>
      <c r="D22" s="19" t="s">
        <v>3</v>
      </c>
      <c r="E22" s="19" t="s">
        <v>4</v>
      </c>
      <c r="F22" s="19" t="s">
        <v>5</v>
      </c>
      <c r="G22" s="19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19" t="s">
        <v>11</v>
      </c>
      <c r="M22" s="40" t="s">
        <v>12</v>
      </c>
      <c r="N22" s="40" t="s">
        <v>13</v>
      </c>
      <c r="O22" s="40" t="s">
        <v>14</v>
      </c>
      <c r="P22" s="40" t="s">
        <v>15</v>
      </c>
      <c r="Q22" s="40" t="s">
        <v>16</v>
      </c>
      <c r="R22" s="40" t="s">
        <v>17</v>
      </c>
      <c r="S22" s="40" t="s">
        <v>18</v>
      </c>
      <c r="T22" s="40" t="s">
        <v>19</v>
      </c>
      <c r="U22" s="40" t="s">
        <v>20</v>
      </c>
      <c r="V22" s="40" t="s">
        <v>21</v>
      </c>
      <c r="W22" s="41"/>
      <c r="X22" s="20" t="s">
        <v>22</v>
      </c>
    </row>
    <row r="23" spans="1:24" ht="22.05" customHeight="1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27</v>
      </c>
      <c r="F23" s="1" t="s">
        <v>53</v>
      </c>
      <c r="G23" s="1" t="s">
        <v>54</v>
      </c>
      <c r="H23" s="1" t="s">
        <v>55</v>
      </c>
      <c r="I23" s="3">
        <v>0</v>
      </c>
      <c r="J23" s="3"/>
      <c r="K23" s="1"/>
      <c r="L23" s="5">
        <v>11.27</v>
      </c>
      <c r="M23" s="45">
        <v>415.28</v>
      </c>
      <c r="N23" s="45">
        <v>0</v>
      </c>
      <c r="O23" s="45">
        <v>279.7</v>
      </c>
      <c r="P23" s="45">
        <v>18</v>
      </c>
      <c r="Q23" s="45">
        <v>0</v>
      </c>
      <c r="R23" s="45">
        <v>0</v>
      </c>
      <c r="S23" s="45">
        <v>0</v>
      </c>
      <c r="T23" s="45">
        <f>ROUND(J26,2)</f>
        <v>36.85</v>
      </c>
      <c r="U23" s="45">
        <v>0</v>
      </c>
      <c r="V23" s="45">
        <f>ROUND(SUM(M23:P23,R23:U23),2)</f>
        <v>749.83</v>
      </c>
    </row>
    <row r="24" spans="1:24" ht="22.05" customHeight="1">
      <c r="A24" s="2"/>
      <c r="B24" s="2"/>
      <c r="C24" s="2"/>
      <c r="D24" s="2"/>
      <c r="E24" s="2"/>
      <c r="F24" s="2" t="s">
        <v>53</v>
      </c>
      <c r="G24" s="2" t="s">
        <v>54</v>
      </c>
      <c r="H24" s="2" t="s">
        <v>31</v>
      </c>
      <c r="I24" s="4"/>
      <c r="J24" s="4">
        <f>IF(L24&gt;0,M24/L24,0)</f>
        <v>36.848269742679676</v>
      </c>
      <c r="K24" s="2"/>
      <c r="L24" s="6">
        <f>ROUND(SUM(L23:L23),2)</f>
        <v>11.27</v>
      </c>
      <c r="M24" s="44">
        <f>ROUND(SUM(M23:M23),2)</f>
        <v>415.28</v>
      </c>
      <c r="N24" s="44"/>
      <c r="O24" s="44">
        <f t="shared" ref="O24:T24" si="3">ROUND(SUM(O23:O23),2)</f>
        <v>279.7</v>
      </c>
      <c r="P24" s="44">
        <f t="shared" si="3"/>
        <v>18</v>
      </c>
      <c r="Q24" s="44">
        <f t="shared" si="3"/>
        <v>0</v>
      </c>
      <c r="R24" s="44">
        <f t="shared" si="3"/>
        <v>0</v>
      </c>
      <c r="S24" s="44">
        <f t="shared" si="3"/>
        <v>0</v>
      </c>
      <c r="T24" s="44">
        <f t="shared" si="3"/>
        <v>36.85</v>
      </c>
      <c r="U24" s="44">
        <v>0</v>
      </c>
      <c r="V24" s="44">
        <f>ROUND(SUM(V23:V23),2)</f>
        <v>749.83</v>
      </c>
    </row>
    <row r="25" spans="1:24" ht="22.05" hidden="1" customHeight="1">
      <c r="A25" s="1"/>
      <c r="B25" s="1"/>
      <c r="C25" s="1"/>
      <c r="D25" s="1"/>
      <c r="E25" s="1"/>
      <c r="F25" s="1"/>
      <c r="G25" s="1"/>
      <c r="H25" s="1"/>
      <c r="I25" s="3"/>
      <c r="J25" s="3"/>
      <c r="K25" s="1"/>
      <c r="L25" s="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 spans="1:24" s="28" customFormat="1" ht="22.05" customHeight="1">
      <c r="A26" s="25"/>
      <c r="B26" s="25"/>
      <c r="C26" s="25"/>
      <c r="D26" s="25"/>
      <c r="E26" s="25"/>
      <c r="F26" s="25"/>
      <c r="G26" s="25"/>
      <c r="H26" s="25" t="s">
        <v>56</v>
      </c>
      <c r="I26" s="26"/>
      <c r="J26" s="26">
        <f>IF(L24&gt;0,(M24+N25)/L24,0)</f>
        <v>36.848269742679676</v>
      </c>
      <c r="K26" s="25"/>
      <c r="L26" s="27">
        <f>L24</f>
        <v>11.27</v>
      </c>
      <c r="M26" s="46">
        <f>M24</f>
        <v>415.28</v>
      </c>
      <c r="N26" s="46">
        <f>N25</f>
        <v>0</v>
      </c>
      <c r="O26" s="46">
        <f>O24</f>
        <v>279.7</v>
      </c>
      <c r="P26" s="46">
        <f>P24</f>
        <v>18</v>
      </c>
      <c r="Q26" s="46"/>
      <c r="R26" s="46">
        <f>R24</f>
        <v>0</v>
      </c>
      <c r="S26" s="46">
        <f>S24</f>
        <v>0</v>
      </c>
      <c r="T26" s="46">
        <f>T24</f>
        <v>36.85</v>
      </c>
      <c r="U26" s="46">
        <f>U24</f>
        <v>0</v>
      </c>
      <c r="V26" s="46">
        <f>ROUND(V24+N25,2)</f>
        <v>749.83</v>
      </c>
      <c r="W26" s="47"/>
    </row>
    <row r="27" spans="1:24" ht="22.05" customHeight="1">
      <c r="A27" s="1"/>
      <c r="B27" s="1"/>
      <c r="C27" s="1"/>
      <c r="D27" s="1"/>
      <c r="E27" s="1"/>
      <c r="F27" s="1"/>
      <c r="G27" s="1"/>
      <c r="H27" s="1"/>
      <c r="I27" s="3"/>
      <c r="J27" s="3"/>
      <c r="K27" s="1"/>
      <c r="L27" s="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spans="1:24" s="20" customFormat="1" ht="44" customHeight="1">
      <c r="A28" s="19" t="s">
        <v>0</v>
      </c>
      <c r="B28" s="19" t="s">
        <v>1</v>
      </c>
      <c r="C28" s="19" t="s">
        <v>2</v>
      </c>
      <c r="D28" s="19" t="s">
        <v>3</v>
      </c>
      <c r="E28" s="19" t="s">
        <v>4</v>
      </c>
      <c r="F28" s="19" t="s">
        <v>5</v>
      </c>
      <c r="G28" s="19" t="s">
        <v>6</v>
      </c>
      <c r="H28" s="19" t="s">
        <v>7</v>
      </c>
      <c r="I28" s="19" t="s">
        <v>8</v>
      </c>
      <c r="J28" s="19" t="s">
        <v>9</v>
      </c>
      <c r="K28" s="19" t="s">
        <v>10</v>
      </c>
      <c r="L28" s="19" t="s">
        <v>11</v>
      </c>
      <c r="M28" s="40" t="s">
        <v>12</v>
      </c>
      <c r="N28" s="40" t="s">
        <v>13</v>
      </c>
      <c r="O28" s="40" t="s">
        <v>14</v>
      </c>
      <c r="P28" s="40" t="s">
        <v>15</v>
      </c>
      <c r="Q28" s="40" t="s">
        <v>16</v>
      </c>
      <c r="R28" s="40" t="s">
        <v>17</v>
      </c>
      <c r="S28" s="40" t="s">
        <v>18</v>
      </c>
      <c r="T28" s="40" t="s">
        <v>19</v>
      </c>
      <c r="U28" s="40" t="s">
        <v>20</v>
      </c>
      <c r="V28" s="40" t="s">
        <v>21</v>
      </c>
      <c r="W28" s="41"/>
      <c r="X28" s="20" t="s">
        <v>22</v>
      </c>
    </row>
    <row r="29" spans="1:24" ht="22.05" customHeight="1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27</v>
      </c>
      <c r="F29" s="1" t="s">
        <v>57</v>
      </c>
      <c r="G29" s="1" t="s">
        <v>58</v>
      </c>
      <c r="H29" s="1" t="s">
        <v>59</v>
      </c>
      <c r="I29" s="3">
        <v>0</v>
      </c>
      <c r="J29" s="3"/>
      <c r="K29" s="1"/>
      <c r="L29" s="5">
        <v>10.55</v>
      </c>
      <c r="M29" s="45">
        <v>415.28</v>
      </c>
      <c r="N29" s="45">
        <v>0</v>
      </c>
      <c r="O29" s="45">
        <v>279.7</v>
      </c>
      <c r="P29" s="45">
        <v>18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f>ROUND(SUM(M29:P29,R29:U29),2)</f>
        <v>712.98</v>
      </c>
    </row>
    <row r="30" spans="1:24" ht="22.05" customHeight="1">
      <c r="A30" s="2"/>
      <c r="B30" s="2"/>
      <c r="C30" s="2"/>
      <c r="D30" s="2"/>
      <c r="E30" s="2"/>
      <c r="F30" s="2" t="s">
        <v>57</v>
      </c>
      <c r="G30" s="2" t="s">
        <v>58</v>
      </c>
      <c r="H30" s="2" t="s">
        <v>31</v>
      </c>
      <c r="I30" s="4"/>
      <c r="J30" s="4">
        <f>IF(L30&gt;0,M30/L30,0)</f>
        <v>39.363033175355447</v>
      </c>
      <c r="K30" s="2"/>
      <c r="L30" s="6">
        <f>ROUND(SUM(L29:L29),2)</f>
        <v>10.55</v>
      </c>
      <c r="M30" s="44">
        <f>ROUND(SUM(M29:M29),2)</f>
        <v>415.28</v>
      </c>
      <c r="N30" s="44"/>
      <c r="O30" s="44">
        <f t="shared" ref="O30:T30" si="4">ROUND(SUM(O29:O29),2)</f>
        <v>279.7</v>
      </c>
      <c r="P30" s="44">
        <f t="shared" si="4"/>
        <v>18</v>
      </c>
      <c r="Q30" s="44">
        <f t="shared" si="4"/>
        <v>0</v>
      </c>
      <c r="R30" s="44">
        <f t="shared" si="4"/>
        <v>0</v>
      </c>
      <c r="S30" s="44">
        <f t="shared" si="4"/>
        <v>0</v>
      </c>
      <c r="T30" s="44">
        <f t="shared" si="4"/>
        <v>0</v>
      </c>
      <c r="U30" s="44">
        <v>0</v>
      </c>
      <c r="V30" s="44">
        <f>ROUND(SUM(V29:V29),2)</f>
        <v>712.98</v>
      </c>
    </row>
    <row r="31" spans="1:24" ht="22.05" hidden="1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1"/>
      <c r="L31" s="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spans="1:24" s="28" customFormat="1" ht="22.05" customHeight="1">
      <c r="A32" s="25"/>
      <c r="B32" s="25"/>
      <c r="C32" s="25"/>
      <c r="D32" s="25"/>
      <c r="E32" s="25"/>
      <c r="F32" s="25"/>
      <c r="G32" s="25"/>
      <c r="H32" s="25" t="s">
        <v>60</v>
      </c>
      <c r="I32" s="26"/>
      <c r="J32" s="26">
        <f>IF(L30&gt;0,(M30+N31)/L30,0)</f>
        <v>39.363033175355447</v>
      </c>
      <c r="K32" s="25"/>
      <c r="L32" s="27">
        <f>L30</f>
        <v>10.55</v>
      </c>
      <c r="M32" s="46">
        <f>M30</f>
        <v>415.28</v>
      </c>
      <c r="N32" s="46">
        <f>N31</f>
        <v>0</v>
      </c>
      <c r="O32" s="46">
        <f>O30</f>
        <v>279.7</v>
      </c>
      <c r="P32" s="46">
        <f>P30</f>
        <v>18</v>
      </c>
      <c r="Q32" s="46"/>
      <c r="R32" s="46">
        <f>R30</f>
        <v>0</v>
      </c>
      <c r="S32" s="46">
        <f>S30</f>
        <v>0</v>
      </c>
      <c r="T32" s="46">
        <f>T30</f>
        <v>0</v>
      </c>
      <c r="U32" s="46">
        <f>U30</f>
        <v>0</v>
      </c>
      <c r="V32" s="46">
        <f>ROUND(V30+N31,2)</f>
        <v>712.98</v>
      </c>
      <c r="W32" s="47"/>
    </row>
    <row r="33" spans="1:24" ht="22.05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1"/>
      <c r="L33" s="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 spans="1:24" s="20" customFormat="1" ht="44" customHeight="1">
      <c r="A34" s="19" t="s">
        <v>0</v>
      </c>
      <c r="B34" s="19" t="s">
        <v>1</v>
      </c>
      <c r="C34" s="19" t="s">
        <v>2</v>
      </c>
      <c r="D34" s="19" t="s">
        <v>3</v>
      </c>
      <c r="E34" s="19" t="s">
        <v>4</v>
      </c>
      <c r="F34" s="19" t="s">
        <v>5</v>
      </c>
      <c r="G34" s="19" t="s">
        <v>6</v>
      </c>
      <c r="H34" s="19" t="s">
        <v>7</v>
      </c>
      <c r="I34" s="19" t="s">
        <v>8</v>
      </c>
      <c r="J34" s="19" t="s">
        <v>9</v>
      </c>
      <c r="K34" s="19" t="s">
        <v>10</v>
      </c>
      <c r="L34" s="19" t="s">
        <v>11</v>
      </c>
      <c r="M34" s="40" t="s">
        <v>12</v>
      </c>
      <c r="N34" s="40" t="s">
        <v>13</v>
      </c>
      <c r="O34" s="40" t="s">
        <v>14</v>
      </c>
      <c r="P34" s="40" t="s">
        <v>15</v>
      </c>
      <c r="Q34" s="40" t="s">
        <v>16</v>
      </c>
      <c r="R34" s="40" t="s">
        <v>17</v>
      </c>
      <c r="S34" s="40" t="s">
        <v>18</v>
      </c>
      <c r="T34" s="40" t="s">
        <v>19</v>
      </c>
      <c r="U34" s="40" t="s">
        <v>20</v>
      </c>
      <c r="V34" s="40" t="s">
        <v>21</v>
      </c>
      <c r="W34" s="41"/>
      <c r="X34" s="20" t="s">
        <v>22</v>
      </c>
    </row>
    <row r="35" spans="1:24" ht="22.05" customHeight="1">
      <c r="A35" s="1" t="s">
        <v>23</v>
      </c>
      <c r="B35" s="1" t="s">
        <v>24</v>
      </c>
      <c r="C35" s="1" t="s">
        <v>25</v>
      </c>
      <c r="D35" s="1" t="s">
        <v>26</v>
      </c>
      <c r="E35" s="1" t="s">
        <v>27</v>
      </c>
      <c r="F35" s="1" t="s">
        <v>61</v>
      </c>
      <c r="G35" s="1" t="s">
        <v>62</v>
      </c>
      <c r="H35" s="1" t="s">
        <v>63</v>
      </c>
      <c r="I35" s="3">
        <v>0</v>
      </c>
      <c r="J35" s="3"/>
      <c r="K35" s="1"/>
      <c r="L35" s="5">
        <v>10.81</v>
      </c>
      <c r="M35" s="45">
        <v>415.28</v>
      </c>
      <c r="N35" s="45">
        <v>0</v>
      </c>
      <c r="O35" s="45">
        <v>279.7</v>
      </c>
      <c r="P35" s="45">
        <v>18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f>ROUND(SUM(M35:P35,R35:U35),2)</f>
        <v>712.98</v>
      </c>
    </row>
    <row r="36" spans="1:24" ht="22.05" customHeight="1">
      <c r="A36" s="2"/>
      <c r="B36" s="2"/>
      <c r="C36" s="2"/>
      <c r="D36" s="2"/>
      <c r="E36" s="2"/>
      <c r="F36" s="2" t="s">
        <v>61</v>
      </c>
      <c r="G36" s="2" t="s">
        <v>62</v>
      </c>
      <c r="H36" s="2" t="s">
        <v>31</v>
      </c>
      <c r="I36" s="4"/>
      <c r="J36" s="4">
        <f>IF(L36&gt;0,M36/L36,0)</f>
        <v>38.41628122109158</v>
      </c>
      <c r="K36" s="2"/>
      <c r="L36" s="6">
        <f>ROUND(SUM(L35:L35),2)</f>
        <v>10.81</v>
      </c>
      <c r="M36" s="44">
        <f>ROUND(SUM(M35:M35),2)</f>
        <v>415.28</v>
      </c>
      <c r="N36" s="44"/>
      <c r="O36" s="44">
        <f t="shared" ref="O36:T36" si="5">ROUND(SUM(O35:O35),2)</f>
        <v>279.7</v>
      </c>
      <c r="P36" s="44">
        <f t="shared" si="5"/>
        <v>18</v>
      </c>
      <c r="Q36" s="44">
        <f t="shared" si="5"/>
        <v>0</v>
      </c>
      <c r="R36" s="44">
        <f t="shared" si="5"/>
        <v>0</v>
      </c>
      <c r="S36" s="44">
        <f t="shared" si="5"/>
        <v>0</v>
      </c>
      <c r="T36" s="44">
        <f t="shared" si="5"/>
        <v>0</v>
      </c>
      <c r="U36" s="44">
        <v>0</v>
      </c>
      <c r="V36" s="44">
        <f>ROUND(SUM(V35:V35),2)</f>
        <v>712.98</v>
      </c>
    </row>
    <row r="37" spans="1:24" ht="22.05" hidden="1" customHeight="1">
      <c r="A37" s="1"/>
      <c r="B37" s="1"/>
      <c r="C37" s="1"/>
      <c r="D37" s="1"/>
      <c r="E37" s="1"/>
      <c r="F37" s="1"/>
      <c r="G37" s="1"/>
      <c r="H37" s="1"/>
      <c r="I37" s="3"/>
      <c r="J37" s="3"/>
      <c r="K37" s="1"/>
      <c r="L37" s="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spans="1:24" s="28" customFormat="1" ht="22.05" customHeight="1">
      <c r="A38" s="25"/>
      <c r="B38" s="25"/>
      <c r="C38" s="25"/>
      <c r="D38" s="25"/>
      <c r="E38" s="25"/>
      <c r="F38" s="25"/>
      <c r="G38" s="25"/>
      <c r="H38" s="25" t="s">
        <v>64</v>
      </c>
      <c r="I38" s="26"/>
      <c r="J38" s="26">
        <f>IF(L36&gt;0,(M36+N37)/L36,0)</f>
        <v>38.41628122109158</v>
      </c>
      <c r="K38" s="25"/>
      <c r="L38" s="27">
        <f>L36</f>
        <v>10.81</v>
      </c>
      <c r="M38" s="46">
        <f>M36</f>
        <v>415.28</v>
      </c>
      <c r="N38" s="46">
        <f>N37</f>
        <v>0</v>
      </c>
      <c r="O38" s="46">
        <f>O36</f>
        <v>279.7</v>
      </c>
      <c r="P38" s="46">
        <f>P36</f>
        <v>18</v>
      </c>
      <c r="Q38" s="46"/>
      <c r="R38" s="46">
        <f>R36</f>
        <v>0</v>
      </c>
      <c r="S38" s="46">
        <f>S36</f>
        <v>0</v>
      </c>
      <c r="T38" s="46">
        <f>T36</f>
        <v>0</v>
      </c>
      <c r="U38" s="46">
        <f>U36</f>
        <v>0</v>
      </c>
      <c r="V38" s="46">
        <f>ROUND(V36+N37,2)</f>
        <v>712.98</v>
      </c>
      <c r="W38" s="47"/>
    </row>
    <row r="39" spans="1:24" ht="22.0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1"/>
      <c r="L39" s="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spans="1:24" s="20" customFormat="1" ht="44" customHeight="1">
      <c r="A40" s="19" t="s">
        <v>0</v>
      </c>
      <c r="B40" s="19" t="s">
        <v>1</v>
      </c>
      <c r="C40" s="19" t="s">
        <v>2</v>
      </c>
      <c r="D40" s="19" t="s">
        <v>3</v>
      </c>
      <c r="E40" s="19" t="s">
        <v>4</v>
      </c>
      <c r="F40" s="19" t="s">
        <v>5</v>
      </c>
      <c r="G40" s="19" t="s">
        <v>6</v>
      </c>
      <c r="H40" s="19" t="s">
        <v>7</v>
      </c>
      <c r="I40" s="19" t="s">
        <v>8</v>
      </c>
      <c r="J40" s="19" t="s">
        <v>9</v>
      </c>
      <c r="K40" s="19" t="s">
        <v>10</v>
      </c>
      <c r="L40" s="19" t="s">
        <v>11</v>
      </c>
      <c r="M40" s="40" t="s">
        <v>12</v>
      </c>
      <c r="N40" s="40" t="s">
        <v>13</v>
      </c>
      <c r="O40" s="40" t="s">
        <v>14</v>
      </c>
      <c r="P40" s="40" t="s">
        <v>15</v>
      </c>
      <c r="Q40" s="40" t="s">
        <v>16</v>
      </c>
      <c r="R40" s="40" t="s">
        <v>17</v>
      </c>
      <c r="S40" s="40" t="s">
        <v>18</v>
      </c>
      <c r="T40" s="40" t="s">
        <v>19</v>
      </c>
      <c r="U40" s="40" t="s">
        <v>20</v>
      </c>
      <c r="V40" s="40" t="s">
        <v>21</v>
      </c>
      <c r="W40" s="41"/>
      <c r="X40" s="20" t="s">
        <v>22</v>
      </c>
    </row>
    <row r="41" spans="1:24" ht="22.05" customHeight="1">
      <c r="A41" s="1" t="s">
        <v>23</v>
      </c>
      <c r="B41" s="1" t="s">
        <v>24</v>
      </c>
      <c r="C41" s="1" t="s">
        <v>25</v>
      </c>
      <c r="D41" s="1" t="s">
        <v>26</v>
      </c>
      <c r="E41" s="1" t="s">
        <v>27</v>
      </c>
      <c r="F41" s="1" t="s">
        <v>65</v>
      </c>
      <c r="G41" s="1" t="s">
        <v>66</v>
      </c>
      <c r="H41" s="1" t="s">
        <v>67</v>
      </c>
      <c r="I41" s="3">
        <v>0</v>
      </c>
      <c r="J41" s="3"/>
      <c r="K41" s="1"/>
      <c r="L41" s="5">
        <v>11.89</v>
      </c>
      <c r="M41" s="45">
        <v>415.28</v>
      </c>
      <c r="N41" s="45">
        <v>0</v>
      </c>
      <c r="O41" s="45">
        <v>279.7</v>
      </c>
      <c r="P41" s="45">
        <v>18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f>ROUND(SUM(M41:P41,R41:U41),2)</f>
        <v>712.98</v>
      </c>
    </row>
    <row r="42" spans="1:24" ht="22.05" customHeight="1">
      <c r="A42" s="2"/>
      <c r="B42" s="2"/>
      <c r="C42" s="2"/>
      <c r="D42" s="2"/>
      <c r="E42" s="2"/>
      <c r="F42" s="2" t="s">
        <v>65</v>
      </c>
      <c r="G42" s="2" t="s">
        <v>66</v>
      </c>
      <c r="H42" s="2" t="s">
        <v>31</v>
      </c>
      <c r="I42" s="4"/>
      <c r="J42" s="4">
        <f>IF(L42&gt;0,M42/L42,0)</f>
        <v>34.926829268292678</v>
      </c>
      <c r="K42" s="2"/>
      <c r="L42" s="6">
        <f>ROUND(SUM(L41:L41),2)</f>
        <v>11.89</v>
      </c>
      <c r="M42" s="44">
        <f>ROUND(SUM(M41:M41),2)</f>
        <v>415.28</v>
      </c>
      <c r="N42" s="44"/>
      <c r="O42" s="44">
        <f t="shared" ref="O42:T42" si="6">ROUND(SUM(O41:O41),2)</f>
        <v>279.7</v>
      </c>
      <c r="P42" s="44">
        <f t="shared" si="6"/>
        <v>18</v>
      </c>
      <c r="Q42" s="44">
        <f t="shared" si="6"/>
        <v>0</v>
      </c>
      <c r="R42" s="44">
        <f t="shared" si="6"/>
        <v>0</v>
      </c>
      <c r="S42" s="44">
        <f t="shared" si="6"/>
        <v>0</v>
      </c>
      <c r="T42" s="44">
        <f t="shared" si="6"/>
        <v>0</v>
      </c>
      <c r="U42" s="44">
        <v>0</v>
      </c>
      <c r="V42" s="44">
        <f>ROUND(SUM(V41:V41),2)</f>
        <v>712.98</v>
      </c>
    </row>
    <row r="43" spans="1:24" ht="22.05" hidden="1" customHeight="1">
      <c r="A43" s="1"/>
      <c r="B43" s="1"/>
      <c r="C43" s="1"/>
      <c r="D43" s="1"/>
      <c r="E43" s="1"/>
      <c r="F43" s="1"/>
      <c r="G43" s="1"/>
      <c r="H43" s="1"/>
      <c r="I43" s="3"/>
      <c r="J43" s="3"/>
      <c r="K43" s="1"/>
      <c r="L43" s="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spans="1:24" s="28" customFormat="1" ht="22.05" customHeight="1">
      <c r="A44" s="25"/>
      <c r="B44" s="25"/>
      <c r="C44" s="25"/>
      <c r="D44" s="25"/>
      <c r="E44" s="25"/>
      <c r="F44" s="25"/>
      <c r="G44" s="25"/>
      <c r="H44" s="25" t="s">
        <v>68</v>
      </c>
      <c r="I44" s="26"/>
      <c r="J44" s="26">
        <f>IF(L42&gt;0,(M42+N43)/L42,0)</f>
        <v>34.926829268292678</v>
      </c>
      <c r="K44" s="25"/>
      <c r="L44" s="27">
        <f>L42</f>
        <v>11.89</v>
      </c>
      <c r="M44" s="46">
        <f>M42</f>
        <v>415.28</v>
      </c>
      <c r="N44" s="46">
        <f>N43</f>
        <v>0</v>
      </c>
      <c r="O44" s="46">
        <f>O42</f>
        <v>279.7</v>
      </c>
      <c r="P44" s="46">
        <f>P42</f>
        <v>18</v>
      </c>
      <c r="Q44" s="46"/>
      <c r="R44" s="46">
        <f>R42</f>
        <v>0</v>
      </c>
      <c r="S44" s="46">
        <f>S42</f>
        <v>0</v>
      </c>
      <c r="T44" s="46">
        <f>T42</f>
        <v>0</v>
      </c>
      <c r="U44" s="46">
        <f>U42</f>
        <v>0</v>
      </c>
      <c r="V44" s="46">
        <f>ROUND(V42+N43,2)</f>
        <v>712.98</v>
      </c>
      <c r="W44" s="47"/>
    </row>
    <row r="45" spans="1:24" ht="22.05" customHeight="1">
      <c r="A45" s="1"/>
      <c r="B45" s="1"/>
      <c r="C45" s="1"/>
      <c r="D45" s="1"/>
      <c r="E45" s="1"/>
      <c r="F45" s="1"/>
      <c r="G45" s="1"/>
      <c r="H45" s="1"/>
      <c r="I45" s="3"/>
      <c r="J45" s="3"/>
      <c r="K45" s="1"/>
      <c r="L45" s="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 spans="1:24" s="20" customFormat="1" ht="44" customHeight="1">
      <c r="A46" s="19" t="s">
        <v>0</v>
      </c>
      <c r="B46" s="19" t="s">
        <v>1</v>
      </c>
      <c r="C46" s="19" t="s">
        <v>2</v>
      </c>
      <c r="D46" s="19" t="s">
        <v>3</v>
      </c>
      <c r="E46" s="19" t="s">
        <v>4</v>
      </c>
      <c r="F46" s="19" t="s">
        <v>5</v>
      </c>
      <c r="G46" s="19" t="s">
        <v>6</v>
      </c>
      <c r="H46" s="19" t="s">
        <v>7</v>
      </c>
      <c r="I46" s="19" t="s">
        <v>8</v>
      </c>
      <c r="J46" s="19" t="s">
        <v>9</v>
      </c>
      <c r="K46" s="19" t="s">
        <v>10</v>
      </c>
      <c r="L46" s="19" t="s">
        <v>11</v>
      </c>
      <c r="M46" s="40" t="s">
        <v>12</v>
      </c>
      <c r="N46" s="40" t="s">
        <v>13</v>
      </c>
      <c r="O46" s="40" t="s">
        <v>14</v>
      </c>
      <c r="P46" s="40" t="s">
        <v>15</v>
      </c>
      <c r="Q46" s="40" t="s">
        <v>16</v>
      </c>
      <c r="R46" s="40" t="s">
        <v>17</v>
      </c>
      <c r="S46" s="40" t="s">
        <v>18</v>
      </c>
      <c r="T46" s="40" t="s">
        <v>19</v>
      </c>
      <c r="U46" s="40" t="s">
        <v>20</v>
      </c>
      <c r="V46" s="40" t="s">
        <v>21</v>
      </c>
      <c r="W46" s="41"/>
      <c r="X46" s="20" t="s">
        <v>22</v>
      </c>
    </row>
    <row r="47" spans="1:24" ht="22.05" customHeight="1">
      <c r="A47" s="1" t="s">
        <v>23</v>
      </c>
      <c r="B47" s="1" t="s">
        <v>24</v>
      </c>
      <c r="C47" s="1" t="s">
        <v>25</v>
      </c>
      <c r="D47" s="1" t="s">
        <v>26</v>
      </c>
      <c r="E47" s="1" t="s">
        <v>27</v>
      </c>
      <c r="F47" s="1" t="s">
        <v>69</v>
      </c>
      <c r="G47" s="1" t="s">
        <v>70</v>
      </c>
      <c r="H47" s="1" t="s">
        <v>71</v>
      </c>
      <c r="I47" s="3">
        <v>0</v>
      </c>
      <c r="J47" s="3"/>
      <c r="K47" s="1"/>
      <c r="L47" s="5">
        <v>10.73</v>
      </c>
      <c r="M47" s="45">
        <v>415.28</v>
      </c>
      <c r="N47" s="45">
        <v>0</v>
      </c>
      <c r="O47" s="45">
        <v>279.7</v>
      </c>
      <c r="P47" s="45">
        <v>18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f>ROUND(SUM(M47:P47,R47:U47),2)</f>
        <v>712.98</v>
      </c>
    </row>
    <row r="48" spans="1:24" ht="22.05" customHeight="1">
      <c r="A48" s="2"/>
      <c r="B48" s="2"/>
      <c r="C48" s="2"/>
      <c r="D48" s="2"/>
      <c r="E48" s="2"/>
      <c r="F48" s="2" t="s">
        <v>69</v>
      </c>
      <c r="G48" s="2" t="s">
        <v>70</v>
      </c>
      <c r="H48" s="2" t="s">
        <v>31</v>
      </c>
      <c r="I48" s="4"/>
      <c r="J48" s="4">
        <f>IF(L48&gt;0,M48/L48,0)</f>
        <v>38.702702702702702</v>
      </c>
      <c r="K48" s="2"/>
      <c r="L48" s="6">
        <f>ROUND(SUM(L47:L47),2)</f>
        <v>10.73</v>
      </c>
      <c r="M48" s="44">
        <f>ROUND(SUM(M47:M47),2)</f>
        <v>415.28</v>
      </c>
      <c r="N48" s="44"/>
      <c r="O48" s="44">
        <f t="shared" ref="O48:T48" si="7">ROUND(SUM(O47:O47),2)</f>
        <v>279.7</v>
      </c>
      <c r="P48" s="44">
        <f t="shared" si="7"/>
        <v>18</v>
      </c>
      <c r="Q48" s="44">
        <f t="shared" si="7"/>
        <v>0</v>
      </c>
      <c r="R48" s="44">
        <f t="shared" si="7"/>
        <v>0</v>
      </c>
      <c r="S48" s="44">
        <f t="shared" si="7"/>
        <v>0</v>
      </c>
      <c r="T48" s="44">
        <f t="shared" si="7"/>
        <v>0</v>
      </c>
      <c r="U48" s="44">
        <v>0</v>
      </c>
      <c r="V48" s="44">
        <f>ROUND(SUM(V47:V47),2)</f>
        <v>712.98</v>
      </c>
    </row>
    <row r="49" spans="1:24" ht="22.05" hidden="1" customHeight="1">
      <c r="A49" s="1"/>
      <c r="B49" s="1"/>
      <c r="C49" s="1"/>
      <c r="D49" s="1"/>
      <c r="E49" s="1"/>
      <c r="F49" s="1"/>
      <c r="G49" s="1"/>
      <c r="H49" s="1"/>
      <c r="I49" s="3"/>
      <c r="J49" s="3"/>
      <c r="K49" s="1"/>
      <c r="L49" s="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 spans="1:24" s="28" customFormat="1" ht="22.05" customHeight="1">
      <c r="A50" s="25"/>
      <c r="B50" s="25"/>
      <c r="C50" s="25"/>
      <c r="D50" s="25"/>
      <c r="E50" s="25"/>
      <c r="F50" s="25"/>
      <c r="G50" s="25"/>
      <c r="H50" s="25" t="s">
        <v>72</v>
      </c>
      <c r="I50" s="26"/>
      <c r="J50" s="26">
        <f>IF(L48&gt;0,(M48+N49)/L48,0)</f>
        <v>38.702702702702702</v>
      </c>
      <c r="K50" s="25"/>
      <c r="L50" s="27">
        <f>L48</f>
        <v>10.73</v>
      </c>
      <c r="M50" s="46">
        <f>M48</f>
        <v>415.28</v>
      </c>
      <c r="N50" s="46">
        <f>N49</f>
        <v>0</v>
      </c>
      <c r="O50" s="46">
        <f>O48</f>
        <v>279.7</v>
      </c>
      <c r="P50" s="46">
        <f>P48</f>
        <v>18</v>
      </c>
      <c r="Q50" s="46"/>
      <c r="R50" s="46">
        <f>R48</f>
        <v>0</v>
      </c>
      <c r="S50" s="46">
        <f>S48</f>
        <v>0</v>
      </c>
      <c r="T50" s="46">
        <f>T48</f>
        <v>0</v>
      </c>
      <c r="U50" s="46">
        <f>U48</f>
        <v>0</v>
      </c>
      <c r="V50" s="46">
        <f>ROUND(V48+N49,2)</f>
        <v>712.98</v>
      </c>
      <c r="W50" s="47"/>
    </row>
    <row r="51" spans="1:24" ht="22.05" customHeight="1">
      <c r="A51" s="21"/>
      <c r="B51" s="21"/>
      <c r="C51" s="21"/>
      <c r="D51" s="21"/>
      <c r="E51" s="21"/>
      <c r="F51" s="21"/>
      <c r="G51" s="21"/>
      <c r="H51" s="21"/>
      <c r="I51" s="22"/>
      <c r="J51" s="22"/>
      <c r="K51" s="21"/>
      <c r="L51" s="23"/>
      <c r="M51" s="48"/>
      <c r="N51" s="48"/>
      <c r="O51" s="48"/>
      <c r="P51" s="48"/>
      <c r="Q51" s="48"/>
      <c r="R51" s="48"/>
      <c r="S51" s="48"/>
      <c r="T51" s="48"/>
      <c r="U51" s="48"/>
      <c r="V51" s="48"/>
    </row>
    <row r="52" spans="1:24" s="20" customFormat="1" ht="44" customHeight="1">
      <c r="A52" s="19" t="s">
        <v>0</v>
      </c>
      <c r="B52" s="19" t="s">
        <v>1</v>
      </c>
      <c r="C52" s="19" t="s">
        <v>2</v>
      </c>
      <c r="D52" s="19" t="s">
        <v>3</v>
      </c>
      <c r="E52" s="19" t="s">
        <v>4</v>
      </c>
      <c r="F52" s="19" t="s">
        <v>5</v>
      </c>
      <c r="G52" s="19" t="s">
        <v>6</v>
      </c>
      <c r="H52" s="19" t="s">
        <v>7</v>
      </c>
      <c r="I52" s="19" t="s">
        <v>8</v>
      </c>
      <c r="J52" s="19" t="s">
        <v>9</v>
      </c>
      <c r="K52" s="19" t="s">
        <v>10</v>
      </c>
      <c r="L52" s="19" t="s">
        <v>11</v>
      </c>
      <c r="M52" s="40" t="s">
        <v>12</v>
      </c>
      <c r="N52" s="40" t="s">
        <v>13</v>
      </c>
      <c r="O52" s="40" t="s">
        <v>14</v>
      </c>
      <c r="P52" s="40" t="s">
        <v>15</v>
      </c>
      <c r="Q52" s="40" t="s">
        <v>16</v>
      </c>
      <c r="R52" s="40" t="s">
        <v>17</v>
      </c>
      <c r="S52" s="40" t="s">
        <v>18</v>
      </c>
      <c r="T52" s="40" t="s">
        <v>19</v>
      </c>
      <c r="U52" s="40" t="s">
        <v>20</v>
      </c>
      <c r="V52" s="40" t="s">
        <v>21</v>
      </c>
      <c r="W52" s="41"/>
      <c r="X52" s="20" t="s">
        <v>22</v>
      </c>
    </row>
    <row r="53" spans="1:24" ht="22.05" customHeight="1">
      <c r="A53" s="1" t="s">
        <v>23</v>
      </c>
      <c r="B53" s="1" t="s">
        <v>24</v>
      </c>
      <c r="C53" s="1" t="s">
        <v>25</v>
      </c>
      <c r="D53" s="1" t="s">
        <v>26</v>
      </c>
      <c r="E53" s="1" t="s">
        <v>27</v>
      </c>
      <c r="F53" s="1" t="s">
        <v>73</v>
      </c>
      <c r="G53" s="1" t="s">
        <v>74</v>
      </c>
      <c r="H53" s="1" t="s">
        <v>75</v>
      </c>
      <c r="I53" s="3">
        <v>0</v>
      </c>
      <c r="J53" s="3"/>
      <c r="K53" s="1"/>
      <c r="L53" s="5">
        <v>10.8</v>
      </c>
      <c r="M53" s="45">
        <v>415.28</v>
      </c>
      <c r="N53" s="45">
        <v>0</v>
      </c>
      <c r="O53" s="45">
        <v>279.7</v>
      </c>
      <c r="P53" s="45">
        <v>18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f>ROUND(SUM(M53:P53,R53:U53),2)</f>
        <v>712.98</v>
      </c>
    </row>
    <row r="54" spans="1:24" ht="22.05" customHeight="1">
      <c r="A54" s="2"/>
      <c r="B54" s="2"/>
      <c r="C54" s="2"/>
      <c r="D54" s="2"/>
      <c r="E54" s="2"/>
      <c r="F54" s="2" t="s">
        <v>73</v>
      </c>
      <c r="G54" s="2" t="s">
        <v>74</v>
      </c>
      <c r="H54" s="2" t="s">
        <v>31</v>
      </c>
      <c r="I54" s="4"/>
      <c r="J54" s="4">
        <f>IF(L54&gt;0,M54/L54,0)</f>
        <v>38.451851851851849</v>
      </c>
      <c r="K54" s="2"/>
      <c r="L54" s="6">
        <f>ROUND(SUM(L53:L53),2)</f>
        <v>10.8</v>
      </c>
      <c r="M54" s="44">
        <f>ROUND(SUM(M53:M53),2)</f>
        <v>415.28</v>
      </c>
      <c r="N54" s="44"/>
      <c r="O54" s="44">
        <f t="shared" ref="O54:T54" si="8">ROUND(SUM(O53:O53),2)</f>
        <v>279.7</v>
      </c>
      <c r="P54" s="44">
        <f t="shared" si="8"/>
        <v>18</v>
      </c>
      <c r="Q54" s="44">
        <f t="shared" si="8"/>
        <v>0</v>
      </c>
      <c r="R54" s="44">
        <f t="shared" si="8"/>
        <v>0</v>
      </c>
      <c r="S54" s="44">
        <f t="shared" si="8"/>
        <v>0</v>
      </c>
      <c r="T54" s="44">
        <f t="shared" si="8"/>
        <v>0</v>
      </c>
      <c r="U54" s="44">
        <v>0</v>
      </c>
      <c r="V54" s="44">
        <f>ROUND(SUM(V53:V53),2)</f>
        <v>712.98</v>
      </c>
    </row>
    <row r="55" spans="1:24" ht="22.05" hidden="1" customHeight="1">
      <c r="A55" s="1"/>
      <c r="B55" s="1"/>
      <c r="C55" s="1"/>
      <c r="D55" s="1"/>
      <c r="E55" s="1"/>
      <c r="F55" s="1"/>
      <c r="G55" s="1"/>
      <c r="H55" s="1"/>
      <c r="I55" s="3"/>
      <c r="J55" s="3"/>
      <c r="K55" s="1"/>
      <c r="L55" s="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 spans="1:24" s="28" customFormat="1" ht="22.05" customHeight="1">
      <c r="A56" s="25"/>
      <c r="B56" s="25"/>
      <c r="C56" s="25"/>
      <c r="D56" s="25"/>
      <c r="E56" s="25"/>
      <c r="F56" s="25"/>
      <c r="G56" s="25"/>
      <c r="H56" s="25" t="s">
        <v>76</v>
      </c>
      <c r="I56" s="26"/>
      <c r="J56" s="26">
        <f>IF(L54&gt;0,(M54+N55)/L54,0)</f>
        <v>38.451851851851849</v>
      </c>
      <c r="K56" s="25"/>
      <c r="L56" s="27">
        <f>L54</f>
        <v>10.8</v>
      </c>
      <c r="M56" s="46">
        <f>M54</f>
        <v>415.28</v>
      </c>
      <c r="N56" s="46">
        <f>N55</f>
        <v>0</v>
      </c>
      <c r="O56" s="46">
        <f>O54</f>
        <v>279.7</v>
      </c>
      <c r="P56" s="46">
        <f>P54</f>
        <v>18</v>
      </c>
      <c r="Q56" s="46"/>
      <c r="R56" s="46">
        <f>R54</f>
        <v>0</v>
      </c>
      <c r="S56" s="46">
        <f>S54</f>
        <v>0</v>
      </c>
      <c r="T56" s="46">
        <f>T54</f>
        <v>0</v>
      </c>
      <c r="U56" s="46">
        <f>U54</f>
        <v>0</v>
      </c>
      <c r="V56" s="46">
        <f>ROUND(V54+N55,2)</f>
        <v>712.98</v>
      </c>
      <c r="W56" s="47"/>
    </row>
    <row r="57" spans="1:24" ht="22.0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1"/>
      <c r="L57" s="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 spans="1:24" s="20" customFormat="1" ht="44" customHeight="1">
      <c r="A58" s="19" t="s">
        <v>0</v>
      </c>
      <c r="B58" s="19" t="s">
        <v>1</v>
      </c>
      <c r="C58" s="19" t="s">
        <v>2</v>
      </c>
      <c r="D58" s="19" t="s">
        <v>3</v>
      </c>
      <c r="E58" s="19" t="s">
        <v>4</v>
      </c>
      <c r="F58" s="19" t="s">
        <v>5</v>
      </c>
      <c r="G58" s="19" t="s">
        <v>6</v>
      </c>
      <c r="H58" s="19" t="s">
        <v>7</v>
      </c>
      <c r="I58" s="19" t="s">
        <v>8</v>
      </c>
      <c r="J58" s="19" t="s">
        <v>9</v>
      </c>
      <c r="K58" s="19" t="s">
        <v>10</v>
      </c>
      <c r="L58" s="19" t="s">
        <v>11</v>
      </c>
      <c r="M58" s="40" t="s">
        <v>12</v>
      </c>
      <c r="N58" s="40" t="s">
        <v>13</v>
      </c>
      <c r="O58" s="40" t="s">
        <v>14</v>
      </c>
      <c r="P58" s="40" t="s">
        <v>15</v>
      </c>
      <c r="Q58" s="40" t="s">
        <v>16</v>
      </c>
      <c r="R58" s="40" t="s">
        <v>17</v>
      </c>
      <c r="S58" s="40" t="s">
        <v>18</v>
      </c>
      <c r="T58" s="40" t="s">
        <v>19</v>
      </c>
      <c r="U58" s="40" t="s">
        <v>20</v>
      </c>
      <c r="V58" s="40" t="s">
        <v>21</v>
      </c>
      <c r="W58" s="41"/>
      <c r="X58" s="20" t="s">
        <v>22</v>
      </c>
    </row>
    <row r="59" spans="1:24" ht="22.05" customHeight="1">
      <c r="A59" s="1" t="s">
        <v>23</v>
      </c>
      <c r="B59" s="1" t="s">
        <v>24</v>
      </c>
      <c r="C59" s="1" t="s">
        <v>25</v>
      </c>
      <c r="D59" s="1" t="s">
        <v>26</v>
      </c>
      <c r="E59" s="1" t="s">
        <v>27</v>
      </c>
      <c r="F59" s="1" t="s">
        <v>77</v>
      </c>
      <c r="G59" s="1" t="s">
        <v>78</v>
      </c>
      <c r="H59" s="1" t="s">
        <v>79</v>
      </c>
      <c r="I59" s="3">
        <v>0</v>
      </c>
      <c r="J59" s="3"/>
      <c r="K59" s="1"/>
      <c r="L59" s="5">
        <v>10.76</v>
      </c>
      <c r="M59" s="45">
        <v>415.28</v>
      </c>
      <c r="N59" s="45">
        <v>0</v>
      </c>
      <c r="O59" s="45">
        <v>279.7</v>
      </c>
      <c r="P59" s="45">
        <v>18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f>ROUND(SUM(M59:P59,R59:U59),2)</f>
        <v>712.98</v>
      </c>
    </row>
    <row r="60" spans="1:24" ht="22.05" customHeight="1">
      <c r="A60" s="2"/>
      <c r="B60" s="2"/>
      <c r="C60" s="2"/>
      <c r="D60" s="2"/>
      <c r="E60" s="2"/>
      <c r="F60" s="2" t="s">
        <v>77</v>
      </c>
      <c r="G60" s="2" t="s">
        <v>78</v>
      </c>
      <c r="H60" s="2" t="s">
        <v>31</v>
      </c>
      <c r="I60" s="4"/>
      <c r="J60" s="4">
        <f>IF(L60&gt;0,M60/L60,0)</f>
        <v>38.594795539033456</v>
      </c>
      <c r="K60" s="2"/>
      <c r="L60" s="6">
        <f>ROUND(SUM(L59:L59),2)</f>
        <v>10.76</v>
      </c>
      <c r="M60" s="44">
        <f>ROUND(SUM(M59:M59),2)</f>
        <v>415.28</v>
      </c>
      <c r="N60" s="44"/>
      <c r="O60" s="44">
        <f t="shared" ref="O60:T60" si="9">ROUND(SUM(O59:O59),2)</f>
        <v>279.7</v>
      </c>
      <c r="P60" s="44">
        <f t="shared" si="9"/>
        <v>18</v>
      </c>
      <c r="Q60" s="44">
        <f t="shared" si="9"/>
        <v>0</v>
      </c>
      <c r="R60" s="44">
        <f t="shared" si="9"/>
        <v>0</v>
      </c>
      <c r="S60" s="44">
        <f t="shared" si="9"/>
        <v>0</v>
      </c>
      <c r="T60" s="44">
        <f t="shared" si="9"/>
        <v>0</v>
      </c>
      <c r="U60" s="44">
        <v>0</v>
      </c>
      <c r="V60" s="44">
        <f>ROUND(SUM(V59:V59),2)</f>
        <v>712.98</v>
      </c>
    </row>
    <row r="61" spans="1:24" ht="22.05" hidden="1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1"/>
      <c r="L61" s="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spans="1:24" s="28" customFormat="1" ht="22.05" customHeight="1">
      <c r="A62" s="25"/>
      <c r="B62" s="25"/>
      <c r="C62" s="25"/>
      <c r="D62" s="25"/>
      <c r="E62" s="25"/>
      <c r="F62" s="25"/>
      <c r="G62" s="25"/>
      <c r="H62" s="25" t="s">
        <v>80</v>
      </c>
      <c r="I62" s="26"/>
      <c r="J62" s="26">
        <f>IF(L60&gt;0,(M60+N61)/L60,0)</f>
        <v>38.594795539033456</v>
      </c>
      <c r="K62" s="25"/>
      <c r="L62" s="27">
        <f>L60</f>
        <v>10.76</v>
      </c>
      <c r="M62" s="46">
        <f>M60</f>
        <v>415.28</v>
      </c>
      <c r="N62" s="46">
        <f>N61</f>
        <v>0</v>
      </c>
      <c r="O62" s="46">
        <f>O60</f>
        <v>279.7</v>
      </c>
      <c r="P62" s="46">
        <f>P60</f>
        <v>18</v>
      </c>
      <c r="Q62" s="46"/>
      <c r="R62" s="46">
        <f>R60</f>
        <v>0</v>
      </c>
      <c r="S62" s="46">
        <f>S60</f>
        <v>0</v>
      </c>
      <c r="T62" s="46">
        <f>T60</f>
        <v>0</v>
      </c>
      <c r="U62" s="46">
        <f>U60</f>
        <v>0</v>
      </c>
      <c r="V62" s="46">
        <f>ROUND(V60+N61,2)</f>
        <v>712.98</v>
      </c>
      <c r="W62" s="47"/>
    </row>
    <row r="63" spans="1:24" ht="22.0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1"/>
      <c r="L63" s="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spans="1:24" s="20" customFormat="1" ht="44" customHeight="1">
      <c r="A64" s="19" t="s">
        <v>0</v>
      </c>
      <c r="B64" s="19" t="s">
        <v>1</v>
      </c>
      <c r="C64" s="19" t="s">
        <v>2</v>
      </c>
      <c r="D64" s="19" t="s">
        <v>3</v>
      </c>
      <c r="E64" s="19" t="s">
        <v>4</v>
      </c>
      <c r="F64" s="19" t="s">
        <v>5</v>
      </c>
      <c r="G64" s="19" t="s">
        <v>6</v>
      </c>
      <c r="H64" s="19" t="s">
        <v>7</v>
      </c>
      <c r="I64" s="19" t="s">
        <v>8</v>
      </c>
      <c r="J64" s="19" t="s">
        <v>9</v>
      </c>
      <c r="K64" s="19" t="s">
        <v>10</v>
      </c>
      <c r="L64" s="19" t="s">
        <v>11</v>
      </c>
      <c r="M64" s="40" t="s">
        <v>12</v>
      </c>
      <c r="N64" s="40" t="s">
        <v>13</v>
      </c>
      <c r="O64" s="40" t="s">
        <v>14</v>
      </c>
      <c r="P64" s="40" t="s">
        <v>15</v>
      </c>
      <c r="Q64" s="40" t="s">
        <v>16</v>
      </c>
      <c r="R64" s="40" t="s">
        <v>17</v>
      </c>
      <c r="S64" s="40" t="s">
        <v>18</v>
      </c>
      <c r="T64" s="40" t="s">
        <v>19</v>
      </c>
      <c r="U64" s="40" t="s">
        <v>20</v>
      </c>
      <c r="V64" s="40" t="s">
        <v>21</v>
      </c>
      <c r="W64" s="41"/>
      <c r="X64" s="20" t="s">
        <v>22</v>
      </c>
    </row>
    <row r="65" spans="1:24" s="10" customFormat="1" ht="22.05" customHeight="1">
      <c r="A65" s="7" t="s">
        <v>23</v>
      </c>
      <c r="B65" s="7" t="s">
        <v>24</v>
      </c>
      <c r="C65" s="7" t="s">
        <v>25</v>
      </c>
      <c r="D65" s="24" t="s">
        <v>26</v>
      </c>
      <c r="E65" s="7" t="s">
        <v>27</v>
      </c>
      <c r="F65" s="7" t="s">
        <v>81</v>
      </c>
      <c r="G65" s="7" t="s">
        <v>54</v>
      </c>
      <c r="H65" s="7" t="s">
        <v>82</v>
      </c>
      <c r="I65" s="8">
        <v>0</v>
      </c>
      <c r="J65" s="8"/>
      <c r="K65" s="7"/>
      <c r="L65" s="9">
        <v>10.76</v>
      </c>
      <c r="M65" s="42">
        <v>415.28</v>
      </c>
      <c r="N65" s="42">
        <v>0</v>
      </c>
      <c r="O65" s="42">
        <v>279.7</v>
      </c>
      <c r="P65" s="42">
        <v>18</v>
      </c>
      <c r="Q65" s="42">
        <v>0</v>
      </c>
      <c r="R65" s="42">
        <v>0</v>
      </c>
      <c r="S65" s="42">
        <v>0</v>
      </c>
      <c r="T65" s="42">
        <f>ROUND(J68,2)</f>
        <v>38.590000000000003</v>
      </c>
      <c r="U65" s="42">
        <v>0</v>
      </c>
      <c r="V65" s="42">
        <f>ROUND(SUM(M65:P65,R65:U65),2)</f>
        <v>751.57</v>
      </c>
      <c r="W65" s="43"/>
    </row>
    <row r="66" spans="1:24" ht="22.05" customHeight="1">
      <c r="A66" s="2"/>
      <c r="B66" s="2"/>
      <c r="C66" s="2"/>
      <c r="D66" s="2"/>
      <c r="E66" s="2"/>
      <c r="F66" s="2" t="s">
        <v>81</v>
      </c>
      <c r="G66" s="2" t="s">
        <v>54</v>
      </c>
      <c r="H66" s="2" t="s">
        <v>31</v>
      </c>
      <c r="I66" s="4"/>
      <c r="J66" s="4">
        <f>IF(L66&gt;0,M66/L66,0)</f>
        <v>38.594795539033456</v>
      </c>
      <c r="K66" s="2"/>
      <c r="L66" s="6">
        <f>ROUND(SUM(L65:L65),2)</f>
        <v>10.76</v>
      </c>
      <c r="M66" s="44">
        <f>ROUND(SUM(M65:M65),2)</f>
        <v>415.28</v>
      </c>
      <c r="N66" s="44"/>
      <c r="O66" s="44">
        <f t="shared" ref="O66:T66" si="10">ROUND(SUM(O65:O65),2)</f>
        <v>279.7</v>
      </c>
      <c r="P66" s="44">
        <f t="shared" si="10"/>
        <v>18</v>
      </c>
      <c r="Q66" s="44">
        <f t="shared" si="10"/>
        <v>0</v>
      </c>
      <c r="R66" s="44">
        <f t="shared" si="10"/>
        <v>0</v>
      </c>
      <c r="S66" s="44">
        <f t="shared" si="10"/>
        <v>0</v>
      </c>
      <c r="T66" s="44">
        <f t="shared" si="10"/>
        <v>38.590000000000003</v>
      </c>
      <c r="U66" s="44">
        <v>0</v>
      </c>
      <c r="V66" s="44">
        <f>ROUND(SUM(V65:V65),2)</f>
        <v>751.57</v>
      </c>
    </row>
    <row r="67" spans="1:24" ht="22.05" hidden="1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1"/>
      <c r="L67" s="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spans="1:24" s="28" customFormat="1" ht="22.05" customHeight="1">
      <c r="A68" s="25"/>
      <c r="B68" s="25"/>
      <c r="C68" s="25"/>
      <c r="D68" s="25"/>
      <c r="E68" s="25"/>
      <c r="F68" s="25"/>
      <c r="G68" s="25"/>
      <c r="H68" s="25" t="s">
        <v>83</v>
      </c>
      <c r="I68" s="26"/>
      <c r="J68" s="26">
        <f>IF(L66&gt;0,(M66+N67)/L66,0)</f>
        <v>38.594795539033456</v>
      </c>
      <c r="K68" s="25"/>
      <c r="L68" s="27">
        <f>L66</f>
        <v>10.76</v>
      </c>
      <c r="M68" s="46">
        <f>M66</f>
        <v>415.28</v>
      </c>
      <c r="N68" s="46">
        <f>N67</f>
        <v>0</v>
      </c>
      <c r="O68" s="46">
        <f>O66</f>
        <v>279.7</v>
      </c>
      <c r="P68" s="46">
        <f>P66</f>
        <v>18</v>
      </c>
      <c r="Q68" s="46"/>
      <c r="R68" s="46">
        <f>R66</f>
        <v>0</v>
      </c>
      <c r="S68" s="46">
        <f>S66</f>
        <v>0</v>
      </c>
      <c r="T68" s="46">
        <f>T66</f>
        <v>38.590000000000003</v>
      </c>
      <c r="U68" s="46">
        <f>U66</f>
        <v>0</v>
      </c>
      <c r="V68" s="46">
        <f>ROUND(V66+N67,2)</f>
        <v>751.57</v>
      </c>
      <c r="W68" s="47"/>
    </row>
    <row r="69" spans="1:24" ht="22.0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1"/>
      <c r="L69" s="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4" s="20" customFormat="1" ht="44" customHeight="1">
      <c r="A70" s="19" t="s">
        <v>0</v>
      </c>
      <c r="B70" s="19" t="s">
        <v>1</v>
      </c>
      <c r="C70" s="19" t="s">
        <v>2</v>
      </c>
      <c r="D70" s="19" t="s">
        <v>3</v>
      </c>
      <c r="E70" s="19" t="s">
        <v>4</v>
      </c>
      <c r="F70" s="19" t="s">
        <v>5</v>
      </c>
      <c r="G70" s="19" t="s">
        <v>6</v>
      </c>
      <c r="H70" s="19" t="s">
        <v>7</v>
      </c>
      <c r="I70" s="19" t="s">
        <v>8</v>
      </c>
      <c r="J70" s="19" t="s">
        <v>9</v>
      </c>
      <c r="K70" s="19" t="s">
        <v>10</v>
      </c>
      <c r="L70" s="19" t="s">
        <v>11</v>
      </c>
      <c r="M70" s="40" t="s">
        <v>12</v>
      </c>
      <c r="N70" s="40" t="s">
        <v>13</v>
      </c>
      <c r="O70" s="40" t="s">
        <v>14</v>
      </c>
      <c r="P70" s="40" t="s">
        <v>15</v>
      </c>
      <c r="Q70" s="40" t="s">
        <v>16</v>
      </c>
      <c r="R70" s="40" t="s">
        <v>17</v>
      </c>
      <c r="S70" s="40" t="s">
        <v>18</v>
      </c>
      <c r="T70" s="40" t="s">
        <v>19</v>
      </c>
      <c r="U70" s="40" t="s">
        <v>20</v>
      </c>
      <c r="V70" s="40" t="s">
        <v>21</v>
      </c>
      <c r="W70" s="41"/>
      <c r="X70" s="20" t="s">
        <v>22</v>
      </c>
    </row>
    <row r="71" spans="1:24" ht="22.05" customHeight="1">
      <c r="A71" s="1" t="s">
        <v>23</v>
      </c>
      <c r="B71" s="1" t="s">
        <v>24</v>
      </c>
      <c r="C71" s="1" t="s">
        <v>25</v>
      </c>
      <c r="D71" s="1" t="s">
        <v>26</v>
      </c>
      <c r="E71" s="1" t="s">
        <v>27</v>
      </c>
      <c r="F71" s="1" t="s">
        <v>84</v>
      </c>
      <c r="G71" s="1" t="s">
        <v>85</v>
      </c>
      <c r="H71" s="1" t="s">
        <v>86</v>
      </c>
      <c r="I71" s="3">
        <v>0</v>
      </c>
      <c r="J71" s="3"/>
      <c r="K71" s="1"/>
      <c r="L71" s="5">
        <v>11.79</v>
      </c>
      <c r="M71" s="45">
        <v>415.28</v>
      </c>
      <c r="N71" s="45">
        <v>0</v>
      </c>
      <c r="O71" s="45">
        <v>279.7</v>
      </c>
      <c r="P71" s="45">
        <v>18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f>ROUND(SUM(M71:P71,R71:U71),2)</f>
        <v>712.98</v>
      </c>
    </row>
    <row r="72" spans="1:24" ht="22.05" customHeight="1">
      <c r="A72" s="1" t="s">
        <v>46</v>
      </c>
      <c r="B72" s="1" t="s">
        <v>47</v>
      </c>
      <c r="C72" s="1" t="s">
        <v>25</v>
      </c>
      <c r="D72" s="1" t="s">
        <v>50</v>
      </c>
      <c r="E72" s="1" t="s">
        <v>51</v>
      </c>
      <c r="F72" s="1" t="s">
        <v>84</v>
      </c>
      <c r="G72" s="1" t="s">
        <v>85</v>
      </c>
      <c r="H72" s="1" t="s">
        <v>86</v>
      </c>
      <c r="I72" s="3">
        <v>0</v>
      </c>
      <c r="J72" s="3"/>
      <c r="K72" s="1"/>
      <c r="L72" s="5">
        <v>10.91</v>
      </c>
      <c r="M72" s="45">
        <v>273.52999999999997</v>
      </c>
      <c r="N72" s="45">
        <v>0</v>
      </c>
      <c r="O72" s="45">
        <v>182.26</v>
      </c>
      <c r="P72" s="45">
        <v>18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f>ROUND(SUM(M72:P72,R72:U72),2)</f>
        <v>473.79</v>
      </c>
    </row>
    <row r="73" spans="1:24" ht="22.05" customHeight="1">
      <c r="A73" s="2"/>
      <c r="B73" s="2"/>
      <c r="C73" s="2"/>
      <c r="D73" s="2"/>
      <c r="E73" s="2"/>
      <c r="F73" s="2" t="s">
        <v>84</v>
      </c>
      <c r="G73" s="2" t="s">
        <v>85</v>
      </c>
      <c r="H73" s="2" t="s">
        <v>31</v>
      </c>
      <c r="I73" s="4"/>
      <c r="J73" s="4">
        <f>IF(L73&gt;0,M73/L73,0)</f>
        <v>30.344052863436122</v>
      </c>
      <c r="K73" s="2"/>
      <c r="L73" s="6">
        <f>ROUND(SUM(L71:L72),2)</f>
        <v>22.7</v>
      </c>
      <c r="M73" s="44">
        <f>ROUND(SUM(M71:M72),2)</f>
        <v>688.81</v>
      </c>
      <c r="N73" s="44"/>
      <c r="O73" s="44">
        <f t="shared" ref="O73:T73" si="11">ROUND(SUM(O71:O72),2)</f>
        <v>461.96</v>
      </c>
      <c r="P73" s="44">
        <f t="shared" si="11"/>
        <v>36</v>
      </c>
      <c r="Q73" s="44">
        <f t="shared" si="11"/>
        <v>0</v>
      </c>
      <c r="R73" s="44">
        <f t="shared" si="11"/>
        <v>0</v>
      </c>
      <c r="S73" s="44">
        <f t="shared" si="11"/>
        <v>0</v>
      </c>
      <c r="T73" s="44">
        <f t="shared" si="11"/>
        <v>0</v>
      </c>
      <c r="U73" s="44">
        <v>0</v>
      </c>
      <c r="V73" s="44">
        <f>ROUND(SUM(V71:V72),2)</f>
        <v>1186.77</v>
      </c>
    </row>
    <row r="74" spans="1:24" ht="22.05" hidden="1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1"/>
      <c r="L74" s="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spans="1:24" s="28" customFormat="1" ht="22.05" customHeight="1">
      <c r="A75" s="25"/>
      <c r="B75" s="25"/>
      <c r="C75" s="25"/>
      <c r="D75" s="25"/>
      <c r="E75" s="25"/>
      <c r="F75" s="25"/>
      <c r="G75" s="25"/>
      <c r="H75" s="25" t="s">
        <v>87</v>
      </c>
      <c r="I75" s="26"/>
      <c r="J75" s="26">
        <f>IF(L73&gt;0,(M73+N74)/L73,0)</f>
        <v>30.344052863436122</v>
      </c>
      <c r="K75" s="25"/>
      <c r="L75" s="27">
        <f>L73</f>
        <v>22.7</v>
      </c>
      <c r="M75" s="46">
        <f>M73</f>
        <v>688.81</v>
      </c>
      <c r="N75" s="46">
        <f>N74</f>
        <v>0</v>
      </c>
      <c r="O75" s="46">
        <f>O73</f>
        <v>461.96</v>
      </c>
      <c r="P75" s="46">
        <f>P73</f>
        <v>36</v>
      </c>
      <c r="Q75" s="46"/>
      <c r="R75" s="46">
        <f>R73</f>
        <v>0</v>
      </c>
      <c r="S75" s="46">
        <f>S73</f>
        <v>0</v>
      </c>
      <c r="T75" s="46">
        <f>T73</f>
        <v>0</v>
      </c>
      <c r="U75" s="46">
        <f>U73</f>
        <v>0</v>
      </c>
      <c r="V75" s="46">
        <f>ROUND(V73+N74,2)</f>
        <v>1186.77</v>
      </c>
      <c r="W75" s="47"/>
    </row>
    <row r="76" spans="1:24" ht="22.0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1"/>
      <c r="L76" s="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 spans="1:24" s="20" customFormat="1" ht="44" customHeight="1">
      <c r="A77" s="19" t="s">
        <v>0</v>
      </c>
      <c r="B77" s="19" t="s">
        <v>1</v>
      </c>
      <c r="C77" s="19" t="s">
        <v>2</v>
      </c>
      <c r="D77" s="19" t="s">
        <v>3</v>
      </c>
      <c r="E77" s="19" t="s">
        <v>4</v>
      </c>
      <c r="F77" s="19" t="s">
        <v>5</v>
      </c>
      <c r="G77" s="19" t="s">
        <v>6</v>
      </c>
      <c r="H77" s="19" t="s">
        <v>7</v>
      </c>
      <c r="I77" s="19" t="s">
        <v>8</v>
      </c>
      <c r="J77" s="19" t="s">
        <v>9</v>
      </c>
      <c r="K77" s="19" t="s">
        <v>10</v>
      </c>
      <c r="L77" s="19" t="s">
        <v>11</v>
      </c>
      <c r="M77" s="40" t="s">
        <v>12</v>
      </c>
      <c r="N77" s="40" t="s">
        <v>13</v>
      </c>
      <c r="O77" s="40" t="s">
        <v>14</v>
      </c>
      <c r="P77" s="40" t="s">
        <v>15</v>
      </c>
      <c r="Q77" s="40" t="s">
        <v>16</v>
      </c>
      <c r="R77" s="40" t="s">
        <v>17</v>
      </c>
      <c r="S77" s="40" t="s">
        <v>18</v>
      </c>
      <c r="T77" s="40" t="s">
        <v>19</v>
      </c>
      <c r="U77" s="40" t="s">
        <v>20</v>
      </c>
      <c r="V77" s="40" t="s">
        <v>21</v>
      </c>
      <c r="W77" s="41"/>
      <c r="X77" s="20" t="s">
        <v>22</v>
      </c>
    </row>
    <row r="78" spans="1:24" ht="22.05" customHeight="1">
      <c r="A78" s="1" t="s">
        <v>46</v>
      </c>
      <c r="B78" s="1" t="s">
        <v>47</v>
      </c>
      <c r="C78" s="1" t="s">
        <v>25</v>
      </c>
      <c r="D78" s="1" t="s">
        <v>50</v>
      </c>
      <c r="E78" s="1" t="s">
        <v>51</v>
      </c>
      <c r="F78" s="1" t="s">
        <v>88</v>
      </c>
      <c r="G78" s="1" t="s">
        <v>89</v>
      </c>
      <c r="H78" s="1" t="s">
        <v>90</v>
      </c>
      <c r="I78" s="3">
        <v>0</v>
      </c>
      <c r="J78" s="3"/>
      <c r="K78" s="1"/>
      <c r="L78" s="5">
        <v>11.08</v>
      </c>
      <c r="M78" s="45">
        <v>273.52999999999997</v>
      </c>
      <c r="N78" s="45">
        <v>0</v>
      </c>
      <c r="O78" s="45">
        <v>182.26</v>
      </c>
      <c r="P78" s="45">
        <v>18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f>ROUND(SUM(M78:P78,R78:U78),2)</f>
        <v>473.79</v>
      </c>
    </row>
    <row r="79" spans="1:24" s="28" customFormat="1" ht="22.05" customHeight="1">
      <c r="A79" s="29"/>
      <c r="B79" s="29"/>
      <c r="C79" s="29"/>
      <c r="D79" s="29"/>
      <c r="E79" s="29"/>
      <c r="F79" s="29" t="s">
        <v>88</v>
      </c>
      <c r="G79" s="29" t="s">
        <v>89</v>
      </c>
      <c r="H79" s="29" t="s">
        <v>31</v>
      </c>
      <c r="I79" s="30"/>
      <c r="J79" s="30">
        <f>IF(L79&gt;0,M79/L79,0)</f>
        <v>24.68682310469314</v>
      </c>
      <c r="K79" s="29"/>
      <c r="L79" s="31">
        <f>ROUND(SUM(L78:L78),2)</f>
        <v>11.08</v>
      </c>
      <c r="M79" s="49">
        <f>ROUND(SUM(M78:M78),2)</f>
        <v>273.52999999999997</v>
      </c>
      <c r="N79" s="49"/>
      <c r="O79" s="49">
        <f t="shared" ref="O79:T79" si="12">ROUND(SUM(O78:O78),2)</f>
        <v>182.26</v>
      </c>
      <c r="P79" s="49">
        <f t="shared" si="12"/>
        <v>18</v>
      </c>
      <c r="Q79" s="49">
        <f t="shared" si="12"/>
        <v>0</v>
      </c>
      <c r="R79" s="49">
        <f t="shared" si="12"/>
        <v>0</v>
      </c>
      <c r="S79" s="49">
        <f t="shared" si="12"/>
        <v>0</v>
      </c>
      <c r="T79" s="49">
        <f t="shared" si="12"/>
        <v>0</v>
      </c>
      <c r="U79" s="49">
        <v>0</v>
      </c>
      <c r="V79" s="49">
        <f>ROUND(SUM(V78:V78),2)</f>
        <v>473.79</v>
      </c>
      <c r="W79" s="47"/>
    </row>
    <row r="80" spans="1:24" s="28" customFormat="1" ht="22.05" customHeight="1">
      <c r="A80" s="29"/>
      <c r="B80" s="29"/>
      <c r="C80" s="29"/>
      <c r="D80" s="29"/>
      <c r="E80" s="29"/>
      <c r="F80" s="29"/>
      <c r="G80" s="29"/>
      <c r="H80" s="29" t="s">
        <v>32</v>
      </c>
      <c r="I80" s="30"/>
      <c r="J80" s="30">
        <f>IF(L80&gt;0,N80/L80,0)</f>
        <v>3.8131768953068592</v>
      </c>
      <c r="K80" s="29"/>
      <c r="L80" s="31">
        <f>L79</f>
        <v>11.08</v>
      </c>
      <c r="M80" s="49"/>
      <c r="N80" s="49">
        <f>MAX(0,ROUND(ROUND(L79*$X$2+0.000000001,2)-M79,2))</f>
        <v>42.25</v>
      </c>
      <c r="O80" s="49"/>
      <c r="P80" s="49"/>
      <c r="Q80" s="49"/>
      <c r="R80" s="49"/>
      <c r="S80" s="49"/>
      <c r="T80" s="49"/>
      <c r="U80" s="49"/>
      <c r="V80" s="49">
        <f>N80</f>
        <v>42.25</v>
      </c>
      <c r="W80" s="47"/>
    </row>
    <row r="81" spans="1:24" s="28" customFormat="1" ht="22.05" customHeight="1">
      <c r="A81" s="25"/>
      <c r="B81" s="25"/>
      <c r="C81" s="25"/>
      <c r="D81" s="25"/>
      <c r="E81" s="25"/>
      <c r="F81" s="25"/>
      <c r="G81" s="25"/>
      <c r="H81" s="25" t="s">
        <v>91</v>
      </c>
      <c r="I81" s="26"/>
      <c r="J81" s="26">
        <f>IF(L79&gt;0,(M79+N80)/L79,0)</f>
        <v>28.499999999999996</v>
      </c>
      <c r="K81" s="25"/>
      <c r="L81" s="27">
        <f>L79</f>
        <v>11.08</v>
      </c>
      <c r="M81" s="46">
        <f>M79</f>
        <v>273.52999999999997</v>
      </c>
      <c r="N81" s="46">
        <f>N80</f>
        <v>42.25</v>
      </c>
      <c r="O81" s="46">
        <f>O79</f>
        <v>182.26</v>
      </c>
      <c r="P81" s="46">
        <f>P79</f>
        <v>18</v>
      </c>
      <c r="Q81" s="46"/>
      <c r="R81" s="46">
        <f>R79</f>
        <v>0</v>
      </c>
      <c r="S81" s="46">
        <f>S79</f>
        <v>0</v>
      </c>
      <c r="T81" s="46">
        <f>T79</f>
        <v>0</v>
      </c>
      <c r="U81" s="46">
        <f>U79</f>
        <v>0</v>
      </c>
      <c r="V81" s="46">
        <f>ROUND(V79+N80,2)</f>
        <v>516.04</v>
      </c>
      <c r="W81" s="47"/>
    </row>
    <row r="82" spans="1:24" ht="22.0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1"/>
      <c r="L82" s="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 spans="1:24" s="20" customFormat="1" ht="44" customHeight="1">
      <c r="A83" s="19" t="s">
        <v>0</v>
      </c>
      <c r="B83" s="19" t="s">
        <v>1</v>
      </c>
      <c r="C83" s="19" t="s">
        <v>2</v>
      </c>
      <c r="D83" s="19" t="s">
        <v>3</v>
      </c>
      <c r="E83" s="19" t="s">
        <v>4</v>
      </c>
      <c r="F83" s="19" t="s">
        <v>5</v>
      </c>
      <c r="G83" s="19" t="s">
        <v>6</v>
      </c>
      <c r="H83" s="19" t="s">
        <v>7</v>
      </c>
      <c r="I83" s="19" t="s">
        <v>8</v>
      </c>
      <c r="J83" s="19" t="s">
        <v>9</v>
      </c>
      <c r="K83" s="19" t="s">
        <v>10</v>
      </c>
      <c r="L83" s="19" t="s">
        <v>11</v>
      </c>
      <c r="M83" s="40" t="s">
        <v>12</v>
      </c>
      <c r="N83" s="40" t="s">
        <v>13</v>
      </c>
      <c r="O83" s="40" t="s">
        <v>14</v>
      </c>
      <c r="P83" s="40" t="s">
        <v>15</v>
      </c>
      <c r="Q83" s="40" t="s">
        <v>16</v>
      </c>
      <c r="R83" s="40" t="s">
        <v>17</v>
      </c>
      <c r="S83" s="40" t="s">
        <v>18</v>
      </c>
      <c r="T83" s="40" t="s">
        <v>19</v>
      </c>
      <c r="U83" s="40" t="s">
        <v>20</v>
      </c>
      <c r="V83" s="40" t="s">
        <v>21</v>
      </c>
      <c r="W83" s="41"/>
      <c r="X83" s="20" t="s">
        <v>22</v>
      </c>
    </row>
    <row r="84" spans="1:24" ht="22.05" customHeight="1">
      <c r="A84" s="1" t="s">
        <v>46</v>
      </c>
      <c r="B84" s="1" t="s">
        <v>47</v>
      </c>
      <c r="C84" s="1" t="s">
        <v>25</v>
      </c>
      <c r="D84" s="1" t="s">
        <v>48</v>
      </c>
      <c r="E84" s="1" t="s">
        <v>49</v>
      </c>
      <c r="F84" s="1" t="s">
        <v>98</v>
      </c>
      <c r="G84" s="1" t="s">
        <v>99</v>
      </c>
      <c r="H84" s="1" t="s">
        <v>100</v>
      </c>
      <c r="I84" s="3">
        <v>0</v>
      </c>
      <c r="J84" s="3"/>
      <c r="K84" s="1"/>
      <c r="L84" s="5">
        <v>9.15</v>
      </c>
      <c r="M84" s="45">
        <v>121.93</v>
      </c>
      <c r="N84" s="45">
        <v>0</v>
      </c>
      <c r="O84" s="45">
        <v>97.81</v>
      </c>
      <c r="P84" s="45">
        <v>18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f>ROUND(SUM(M84:P84,R84:U84),2)</f>
        <v>237.74</v>
      </c>
    </row>
    <row r="85" spans="1:24" ht="22.05" customHeight="1">
      <c r="A85" s="1" t="s">
        <v>46</v>
      </c>
      <c r="B85" s="1" t="s">
        <v>47</v>
      </c>
      <c r="C85" s="1" t="s">
        <v>25</v>
      </c>
      <c r="D85" s="1" t="s">
        <v>50</v>
      </c>
      <c r="E85" s="1" t="s">
        <v>51</v>
      </c>
      <c r="F85" s="1" t="s">
        <v>98</v>
      </c>
      <c r="G85" s="1" t="s">
        <v>99</v>
      </c>
      <c r="H85" s="1" t="s">
        <v>100</v>
      </c>
      <c r="I85" s="3">
        <v>0</v>
      </c>
      <c r="J85" s="3"/>
      <c r="K85" s="1"/>
      <c r="L85" s="5">
        <v>11.12</v>
      </c>
      <c r="M85" s="45">
        <v>273.52999999999997</v>
      </c>
      <c r="N85" s="45">
        <v>0</v>
      </c>
      <c r="O85" s="45">
        <v>182.26</v>
      </c>
      <c r="P85" s="45">
        <v>18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f>ROUND(SUM(M85:P85,R85:U85),2)</f>
        <v>473.79</v>
      </c>
    </row>
    <row r="86" spans="1:24" s="28" customFormat="1" ht="22.05" customHeight="1">
      <c r="A86" s="29"/>
      <c r="B86" s="29"/>
      <c r="C86" s="29"/>
      <c r="D86" s="29"/>
      <c r="E86" s="29"/>
      <c r="F86" s="29" t="s">
        <v>98</v>
      </c>
      <c r="G86" s="29" t="s">
        <v>99</v>
      </c>
      <c r="H86" s="29" t="s">
        <v>31</v>
      </c>
      <c r="I86" s="30"/>
      <c r="J86" s="30">
        <f>IF(L86&gt;0,M86/L86,0)</f>
        <v>19.509620128268377</v>
      </c>
      <c r="K86" s="29"/>
      <c r="L86" s="31">
        <f>ROUND(SUM(L84:L85),2)</f>
        <v>20.27</v>
      </c>
      <c r="M86" s="49">
        <f>ROUND(SUM(M84:M85),2)</f>
        <v>395.46</v>
      </c>
      <c r="N86" s="49"/>
      <c r="O86" s="49">
        <f t="shared" ref="O86:T86" si="13">ROUND(SUM(O84:O85),2)</f>
        <v>280.07</v>
      </c>
      <c r="P86" s="49">
        <f t="shared" si="13"/>
        <v>36</v>
      </c>
      <c r="Q86" s="49">
        <f t="shared" si="13"/>
        <v>0</v>
      </c>
      <c r="R86" s="49">
        <f t="shared" si="13"/>
        <v>0</v>
      </c>
      <c r="S86" s="49">
        <f t="shared" si="13"/>
        <v>0</v>
      </c>
      <c r="T86" s="49">
        <f t="shared" si="13"/>
        <v>0</v>
      </c>
      <c r="U86" s="49">
        <v>0</v>
      </c>
      <c r="V86" s="49">
        <f>ROUND(SUM(V84:V85),2)</f>
        <v>711.53</v>
      </c>
      <c r="W86" s="47"/>
    </row>
    <row r="87" spans="1:24" s="28" customFormat="1" ht="22.05" customHeight="1">
      <c r="A87" s="29"/>
      <c r="B87" s="29"/>
      <c r="C87" s="29"/>
      <c r="D87" s="29"/>
      <c r="E87" s="29"/>
      <c r="F87" s="29"/>
      <c r="G87" s="29"/>
      <c r="H87" s="29" t="s">
        <v>32</v>
      </c>
      <c r="I87" s="30"/>
      <c r="J87" s="30">
        <f>IF(L87&gt;0,N87/L87,0)</f>
        <v>8.9906265416872237</v>
      </c>
      <c r="K87" s="29"/>
      <c r="L87" s="31">
        <f>L86</f>
        <v>20.27</v>
      </c>
      <c r="M87" s="49"/>
      <c r="N87" s="49">
        <f>MAX(0,ROUND(ROUND(L86*$X$2+0.000000001,2)-M86,2))</f>
        <v>182.24</v>
      </c>
      <c r="O87" s="49"/>
      <c r="P87" s="49"/>
      <c r="Q87" s="49"/>
      <c r="R87" s="49"/>
      <c r="S87" s="49"/>
      <c r="T87" s="49"/>
      <c r="U87" s="49"/>
      <c r="V87" s="49">
        <f>N87</f>
        <v>182.24</v>
      </c>
      <c r="W87" s="47"/>
    </row>
    <row r="88" spans="1:24" s="28" customFormat="1" ht="22.05" customHeight="1">
      <c r="A88" s="25"/>
      <c r="B88" s="25"/>
      <c r="C88" s="25"/>
      <c r="D88" s="25"/>
      <c r="E88" s="25"/>
      <c r="F88" s="25"/>
      <c r="G88" s="25"/>
      <c r="H88" s="25" t="s">
        <v>101</v>
      </c>
      <c r="I88" s="26"/>
      <c r="J88" s="26">
        <f>IF(L86&gt;0,(M86+N87)/L86,0)</f>
        <v>28.500246669955601</v>
      </c>
      <c r="K88" s="25"/>
      <c r="L88" s="27">
        <f>L86</f>
        <v>20.27</v>
      </c>
      <c r="M88" s="46">
        <f>M86</f>
        <v>395.46</v>
      </c>
      <c r="N88" s="46">
        <f>N87</f>
        <v>182.24</v>
      </c>
      <c r="O88" s="46">
        <f>O86</f>
        <v>280.07</v>
      </c>
      <c r="P88" s="46">
        <f>P86</f>
        <v>36</v>
      </c>
      <c r="Q88" s="46"/>
      <c r="R88" s="46">
        <f>R86</f>
        <v>0</v>
      </c>
      <c r="S88" s="46">
        <f>S86</f>
        <v>0</v>
      </c>
      <c r="T88" s="46">
        <f>T86</f>
        <v>0</v>
      </c>
      <c r="U88" s="46">
        <f>U86</f>
        <v>0</v>
      </c>
      <c r="V88" s="46">
        <f>ROUND(V86+N87,2)</f>
        <v>893.77</v>
      </c>
      <c r="W88" s="47"/>
    </row>
    <row r="89" spans="1:24" ht="22.0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1"/>
      <c r="L89" s="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 spans="1:24" s="20" customFormat="1" ht="44" customHeight="1">
      <c r="A90" s="19" t="s">
        <v>0</v>
      </c>
      <c r="B90" s="19" t="s">
        <v>1</v>
      </c>
      <c r="C90" s="19" t="s">
        <v>2</v>
      </c>
      <c r="D90" s="19" t="s">
        <v>3</v>
      </c>
      <c r="E90" s="19" t="s">
        <v>4</v>
      </c>
      <c r="F90" s="19" t="s">
        <v>5</v>
      </c>
      <c r="G90" s="19" t="s">
        <v>6</v>
      </c>
      <c r="H90" s="19" t="s">
        <v>7</v>
      </c>
      <c r="I90" s="19" t="s">
        <v>8</v>
      </c>
      <c r="J90" s="19" t="s">
        <v>9</v>
      </c>
      <c r="K90" s="19" t="s">
        <v>10</v>
      </c>
      <c r="L90" s="19" t="s">
        <v>11</v>
      </c>
      <c r="M90" s="40" t="s">
        <v>12</v>
      </c>
      <c r="N90" s="40" t="s">
        <v>13</v>
      </c>
      <c r="O90" s="40" t="s">
        <v>14</v>
      </c>
      <c r="P90" s="40" t="s">
        <v>15</v>
      </c>
      <c r="Q90" s="40" t="s">
        <v>16</v>
      </c>
      <c r="R90" s="40" t="s">
        <v>17</v>
      </c>
      <c r="S90" s="40" t="s">
        <v>18</v>
      </c>
      <c r="T90" s="40" t="s">
        <v>19</v>
      </c>
      <c r="U90" s="40" t="s">
        <v>20</v>
      </c>
      <c r="V90" s="40" t="s">
        <v>21</v>
      </c>
      <c r="W90" s="41"/>
      <c r="X90" s="20" t="s">
        <v>22</v>
      </c>
    </row>
    <row r="91" spans="1:24" ht="22.05" customHeight="1">
      <c r="A91" s="1" t="s">
        <v>23</v>
      </c>
      <c r="B91" s="1" t="s">
        <v>24</v>
      </c>
      <c r="C91" s="1" t="s">
        <v>25</v>
      </c>
      <c r="D91" s="1" t="s">
        <v>26</v>
      </c>
      <c r="E91" s="1" t="s">
        <v>27</v>
      </c>
      <c r="F91" s="1" t="s">
        <v>102</v>
      </c>
      <c r="G91" s="1" t="s">
        <v>103</v>
      </c>
      <c r="H91" s="1" t="s">
        <v>104</v>
      </c>
      <c r="I91" s="3">
        <v>0</v>
      </c>
      <c r="J91" s="3"/>
      <c r="K91" s="1"/>
      <c r="L91" s="5">
        <v>11.25</v>
      </c>
      <c r="M91" s="45">
        <v>415.28</v>
      </c>
      <c r="N91" s="45">
        <v>0</v>
      </c>
      <c r="O91" s="45">
        <v>279.7</v>
      </c>
      <c r="P91" s="45">
        <v>18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f>ROUND(SUM(M91:P91,R91:U91),2)</f>
        <v>712.98</v>
      </c>
    </row>
    <row r="92" spans="1:24" ht="22.05" customHeight="1">
      <c r="A92" s="2"/>
      <c r="B92" s="2"/>
      <c r="C92" s="2"/>
      <c r="D92" s="2"/>
      <c r="E92" s="2"/>
      <c r="F92" s="2" t="s">
        <v>102</v>
      </c>
      <c r="G92" s="2" t="s">
        <v>103</v>
      </c>
      <c r="H92" s="2" t="s">
        <v>31</v>
      </c>
      <c r="I92" s="4"/>
      <c r="J92" s="4">
        <f>IF(L92&gt;0,M92/L92,0)</f>
        <v>36.913777777777774</v>
      </c>
      <c r="K92" s="2"/>
      <c r="L92" s="6">
        <f>ROUND(SUM(L91:L91),2)</f>
        <v>11.25</v>
      </c>
      <c r="M92" s="44">
        <f>ROUND(SUM(M91:M91),2)</f>
        <v>415.28</v>
      </c>
      <c r="N92" s="44"/>
      <c r="O92" s="44">
        <f t="shared" ref="O92:T92" si="14">ROUND(SUM(O91:O91),2)</f>
        <v>279.7</v>
      </c>
      <c r="P92" s="44">
        <f t="shared" si="14"/>
        <v>18</v>
      </c>
      <c r="Q92" s="44">
        <f t="shared" si="14"/>
        <v>0</v>
      </c>
      <c r="R92" s="44">
        <f t="shared" si="14"/>
        <v>0</v>
      </c>
      <c r="S92" s="44">
        <f t="shared" si="14"/>
        <v>0</v>
      </c>
      <c r="T92" s="44">
        <f t="shared" si="14"/>
        <v>0</v>
      </c>
      <c r="U92" s="44">
        <v>0</v>
      </c>
      <c r="V92" s="44">
        <f>ROUND(SUM(V91:V91),2)</f>
        <v>712.98</v>
      </c>
    </row>
    <row r="93" spans="1:24" ht="22.05" hidden="1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1"/>
      <c r="L93" s="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spans="1:24" s="28" customFormat="1" ht="22.05" customHeight="1">
      <c r="A94" s="25"/>
      <c r="B94" s="25"/>
      <c r="C94" s="25"/>
      <c r="D94" s="25"/>
      <c r="E94" s="25"/>
      <c r="F94" s="25"/>
      <c r="G94" s="25"/>
      <c r="H94" s="25" t="s">
        <v>105</v>
      </c>
      <c r="I94" s="26"/>
      <c r="J94" s="26">
        <f>IF(L92&gt;0,(M92+N93)/L92,0)</f>
        <v>36.913777777777774</v>
      </c>
      <c r="K94" s="25"/>
      <c r="L94" s="27">
        <f>L92</f>
        <v>11.25</v>
      </c>
      <c r="M94" s="46">
        <f>M92</f>
        <v>415.28</v>
      </c>
      <c r="N94" s="46">
        <f>N93</f>
        <v>0</v>
      </c>
      <c r="O94" s="46">
        <f>O92</f>
        <v>279.7</v>
      </c>
      <c r="P94" s="46">
        <f>P92</f>
        <v>18</v>
      </c>
      <c r="Q94" s="46"/>
      <c r="R94" s="46">
        <f>R92</f>
        <v>0</v>
      </c>
      <c r="S94" s="46">
        <f>S92</f>
        <v>0</v>
      </c>
      <c r="T94" s="46">
        <f>T92</f>
        <v>0</v>
      </c>
      <c r="U94" s="46">
        <f>U92</f>
        <v>0</v>
      </c>
      <c r="V94" s="46">
        <f>ROUND(V92+N93,2)</f>
        <v>712.98</v>
      </c>
      <c r="W94" s="47"/>
    </row>
    <row r="95" spans="1:24" ht="22.0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1"/>
      <c r="L95" s="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 spans="1:24" s="20" customFormat="1" ht="44" customHeight="1">
      <c r="A96" s="19" t="s">
        <v>0</v>
      </c>
      <c r="B96" s="19" t="s">
        <v>1</v>
      </c>
      <c r="C96" s="19" t="s">
        <v>2</v>
      </c>
      <c r="D96" s="19" t="s">
        <v>3</v>
      </c>
      <c r="E96" s="19" t="s">
        <v>4</v>
      </c>
      <c r="F96" s="19" t="s">
        <v>5</v>
      </c>
      <c r="G96" s="19" t="s">
        <v>6</v>
      </c>
      <c r="H96" s="19" t="s">
        <v>7</v>
      </c>
      <c r="I96" s="19" t="s">
        <v>8</v>
      </c>
      <c r="J96" s="19" t="s">
        <v>9</v>
      </c>
      <c r="K96" s="19" t="s">
        <v>10</v>
      </c>
      <c r="L96" s="19" t="s">
        <v>11</v>
      </c>
      <c r="M96" s="40" t="s">
        <v>12</v>
      </c>
      <c r="N96" s="40" t="s">
        <v>13</v>
      </c>
      <c r="O96" s="40" t="s">
        <v>14</v>
      </c>
      <c r="P96" s="40" t="s">
        <v>15</v>
      </c>
      <c r="Q96" s="40" t="s">
        <v>16</v>
      </c>
      <c r="R96" s="40" t="s">
        <v>17</v>
      </c>
      <c r="S96" s="40" t="s">
        <v>18</v>
      </c>
      <c r="T96" s="40" t="s">
        <v>19</v>
      </c>
      <c r="U96" s="40" t="s">
        <v>20</v>
      </c>
      <c r="V96" s="40" t="s">
        <v>21</v>
      </c>
      <c r="W96" s="41"/>
      <c r="X96" s="20" t="s">
        <v>22</v>
      </c>
    </row>
    <row r="97" spans="1:24" ht="22.05" customHeight="1">
      <c r="A97" s="1" t="s">
        <v>23</v>
      </c>
      <c r="B97" s="1" t="s">
        <v>24</v>
      </c>
      <c r="C97" s="1" t="s">
        <v>25</v>
      </c>
      <c r="D97" s="1" t="s">
        <v>26</v>
      </c>
      <c r="E97" s="1" t="s">
        <v>27</v>
      </c>
      <c r="F97" s="1" t="s">
        <v>106</v>
      </c>
      <c r="G97" s="1" t="s">
        <v>107</v>
      </c>
      <c r="H97" s="1" t="s">
        <v>108</v>
      </c>
      <c r="I97" s="3">
        <v>0</v>
      </c>
      <c r="J97" s="3"/>
      <c r="K97" s="1"/>
      <c r="L97" s="5">
        <v>11.5</v>
      </c>
      <c r="M97" s="45">
        <v>415.28</v>
      </c>
      <c r="N97" s="45">
        <v>0</v>
      </c>
      <c r="O97" s="45">
        <v>279.7</v>
      </c>
      <c r="P97" s="45">
        <v>18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f>ROUND(SUM(M97:P97,R97:U97),2)</f>
        <v>712.98</v>
      </c>
    </row>
    <row r="98" spans="1:24" ht="22.05" customHeight="1">
      <c r="A98" s="1" t="s">
        <v>46</v>
      </c>
      <c r="B98" s="1" t="s">
        <v>47</v>
      </c>
      <c r="C98" s="1" t="s">
        <v>25</v>
      </c>
      <c r="D98" s="1" t="s">
        <v>48</v>
      </c>
      <c r="E98" s="1" t="s">
        <v>49</v>
      </c>
      <c r="F98" s="1" t="s">
        <v>106</v>
      </c>
      <c r="G98" s="1" t="s">
        <v>107</v>
      </c>
      <c r="H98" s="1" t="s">
        <v>108</v>
      </c>
      <c r="I98" s="3">
        <v>0</v>
      </c>
      <c r="J98" s="3"/>
      <c r="K98" s="1"/>
      <c r="L98" s="5">
        <v>10.07</v>
      </c>
      <c r="M98" s="45">
        <v>121.93</v>
      </c>
      <c r="N98" s="45">
        <v>0</v>
      </c>
      <c r="O98" s="45">
        <v>97.81</v>
      </c>
      <c r="P98" s="45">
        <v>18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f>ROUND(SUM(M98:P98,R98:U98),2)</f>
        <v>237.74</v>
      </c>
    </row>
    <row r="99" spans="1:24" ht="22.05" customHeight="1">
      <c r="A99" s="1" t="s">
        <v>46</v>
      </c>
      <c r="B99" s="1" t="s">
        <v>47</v>
      </c>
      <c r="C99" s="1" t="s">
        <v>25</v>
      </c>
      <c r="D99" s="1" t="s">
        <v>50</v>
      </c>
      <c r="E99" s="1" t="s">
        <v>51</v>
      </c>
      <c r="F99" s="1" t="s">
        <v>106</v>
      </c>
      <c r="G99" s="1" t="s">
        <v>107</v>
      </c>
      <c r="H99" s="1" t="s">
        <v>108</v>
      </c>
      <c r="I99" s="3">
        <v>0</v>
      </c>
      <c r="J99" s="3"/>
      <c r="K99" s="1"/>
      <c r="L99" s="5">
        <v>11.03</v>
      </c>
      <c r="M99" s="45">
        <v>273.52999999999997</v>
      </c>
      <c r="N99" s="45">
        <v>0</v>
      </c>
      <c r="O99" s="45">
        <v>182.26</v>
      </c>
      <c r="P99" s="45">
        <v>18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f>ROUND(SUM(M99:P99,R99:U99),2)</f>
        <v>473.79</v>
      </c>
    </row>
    <row r="100" spans="1:24" s="28" customFormat="1" ht="22.05" customHeight="1">
      <c r="A100" s="29"/>
      <c r="B100" s="29"/>
      <c r="C100" s="29"/>
      <c r="D100" s="29"/>
      <c r="E100" s="29"/>
      <c r="F100" s="29" t="s">
        <v>106</v>
      </c>
      <c r="G100" s="29" t="s">
        <v>107</v>
      </c>
      <c r="H100" s="29" t="s">
        <v>31</v>
      </c>
      <c r="I100" s="30"/>
      <c r="J100" s="30">
        <f>IF(L100&gt;0,M100/L100,0)</f>
        <v>24.869325153374231</v>
      </c>
      <c r="K100" s="29"/>
      <c r="L100" s="31">
        <f>ROUND(SUM(L97:L99),2)</f>
        <v>32.6</v>
      </c>
      <c r="M100" s="49">
        <f>ROUND(SUM(M97:M99),2)</f>
        <v>810.74</v>
      </c>
      <c r="N100" s="49"/>
      <c r="O100" s="49">
        <f t="shared" ref="O100:T100" si="15">ROUND(SUM(O97:O99),2)</f>
        <v>559.77</v>
      </c>
      <c r="P100" s="49">
        <f t="shared" si="15"/>
        <v>54</v>
      </c>
      <c r="Q100" s="49">
        <f t="shared" si="15"/>
        <v>0</v>
      </c>
      <c r="R100" s="49">
        <f t="shared" si="15"/>
        <v>0</v>
      </c>
      <c r="S100" s="49">
        <f t="shared" si="15"/>
        <v>0</v>
      </c>
      <c r="T100" s="49">
        <f t="shared" si="15"/>
        <v>0</v>
      </c>
      <c r="U100" s="49">
        <v>0</v>
      </c>
      <c r="V100" s="49">
        <f>ROUND(SUM(V97:V99),2)</f>
        <v>1424.51</v>
      </c>
      <c r="W100" s="47"/>
    </row>
    <row r="101" spans="1:24" s="28" customFormat="1" ht="22.05" customHeight="1">
      <c r="A101" s="29"/>
      <c r="B101" s="29"/>
      <c r="C101" s="29"/>
      <c r="D101" s="29"/>
      <c r="E101" s="29"/>
      <c r="F101" s="29"/>
      <c r="G101" s="29"/>
      <c r="H101" s="29" t="s">
        <v>32</v>
      </c>
      <c r="I101" s="30"/>
      <c r="J101" s="30">
        <f>IF(L101&gt;0,N101/L101,0)</f>
        <v>3.6306748466257668</v>
      </c>
      <c r="K101" s="29"/>
      <c r="L101" s="31">
        <f>L100</f>
        <v>32.6</v>
      </c>
      <c r="M101" s="49"/>
      <c r="N101" s="49">
        <f>MAX(0,ROUND(ROUND(L100*$X$2+0.000000001,2)-M100,2))</f>
        <v>118.36</v>
      </c>
      <c r="O101" s="49"/>
      <c r="P101" s="49"/>
      <c r="Q101" s="49"/>
      <c r="R101" s="49"/>
      <c r="S101" s="49"/>
      <c r="T101" s="49"/>
      <c r="U101" s="49"/>
      <c r="V101" s="49">
        <f>N101</f>
        <v>118.36</v>
      </c>
      <c r="W101" s="47"/>
    </row>
    <row r="102" spans="1:24" s="28" customFormat="1" ht="22.05" customHeight="1">
      <c r="A102" s="25"/>
      <c r="B102" s="25"/>
      <c r="C102" s="25"/>
      <c r="D102" s="25"/>
      <c r="E102" s="25"/>
      <c r="F102" s="25"/>
      <c r="G102" s="25"/>
      <c r="H102" s="25" t="s">
        <v>109</v>
      </c>
      <c r="I102" s="26"/>
      <c r="J102" s="26">
        <f>IF(L100&gt;0,(M100+N101)/L100,0)</f>
        <v>28.5</v>
      </c>
      <c r="K102" s="25"/>
      <c r="L102" s="27">
        <f>L100</f>
        <v>32.6</v>
      </c>
      <c r="M102" s="46">
        <f>M100</f>
        <v>810.74</v>
      </c>
      <c r="N102" s="46">
        <f>N101</f>
        <v>118.36</v>
      </c>
      <c r="O102" s="46">
        <f>O100</f>
        <v>559.77</v>
      </c>
      <c r="P102" s="46">
        <f>P100</f>
        <v>54</v>
      </c>
      <c r="Q102" s="46"/>
      <c r="R102" s="46">
        <f>R100</f>
        <v>0</v>
      </c>
      <c r="S102" s="46">
        <f>S100</f>
        <v>0</v>
      </c>
      <c r="T102" s="46">
        <f>T100</f>
        <v>0</v>
      </c>
      <c r="U102" s="46">
        <f>U100</f>
        <v>0</v>
      </c>
      <c r="V102" s="46">
        <f>ROUND(V100+N101,2)</f>
        <v>1542.87</v>
      </c>
      <c r="W102" s="47"/>
    </row>
    <row r="103" spans="1:24" ht="22.0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1"/>
      <c r="L103" s="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 spans="1:24" s="20" customFormat="1" ht="44" customHeight="1">
      <c r="A104" s="19" t="s">
        <v>0</v>
      </c>
      <c r="B104" s="19" t="s">
        <v>1</v>
      </c>
      <c r="C104" s="19" t="s">
        <v>2</v>
      </c>
      <c r="D104" s="19" t="s">
        <v>3</v>
      </c>
      <c r="E104" s="19" t="s">
        <v>4</v>
      </c>
      <c r="F104" s="19" t="s">
        <v>5</v>
      </c>
      <c r="G104" s="19" t="s">
        <v>6</v>
      </c>
      <c r="H104" s="19" t="s">
        <v>7</v>
      </c>
      <c r="I104" s="19" t="s">
        <v>8</v>
      </c>
      <c r="J104" s="19" t="s">
        <v>9</v>
      </c>
      <c r="K104" s="19" t="s">
        <v>10</v>
      </c>
      <c r="L104" s="19" t="s">
        <v>11</v>
      </c>
      <c r="M104" s="40" t="s">
        <v>12</v>
      </c>
      <c r="N104" s="40" t="s">
        <v>13</v>
      </c>
      <c r="O104" s="40" t="s">
        <v>14</v>
      </c>
      <c r="P104" s="40" t="s">
        <v>15</v>
      </c>
      <c r="Q104" s="40" t="s">
        <v>16</v>
      </c>
      <c r="R104" s="40" t="s">
        <v>17</v>
      </c>
      <c r="S104" s="40" t="s">
        <v>18</v>
      </c>
      <c r="T104" s="40" t="s">
        <v>19</v>
      </c>
      <c r="U104" s="40" t="s">
        <v>20</v>
      </c>
      <c r="V104" s="40" t="s">
        <v>21</v>
      </c>
      <c r="W104" s="41"/>
      <c r="X104" s="20" t="s">
        <v>22</v>
      </c>
    </row>
    <row r="105" spans="1:24" ht="22.05" customHeight="1">
      <c r="A105" s="1" t="s">
        <v>23</v>
      </c>
      <c r="B105" s="1" t="s">
        <v>24</v>
      </c>
      <c r="C105" s="1" t="s">
        <v>25</v>
      </c>
      <c r="D105" s="1" t="s">
        <v>26</v>
      </c>
      <c r="E105" s="1" t="s">
        <v>27</v>
      </c>
      <c r="F105" s="1" t="s">
        <v>110</v>
      </c>
      <c r="G105" s="1" t="s">
        <v>111</v>
      </c>
      <c r="H105" s="1" t="s">
        <v>112</v>
      </c>
      <c r="I105" s="3">
        <v>0</v>
      </c>
      <c r="J105" s="3"/>
      <c r="K105" s="1"/>
      <c r="L105" s="5">
        <v>10.8</v>
      </c>
      <c r="M105" s="45">
        <v>415.28</v>
      </c>
      <c r="N105" s="45">
        <v>0</v>
      </c>
      <c r="O105" s="45">
        <v>279.7</v>
      </c>
      <c r="P105" s="45">
        <v>18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f>ROUND(SUM(M105:P105,R105:U105),2)</f>
        <v>712.98</v>
      </c>
    </row>
    <row r="106" spans="1:24" ht="22.05" customHeight="1">
      <c r="A106" s="2"/>
      <c r="B106" s="2"/>
      <c r="C106" s="2"/>
      <c r="D106" s="2"/>
      <c r="E106" s="2"/>
      <c r="F106" s="2" t="s">
        <v>110</v>
      </c>
      <c r="G106" s="2" t="s">
        <v>111</v>
      </c>
      <c r="H106" s="2" t="s">
        <v>31</v>
      </c>
      <c r="I106" s="4"/>
      <c r="J106" s="4">
        <f>IF(L106&gt;0,M106/L106,0)</f>
        <v>38.451851851851849</v>
      </c>
      <c r="K106" s="2"/>
      <c r="L106" s="6">
        <f>ROUND(SUM(L105:L105),2)</f>
        <v>10.8</v>
      </c>
      <c r="M106" s="44">
        <f>ROUND(SUM(M105:M105),2)</f>
        <v>415.28</v>
      </c>
      <c r="N106" s="44"/>
      <c r="O106" s="44">
        <f t="shared" ref="O106:T106" si="16">ROUND(SUM(O105:O105),2)</f>
        <v>279.7</v>
      </c>
      <c r="P106" s="44">
        <f t="shared" si="16"/>
        <v>18</v>
      </c>
      <c r="Q106" s="44">
        <f t="shared" si="16"/>
        <v>0</v>
      </c>
      <c r="R106" s="44">
        <f t="shared" si="16"/>
        <v>0</v>
      </c>
      <c r="S106" s="44">
        <f t="shared" si="16"/>
        <v>0</v>
      </c>
      <c r="T106" s="44">
        <f t="shared" si="16"/>
        <v>0</v>
      </c>
      <c r="U106" s="44">
        <v>0</v>
      </c>
      <c r="V106" s="44">
        <f>ROUND(SUM(V105:V105),2)</f>
        <v>712.98</v>
      </c>
    </row>
    <row r="107" spans="1:24" ht="22.05" hidden="1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1"/>
      <c r="L107" s="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 spans="1:24" s="28" customFormat="1" ht="22.05" customHeight="1">
      <c r="A108" s="25"/>
      <c r="B108" s="25"/>
      <c r="C108" s="25"/>
      <c r="D108" s="25"/>
      <c r="E108" s="25"/>
      <c r="F108" s="25"/>
      <c r="G108" s="25"/>
      <c r="H108" s="25" t="s">
        <v>113</v>
      </c>
      <c r="I108" s="26"/>
      <c r="J108" s="26">
        <f>IF(L106&gt;0,(M106+N107)/L106,0)</f>
        <v>38.451851851851849</v>
      </c>
      <c r="K108" s="25"/>
      <c r="L108" s="27">
        <f>L106</f>
        <v>10.8</v>
      </c>
      <c r="M108" s="46">
        <f>M106</f>
        <v>415.28</v>
      </c>
      <c r="N108" s="46">
        <f>N107</f>
        <v>0</v>
      </c>
      <c r="O108" s="46">
        <f>O106</f>
        <v>279.7</v>
      </c>
      <c r="P108" s="46">
        <f>P106</f>
        <v>18</v>
      </c>
      <c r="Q108" s="46"/>
      <c r="R108" s="46">
        <f>R106</f>
        <v>0</v>
      </c>
      <c r="S108" s="46">
        <f>S106</f>
        <v>0</v>
      </c>
      <c r="T108" s="46">
        <f>T106</f>
        <v>0</v>
      </c>
      <c r="U108" s="46">
        <f>U106</f>
        <v>0</v>
      </c>
      <c r="V108" s="46">
        <f>ROUND(V106+N107,2)</f>
        <v>712.98</v>
      </c>
      <c r="W108" s="47"/>
    </row>
    <row r="109" spans="1:24" ht="22.05" customHeight="1">
      <c r="A109" s="21"/>
      <c r="B109" s="21"/>
      <c r="C109" s="21"/>
      <c r="D109" s="21"/>
      <c r="E109" s="21"/>
      <c r="F109" s="21"/>
      <c r="G109" s="21"/>
      <c r="H109" s="21"/>
      <c r="I109" s="22"/>
      <c r="J109" s="22"/>
      <c r="K109" s="21"/>
      <c r="L109" s="23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1:24" s="20" customFormat="1" ht="44" customHeight="1">
      <c r="A110" s="19" t="s">
        <v>0</v>
      </c>
      <c r="B110" s="19" t="s">
        <v>1</v>
      </c>
      <c r="C110" s="19" t="s">
        <v>2</v>
      </c>
      <c r="D110" s="19" t="s">
        <v>3</v>
      </c>
      <c r="E110" s="19" t="s">
        <v>4</v>
      </c>
      <c r="F110" s="19" t="s">
        <v>5</v>
      </c>
      <c r="G110" s="19" t="s">
        <v>6</v>
      </c>
      <c r="H110" s="19" t="s">
        <v>7</v>
      </c>
      <c r="I110" s="19" t="s">
        <v>8</v>
      </c>
      <c r="J110" s="19" t="s">
        <v>9</v>
      </c>
      <c r="K110" s="19" t="s">
        <v>10</v>
      </c>
      <c r="L110" s="19" t="s">
        <v>11</v>
      </c>
      <c r="M110" s="40" t="s">
        <v>12</v>
      </c>
      <c r="N110" s="40" t="s">
        <v>13</v>
      </c>
      <c r="O110" s="40" t="s">
        <v>14</v>
      </c>
      <c r="P110" s="40" t="s">
        <v>15</v>
      </c>
      <c r="Q110" s="40" t="s">
        <v>16</v>
      </c>
      <c r="R110" s="40" t="s">
        <v>17</v>
      </c>
      <c r="S110" s="40" t="s">
        <v>18</v>
      </c>
      <c r="T110" s="40" t="s">
        <v>19</v>
      </c>
      <c r="U110" s="40" t="s">
        <v>20</v>
      </c>
      <c r="V110" s="40" t="s">
        <v>21</v>
      </c>
      <c r="W110" s="41"/>
      <c r="X110" s="20" t="s">
        <v>22</v>
      </c>
    </row>
    <row r="111" spans="1:24" ht="22.05" customHeight="1">
      <c r="A111" s="1" t="s">
        <v>23</v>
      </c>
      <c r="B111" s="1" t="s">
        <v>24</v>
      </c>
      <c r="C111" s="1" t="s">
        <v>25</v>
      </c>
      <c r="D111" s="1" t="s">
        <v>26</v>
      </c>
      <c r="E111" s="1" t="s">
        <v>27</v>
      </c>
      <c r="F111" s="1" t="s">
        <v>114</v>
      </c>
      <c r="G111" s="1" t="s">
        <v>115</v>
      </c>
      <c r="H111" s="1" t="s">
        <v>116</v>
      </c>
      <c r="I111" s="3">
        <v>0</v>
      </c>
      <c r="J111" s="3"/>
      <c r="K111" s="1"/>
      <c r="L111" s="5">
        <v>11.55</v>
      </c>
      <c r="M111" s="45">
        <v>415.28</v>
      </c>
      <c r="N111" s="45">
        <v>0</v>
      </c>
      <c r="O111" s="45">
        <v>279.7</v>
      </c>
      <c r="P111" s="45">
        <v>18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f>ROUND(SUM(M111:P111,R111:U111),2)</f>
        <v>712.98</v>
      </c>
    </row>
    <row r="112" spans="1:24" ht="22.05" customHeight="1">
      <c r="A112" s="2"/>
      <c r="B112" s="2"/>
      <c r="C112" s="2"/>
      <c r="D112" s="2"/>
      <c r="E112" s="2"/>
      <c r="F112" s="2" t="s">
        <v>114</v>
      </c>
      <c r="G112" s="2" t="s">
        <v>115</v>
      </c>
      <c r="H112" s="2" t="s">
        <v>31</v>
      </c>
      <c r="I112" s="4"/>
      <c r="J112" s="4">
        <f>IF(L112&gt;0,M112/L112,0)</f>
        <v>35.954978354978351</v>
      </c>
      <c r="K112" s="2"/>
      <c r="L112" s="6">
        <f>ROUND(SUM(L111:L111),2)</f>
        <v>11.55</v>
      </c>
      <c r="M112" s="44">
        <f>ROUND(SUM(M111:M111),2)</f>
        <v>415.28</v>
      </c>
      <c r="N112" s="44"/>
      <c r="O112" s="44">
        <f t="shared" ref="O112:T112" si="17">ROUND(SUM(O111:O111),2)</f>
        <v>279.7</v>
      </c>
      <c r="P112" s="44">
        <f t="shared" si="17"/>
        <v>18</v>
      </c>
      <c r="Q112" s="44">
        <f t="shared" si="17"/>
        <v>0</v>
      </c>
      <c r="R112" s="44">
        <f t="shared" si="17"/>
        <v>0</v>
      </c>
      <c r="S112" s="44">
        <f t="shared" si="17"/>
        <v>0</v>
      </c>
      <c r="T112" s="44">
        <f t="shared" si="17"/>
        <v>0</v>
      </c>
      <c r="U112" s="44">
        <v>0</v>
      </c>
      <c r="V112" s="44">
        <f>ROUND(SUM(V111:V111),2)</f>
        <v>712.98</v>
      </c>
    </row>
    <row r="113" spans="1:24" ht="22.05" hidden="1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1"/>
      <c r="L113" s="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 spans="1:24" s="28" customFormat="1" ht="22.05" customHeight="1">
      <c r="A114" s="25"/>
      <c r="B114" s="25"/>
      <c r="C114" s="25"/>
      <c r="D114" s="25"/>
      <c r="E114" s="25"/>
      <c r="F114" s="25"/>
      <c r="G114" s="25"/>
      <c r="H114" s="25" t="s">
        <v>117</v>
      </c>
      <c r="I114" s="26"/>
      <c r="J114" s="26">
        <f>IF(L112&gt;0,(M112+N113)/L112,0)</f>
        <v>35.954978354978351</v>
      </c>
      <c r="K114" s="25"/>
      <c r="L114" s="27">
        <f>L112</f>
        <v>11.55</v>
      </c>
      <c r="M114" s="46">
        <f>M112</f>
        <v>415.28</v>
      </c>
      <c r="N114" s="46">
        <f>N113</f>
        <v>0</v>
      </c>
      <c r="O114" s="46">
        <f>O112</f>
        <v>279.7</v>
      </c>
      <c r="P114" s="46">
        <f>P112</f>
        <v>18</v>
      </c>
      <c r="Q114" s="46"/>
      <c r="R114" s="46">
        <f>R112</f>
        <v>0</v>
      </c>
      <c r="S114" s="46">
        <f>S112</f>
        <v>0</v>
      </c>
      <c r="T114" s="46">
        <f>T112</f>
        <v>0</v>
      </c>
      <c r="U114" s="46">
        <f>U112</f>
        <v>0</v>
      </c>
      <c r="V114" s="46">
        <f>ROUND(V112+N113,2)</f>
        <v>712.98</v>
      </c>
      <c r="W114" s="47"/>
    </row>
    <row r="115" spans="1:24" ht="22.05" customHeight="1">
      <c r="A115" s="21"/>
      <c r="B115" s="21"/>
      <c r="C115" s="21"/>
      <c r="D115" s="21"/>
      <c r="E115" s="21"/>
      <c r="F115" s="21"/>
      <c r="G115" s="21"/>
      <c r="H115" s="21"/>
      <c r="I115" s="22"/>
      <c r="J115" s="22"/>
      <c r="K115" s="21"/>
      <c r="L115" s="23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1:24" s="20" customFormat="1" ht="44" customHeight="1">
      <c r="A116" s="19" t="s">
        <v>0</v>
      </c>
      <c r="B116" s="19" t="s">
        <v>1</v>
      </c>
      <c r="C116" s="19" t="s">
        <v>2</v>
      </c>
      <c r="D116" s="19" t="s">
        <v>3</v>
      </c>
      <c r="E116" s="19" t="s">
        <v>4</v>
      </c>
      <c r="F116" s="19" t="s">
        <v>5</v>
      </c>
      <c r="G116" s="19" t="s">
        <v>6</v>
      </c>
      <c r="H116" s="19" t="s">
        <v>7</v>
      </c>
      <c r="I116" s="19" t="s">
        <v>8</v>
      </c>
      <c r="J116" s="19" t="s">
        <v>9</v>
      </c>
      <c r="K116" s="19" t="s">
        <v>10</v>
      </c>
      <c r="L116" s="19" t="s">
        <v>11</v>
      </c>
      <c r="M116" s="40" t="s">
        <v>12</v>
      </c>
      <c r="N116" s="40" t="s">
        <v>13</v>
      </c>
      <c r="O116" s="40" t="s">
        <v>14</v>
      </c>
      <c r="P116" s="40" t="s">
        <v>15</v>
      </c>
      <c r="Q116" s="40" t="s">
        <v>16</v>
      </c>
      <c r="R116" s="40" t="s">
        <v>17</v>
      </c>
      <c r="S116" s="40" t="s">
        <v>18</v>
      </c>
      <c r="T116" s="40" t="s">
        <v>19</v>
      </c>
      <c r="U116" s="40" t="s">
        <v>20</v>
      </c>
      <c r="V116" s="40" t="s">
        <v>21</v>
      </c>
      <c r="W116" s="41"/>
      <c r="X116" s="20" t="s">
        <v>22</v>
      </c>
    </row>
    <row r="117" spans="1:24" ht="22.05" customHeight="1">
      <c r="A117" s="1" t="s">
        <v>46</v>
      </c>
      <c r="B117" s="1" t="s">
        <v>47</v>
      </c>
      <c r="C117" s="1" t="s">
        <v>25</v>
      </c>
      <c r="D117" s="1" t="s">
        <v>50</v>
      </c>
      <c r="E117" s="1" t="s">
        <v>51</v>
      </c>
      <c r="F117" s="1" t="s">
        <v>118</v>
      </c>
      <c r="G117" s="1" t="s">
        <v>107</v>
      </c>
      <c r="H117" s="1" t="s">
        <v>119</v>
      </c>
      <c r="I117" s="3">
        <v>0</v>
      </c>
      <c r="J117" s="3"/>
      <c r="K117" s="1"/>
      <c r="L117" s="5">
        <v>11.05</v>
      </c>
      <c r="M117" s="45">
        <v>273.52999999999997</v>
      </c>
      <c r="N117" s="45">
        <v>0</v>
      </c>
      <c r="O117" s="45">
        <v>182.26</v>
      </c>
      <c r="P117" s="45">
        <v>18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f>ROUND(SUM(M117:P117,R117:U117),2)</f>
        <v>473.79</v>
      </c>
    </row>
    <row r="118" spans="1:24" ht="22.05" customHeight="1">
      <c r="A118" s="2"/>
      <c r="B118" s="2"/>
      <c r="C118" s="2"/>
      <c r="D118" s="2"/>
      <c r="E118" s="2"/>
      <c r="F118" s="2" t="s">
        <v>118</v>
      </c>
      <c r="G118" s="2" t="s">
        <v>107</v>
      </c>
      <c r="H118" s="2" t="s">
        <v>31</v>
      </c>
      <c r="I118" s="4"/>
      <c r="J118" s="4">
        <f>IF(L118&gt;0,M118/L118,0)</f>
        <v>24.753846153846151</v>
      </c>
      <c r="K118" s="2"/>
      <c r="L118" s="6">
        <f>ROUND(SUM(L117:L117),2)</f>
        <v>11.05</v>
      </c>
      <c r="M118" s="44">
        <f>ROUND(SUM(M117:M117),2)</f>
        <v>273.52999999999997</v>
      </c>
      <c r="N118" s="44"/>
      <c r="O118" s="44">
        <f t="shared" ref="O118:T118" si="18">ROUND(SUM(O117:O117),2)</f>
        <v>182.26</v>
      </c>
      <c r="P118" s="44">
        <f t="shared" si="18"/>
        <v>18</v>
      </c>
      <c r="Q118" s="44">
        <f t="shared" si="18"/>
        <v>0</v>
      </c>
      <c r="R118" s="44">
        <f t="shared" si="18"/>
        <v>0</v>
      </c>
      <c r="S118" s="44">
        <f t="shared" si="18"/>
        <v>0</v>
      </c>
      <c r="T118" s="44">
        <f t="shared" si="18"/>
        <v>0</v>
      </c>
      <c r="U118" s="44">
        <v>0</v>
      </c>
      <c r="V118" s="44">
        <f>ROUND(SUM(V117:V117),2)</f>
        <v>473.79</v>
      </c>
    </row>
    <row r="119" spans="1:24" ht="22.05" customHeight="1">
      <c r="A119" s="1"/>
      <c r="B119" s="1"/>
      <c r="C119" s="1"/>
      <c r="D119" s="1"/>
      <c r="E119" s="1"/>
      <c r="F119" s="1"/>
      <c r="G119" s="1"/>
      <c r="H119" s="1" t="s">
        <v>32</v>
      </c>
      <c r="I119" s="3"/>
      <c r="J119" s="3">
        <f>IF(L119&gt;0,N119/L119,0)</f>
        <v>3.7466063348416285</v>
      </c>
      <c r="K119" s="1"/>
      <c r="L119" s="5">
        <f>L118</f>
        <v>11.05</v>
      </c>
      <c r="M119" s="45"/>
      <c r="N119" s="45">
        <f>MAX(0,ROUND(ROUND(L118*$X$2+0.000000001,2)-M118,2))</f>
        <v>41.4</v>
      </c>
      <c r="O119" s="45"/>
      <c r="P119" s="45"/>
      <c r="Q119" s="45"/>
      <c r="R119" s="45"/>
      <c r="S119" s="45"/>
      <c r="T119" s="45"/>
      <c r="U119" s="45"/>
      <c r="V119" s="45">
        <f>N119</f>
        <v>41.4</v>
      </c>
    </row>
    <row r="120" spans="1:24" s="28" customFormat="1" ht="22.05" customHeight="1">
      <c r="A120" s="25"/>
      <c r="B120" s="25"/>
      <c r="C120" s="25"/>
      <c r="D120" s="25"/>
      <c r="E120" s="25"/>
      <c r="F120" s="25"/>
      <c r="G120" s="25"/>
      <c r="H120" s="25" t="s">
        <v>120</v>
      </c>
      <c r="I120" s="26"/>
      <c r="J120" s="26">
        <f>IF(L118&gt;0,(M118+N119)/L118,0)</f>
        <v>28.500452488687777</v>
      </c>
      <c r="K120" s="25"/>
      <c r="L120" s="27">
        <f>L118</f>
        <v>11.05</v>
      </c>
      <c r="M120" s="46">
        <f>M118</f>
        <v>273.52999999999997</v>
      </c>
      <c r="N120" s="46">
        <f>N119</f>
        <v>41.4</v>
      </c>
      <c r="O120" s="46">
        <f>O118</f>
        <v>182.26</v>
      </c>
      <c r="P120" s="46">
        <f>P118</f>
        <v>18</v>
      </c>
      <c r="Q120" s="46"/>
      <c r="R120" s="46">
        <f>R118</f>
        <v>0</v>
      </c>
      <c r="S120" s="46">
        <f>S118</f>
        <v>0</v>
      </c>
      <c r="T120" s="46">
        <f>T118</f>
        <v>0</v>
      </c>
      <c r="U120" s="46">
        <f>U118</f>
        <v>0</v>
      </c>
      <c r="V120" s="46">
        <f>ROUND(V118+N119,2)</f>
        <v>515.19000000000005</v>
      </c>
      <c r="W120" s="47"/>
    </row>
    <row r="121" spans="1:24" ht="22.05" customHeight="1">
      <c r="A121" s="21"/>
      <c r="B121" s="21"/>
      <c r="C121" s="21"/>
      <c r="D121" s="21"/>
      <c r="E121" s="21"/>
      <c r="F121" s="21"/>
      <c r="G121" s="21"/>
      <c r="H121" s="21"/>
      <c r="I121" s="22"/>
      <c r="J121" s="22"/>
      <c r="K121" s="21"/>
      <c r="L121" s="23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spans="1:24" s="20" customFormat="1" ht="44" customHeight="1">
      <c r="A122" s="19" t="s">
        <v>0</v>
      </c>
      <c r="B122" s="19" t="s">
        <v>1</v>
      </c>
      <c r="C122" s="19" t="s">
        <v>2</v>
      </c>
      <c r="D122" s="19" t="s">
        <v>3</v>
      </c>
      <c r="E122" s="19" t="s">
        <v>4</v>
      </c>
      <c r="F122" s="19" t="s">
        <v>5</v>
      </c>
      <c r="G122" s="19" t="s">
        <v>6</v>
      </c>
      <c r="H122" s="19" t="s">
        <v>7</v>
      </c>
      <c r="I122" s="19" t="s">
        <v>8</v>
      </c>
      <c r="J122" s="19" t="s">
        <v>9</v>
      </c>
      <c r="K122" s="19" t="s">
        <v>10</v>
      </c>
      <c r="L122" s="19" t="s">
        <v>11</v>
      </c>
      <c r="M122" s="40" t="s">
        <v>12</v>
      </c>
      <c r="N122" s="40" t="s">
        <v>13</v>
      </c>
      <c r="O122" s="40" t="s">
        <v>14</v>
      </c>
      <c r="P122" s="40" t="s">
        <v>15</v>
      </c>
      <c r="Q122" s="40" t="s">
        <v>16</v>
      </c>
      <c r="R122" s="40" t="s">
        <v>17</v>
      </c>
      <c r="S122" s="40" t="s">
        <v>18</v>
      </c>
      <c r="T122" s="40" t="s">
        <v>19</v>
      </c>
      <c r="U122" s="40" t="s">
        <v>357</v>
      </c>
      <c r="V122" s="40" t="s">
        <v>21</v>
      </c>
      <c r="W122" s="41"/>
      <c r="X122" s="20" t="s">
        <v>22</v>
      </c>
    </row>
    <row r="123" spans="1:24" ht="22.05" customHeight="1">
      <c r="A123" s="1" t="s">
        <v>23</v>
      </c>
      <c r="B123" s="1" t="s">
        <v>24</v>
      </c>
      <c r="C123" s="1" t="s">
        <v>25</v>
      </c>
      <c r="D123" s="1" t="s">
        <v>26</v>
      </c>
      <c r="E123" s="1" t="s">
        <v>27</v>
      </c>
      <c r="F123" s="1" t="s">
        <v>121</v>
      </c>
      <c r="G123" s="1" t="s">
        <v>122</v>
      </c>
      <c r="H123" s="1" t="s">
        <v>123</v>
      </c>
      <c r="I123" s="3">
        <v>0</v>
      </c>
      <c r="J123" s="3"/>
      <c r="K123" s="1"/>
      <c r="L123" s="5">
        <v>11.95</v>
      </c>
      <c r="M123" s="45">
        <v>415.28</v>
      </c>
      <c r="N123" s="45">
        <v>0</v>
      </c>
      <c r="O123" s="45">
        <v>279.7</v>
      </c>
      <c r="P123" s="45">
        <v>18</v>
      </c>
      <c r="Q123" s="45">
        <v>0</v>
      </c>
      <c r="R123" s="45">
        <v>0</v>
      </c>
      <c r="S123" s="45">
        <v>0</v>
      </c>
      <c r="T123" s="45">
        <v>0</v>
      </c>
      <c r="U123" s="45">
        <v>0</v>
      </c>
      <c r="V123" s="45">
        <f>ROUND(SUM(M123:P123,R123:U123),2)</f>
        <v>712.98</v>
      </c>
    </row>
    <row r="124" spans="1:24" ht="22.05" customHeight="1">
      <c r="A124" s="1" t="s">
        <v>46</v>
      </c>
      <c r="B124" s="1" t="s">
        <v>47</v>
      </c>
      <c r="C124" s="1" t="s">
        <v>25</v>
      </c>
      <c r="D124" s="1" t="s">
        <v>48</v>
      </c>
      <c r="E124" s="1" t="s">
        <v>49</v>
      </c>
      <c r="F124" s="1" t="s">
        <v>121</v>
      </c>
      <c r="G124" s="1" t="s">
        <v>122</v>
      </c>
      <c r="H124" s="1" t="s">
        <v>123</v>
      </c>
      <c r="I124" s="3">
        <v>0</v>
      </c>
      <c r="J124" s="3"/>
      <c r="K124" s="1"/>
      <c r="L124" s="5">
        <v>10.3</v>
      </c>
      <c r="M124" s="45">
        <v>121.93</v>
      </c>
      <c r="N124" s="45">
        <v>0</v>
      </c>
      <c r="O124" s="45">
        <v>97.81</v>
      </c>
      <c r="P124" s="45">
        <v>18</v>
      </c>
      <c r="Q124" s="45">
        <v>0</v>
      </c>
      <c r="R124" s="45">
        <v>0</v>
      </c>
      <c r="S124" s="45">
        <v>0</v>
      </c>
      <c r="T124" s="45">
        <v>0</v>
      </c>
      <c r="U124" s="45">
        <v>150</v>
      </c>
      <c r="V124" s="45">
        <f>ROUND(SUM(M124:P124,R124:U124),2)</f>
        <v>387.74</v>
      </c>
    </row>
    <row r="125" spans="1:24" ht="22.05" customHeight="1">
      <c r="A125" s="1" t="s">
        <v>46</v>
      </c>
      <c r="B125" s="1" t="s">
        <v>47</v>
      </c>
      <c r="C125" s="1" t="s">
        <v>25</v>
      </c>
      <c r="D125" s="1" t="s">
        <v>50</v>
      </c>
      <c r="E125" s="1" t="s">
        <v>51</v>
      </c>
      <c r="F125" s="1" t="s">
        <v>121</v>
      </c>
      <c r="G125" s="1" t="s">
        <v>122</v>
      </c>
      <c r="H125" s="1" t="s">
        <v>123</v>
      </c>
      <c r="I125" s="3">
        <v>0</v>
      </c>
      <c r="J125" s="3"/>
      <c r="K125" s="1"/>
      <c r="L125" s="5">
        <v>11.04</v>
      </c>
      <c r="M125" s="45">
        <v>273.52999999999997</v>
      </c>
      <c r="N125" s="45">
        <v>0</v>
      </c>
      <c r="O125" s="45">
        <v>182.26</v>
      </c>
      <c r="P125" s="45">
        <v>18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f>ROUND(SUM(M125:P125,R125:U125),2)</f>
        <v>473.79</v>
      </c>
    </row>
    <row r="126" spans="1:24" s="28" customFormat="1" ht="22.05" customHeight="1">
      <c r="A126" s="29"/>
      <c r="B126" s="29"/>
      <c r="C126" s="29"/>
      <c r="D126" s="29"/>
      <c r="E126" s="29"/>
      <c r="F126" s="29" t="s">
        <v>121</v>
      </c>
      <c r="G126" s="29" t="s">
        <v>122</v>
      </c>
      <c r="H126" s="29" t="s">
        <v>31</v>
      </c>
      <c r="I126" s="30"/>
      <c r="J126" s="30">
        <f>IF(L126&gt;0,M126/L126,0)</f>
        <v>24.353860018023433</v>
      </c>
      <c r="K126" s="29"/>
      <c r="L126" s="31">
        <f>ROUND(SUM(L123:L125),2)</f>
        <v>33.29</v>
      </c>
      <c r="M126" s="49">
        <f>ROUND(SUM(M123:M125),2)</f>
        <v>810.74</v>
      </c>
      <c r="N126" s="49"/>
      <c r="O126" s="49">
        <f t="shared" ref="O126:U126" si="19">ROUND(SUM(O123:O125),2)</f>
        <v>559.77</v>
      </c>
      <c r="P126" s="49">
        <f t="shared" si="19"/>
        <v>54</v>
      </c>
      <c r="Q126" s="49">
        <f t="shared" si="19"/>
        <v>0</v>
      </c>
      <c r="R126" s="49">
        <f t="shared" si="19"/>
        <v>0</v>
      </c>
      <c r="S126" s="49">
        <f t="shared" si="19"/>
        <v>0</v>
      </c>
      <c r="T126" s="49">
        <f t="shared" si="19"/>
        <v>0</v>
      </c>
      <c r="U126" s="49">
        <f t="shared" si="19"/>
        <v>150</v>
      </c>
      <c r="V126" s="49">
        <f>ROUND(SUM(V123:V125),2)</f>
        <v>1574.51</v>
      </c>
      <c r="W126" s="47"/>
    </row>
    <row r="127" spans="1:24" s="28" customFormat="1" ht="22.05" customHeight="1">
      <c r="A127" s="29"/>
      <c r="B127" s="29"/>
      <c r="C127" s="29"/>
      <c r="D127" s="29"/>
      <c r="E127" s="29"/>
      <c r="F127" s="29"/>
      <c r="G127" s="29"/>
      <c r="H127" s="29" t="s">
        <v>32</v>
      </c>
      <c r="I127" s="30"/>
      <c r="J127" s="30">
        <f>IF(L127&gt;0,N127/L127,0)</f>
        <v>4.1462901772303997</v>
      </c>
      <c r="K127" s="29"/>
      <c r="L127" s="31">
        <f>L126</f>
        <v>33.29</v>
      </c>
      <c r="M127" s="49"/>
      <c r="N127" s="49">
        <f>MAX(0,ROUND(ROUND(L126*$X$2+0.000000001,2)-M126,2))</f>
        <v>138.03</v>
      </c>
      <c r="O127" s="49"/>
      <c r="P127" s="49"/>
      <c r="Q127" s="49"/>
      <c r="R127" s="49"/>
      <c r="S127" s="49"/>
      <c r="T127" s="49"/>
      <c r="U127" s="49"/>
      <c r="V127" s="49">
        <f>N127</f>
        <v>138.03</v>
      </c>
      <c r="W127" s="47"/>
    </row>
    <row r="128" spans="1:24" s="28" customFormat="1" ht="22.05" customHeight="1">
      <c r="A128" s="25"/>
      <c r="B128" s="25"/>
      <c r="C128" s="25"/>
      <c r="D128" s="25"/>
      <c r="E128" s="25"/>
      <c r="F128" s="25"/>
      <c r="G128" s="25"/>
      <c r="H128" s="25" t="s">
        <v>124</v>
      </c>
      <c r="I128" s="26"/>
      <c r="J128" s="26">
        <f>IF(L126&gt;0,(M126+N127)/L126,0)</f>
        <v>28.500150195253831</v>
      </c>
      <c r="K128" s="25"/>
      <c r="L128" s="27">
        <f>L126</f>
        <v>33.29</v>
      </c>
      <c r="M128" s="46">
        <f>M126</f>
        <v>810.74</v>
      </c>
      <c r="N128" s="46">
        <f>N127</f>
        <v>138.03</v>
      </c>
      <c r="O128" s="46">
        <f>O126</f>
        <v>559.77</v>
      </c>
      <c r="P128" s="46">
        <f>P126</f>
        <v>54</v>
      </c>
      <c r="Q128" s="46"/>
      <c r="R128" s="46">
        <f>R126</f>
        <v>0</v>
      </c>
      <c r="S128" s="46">
        <f>S126</f>
        <v>0</v>
      </c>
      <c r="T128" s="46">
        <f>T126</f>
        <v>0</v>
      </c>
      <c r="U128" s="46">
        <f>U126</f>
        <v>150</v>
      </c>
      <c r="V128" s="46">
        <f>ROUND(V126+N127,2)</f>
        <v>1712.54</v>
      </c>
      <c r="W128" s="47"/>
    </row>
    <row r="129" spans="1:24" ht="22.05" customHeight="1">
      <c r="A129" s="21"/>
      <c r="B129" s="21"/>
      <c r="C129" s="21"/>
      <c r="D129" s="21"/>
      <c r="E129" s="21"/>
      <c r="F129" s="21"/>
      <c r="G129" s="21"/>
      <c r="H129" s="21"/>
      <c r="I129" s="22"/>
      <c r="J129" s="22"/>
      <c r="K129" s="21"/>
      <c r="L129" s="23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spans="1:24" s="20" customFormat="1" ht="44" customHeight="1">
      <c r="A130" s="19" t="s">
        <v>0</v>
      </c>
      <c r="B130" s="19" t="s">
        <v>1</v>
      </c>
      <c r="C130" s="19" t="s">
        <v>2</v>
      </c>
      <c r="D130" s="19" t="s">
        <v>3</v>
      </c>
      <c r="E130" s="19" t="s">
        <v>4</v>
      </c>
      <c r="F130" s="19" t="s">
        <v>5</v>
      </c>
      <c r="G130" s="19" t="s">
        <v>6</v>
      </c>
      <c r="H130" s="19" t="s">
        <v>7</v>
      </c>
      <c r="I130" s="19" t="s">
        <v>8</v>
      </c>
      <c r="J130" s="19" t="s">
        <v>9</v>
      </c>
      <c r="K130" s="19" t="s">
        <v>10</v>
      </c>
      <c r="L130" s="19" t="s">
        <v>11</v>
      </c>
      <c r="M130" s="40" t="s">
        <v>12</v>
      </c>
      <c r="N130" s="40" t="s">
        <v>13</v>
      </c>
      <c r="O130" s="40" t="s">
        <v>14</v>
      </c>
      <c r="P130" s="40" t="s">
        <v>15</v>
      </c>
      <c r="Q130" s="40" t="s">
        <v>16</v>
      </c>
      <c r="R130" s="40" t="s">
        <v>17</v>
      </c>
      <c r="S130" s="40" t="s">
        <v>18</v>
      </c>
      <c r="T130" s="40" t="s">
        <v>19</v>
      </c>
      <c r="U130" s="40" t="s">
        <v>357</v>
      </c>
      <c r="V130" s="40" t="s">
        <v>21</v>
      </c>
      <c r="W130" s="41"/>
      <c r="X130" s="20" t="s">
        <v>22</v>
      </c>
    </row>
    <row r="131" spans="1:24" ht="22.0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1"/>
      <c r="L131" s="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 spans="1:24" ht="22.05" customHeight="1">
      <c r="A132" s="1" t="s">
        <v>23</v>
      </c>
      <c r="B132" s="1" t="s">
        <v>24</v>
      </c>
      <c r="C132" s="1" t="s">
        <v>25</v>
      </c>
      <c r="D132" s="1" t="s">
        <v>26</v>
      </c>
      <c r="E132" s="1" t="s">
        <v>27</v>
      </c>
      <c r="F132" s="1" t="s">
        <v>125</v>
      </c>
      <c r="G132" s="1" t="s">
        <v>126</v>
      </c>
      <c r="H132" s="1" t="s">
        <v>127</v>
      </c>
      <c r="I132" s="3">
        <v>0</v>
      </c>
      <c r="J132" s="3"/>
      <c r="K132" s="1"/>
      <c r="L132" s="5">
        <v>11.2</v>
      </c>
      <c r="M132" s="45">
        <v>415.28</v>
      </c>
      <c r="N132" s="45">
        <v>0</v>
      </c>
      <c r="O132" s="45">
        <v>279.7</v>
      </c>
      <c r="P132" s="45">
        <v>18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f>ROUND(SUM(M132:P132,R132:U132),2)</f>
        <v>712.98</v>
      </c>
    </row>
    <row r="133" spans="1:24" ht="22.05" customHeight="1">
      <c r="A133" s="1" t="s">
        <v>46</v>
      </c>
      <c r="B133" s="1" t="s">
        <v>47</v>
      </c>
      <c r="C133" s="1" t="s">
        <v>25</v>
      </c>
      <c r="D133" s="1" t="s">
        <v>48</v>
      </c>
      <c r="E133" s="1" t="s">
        <v>49</v>
      </c>
      <c r="F133" s="1" t="s">
        <v>125</v>
      </c>
      <c r="G133" s="1" t="s">
        <v>126</v>
      </c>
      <c r="H133" s="1" t="s">
        <v>127</v>
      </c>
      <c r="I133" s="3">
        <v>0</v>
      </c>
      <c r="J133" s="3"/>
      <c r="K133" s="1"/>
      <c r="L133" s="5">
        <v>9.8800000000000008</v>
      </c>
      <c r="M133" s="45">
        <v>121.93</v>
      </c>
      <c r="N133" s="45">
        <v>0</v>
      </c>
      <c r="O133" s="45">
        <v>97.81</v>
      </c>
      <c r="P133" s="45">
        <v>18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f>ROUND(SUM(M133:P133,R133:U133),2)</f>
        <v>237.74</v>
      </c>
    </row>
    <row r="134" spans="1:24" ht="22.05" customHeight="1">
      <c r="A134" s="1" t="s">
        <v>46</v>
      </c>
      <c r="B134" s="1" t="s">
        <v>47</v>
      </c>
      <c r="C134" s="1" t="s">
        <v>25</v>
      </c>
      <c r="D134" s="1" t="s">
        <v>50</v>
      </c>
      <c r="E134" s="1" t="s">
        <v>51</v>
      </c>
      <c r="F134" s="1" t="s">
        <v>125</v>
      </c>
      <c r="G134" s="1" t="s">
        <v>126</v>
      </c>
      <c r="H134" s="1" t="s">
        <v>127</v>
      </c>
      <c r="I134" s="3">
        <v>0</v>
      </c>
      <c r="J134" s="3"/>
      <c r="K134" s="1"/>
      <c r="L134" s="5">
        <v>10.8</v>
      </c>
      <c r="M134" s="45">
        <v>273.52999999999997</v>
      </c>
      <c r="N134" s="45">
        <v>0</v>
      </c>
      <c r="O134" s="45">
        <v>182.26</v>
      </c>
      <c r="P134" s="45">
        <v>18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f>ROUND(SUM(M134:P134,R134:U134),2)</f>
        <v>473.79</v>
      </c>
    </row>
    <row r="135" spans="1:24" s="28" customFormat="1" ht="22.05" customHeight="1">
      <c r="A135" s="29"/>
      <c r="B135" s="29"/>
      <c r="C135" s="29"/>
      <c r="D135" s="29"/>
      <c r="E135" s="29"/>
      <c r="F135" s="29" t="s">
        <v>125</v>
      </c>
      <c r="G135" s="29" t="s">
        <v>126</v>
      </c>
      <c r="H135" s="29" t="s">
        <v>31</v>
      </c>
      <c r="I135" s="30"/>
      <c r="J135" s="30">
        <f>IF(L135&gt;0,M135/L135,0)</f>
        <v>25.43099121706399</v>
      </c>
      <c r="K135" s="29"/>
      <c r="L135" s="31">
        <f>ROUND(SUM(L132:L134),2)</f>
        <v>31.88</v>
      </c>
      <c r="M135" s="49">
        <f>ROUND(SUM(M132:M134),2)</f>
        <v>810.74</v>
      </c>
      <c r="N135" s="49"/>
      <c r="O135" s="49">
        <f t="shared" ref="O135:T135" si="20">ROUND(SUM(O132:O134),2)</f>
        <v>559.77</v>
      </c>
      <c r="P135" s="49">
        <f t="shared" si="20"/>
        <v>54</v>
      </c>
      <c r="Q135" s="49">
        <f t="shared" si="20"/>
        <v>0</v>
      </c>
      <c r="R135" s="49">
        <f t="shared" si="20"/>
        <v>0</v>
      </c>
      <c r="S135" s="49">
        <f t="shared" si="20"/>
        <v>0</v>
      </c>
      <c r="T135" s="49">
        <f t="shared" si="20"/>
        <v>0</v>
      </c>
      <c r="U135" s="49">
        <v>0</v>
      </c>
      <c r="V135" s="49">
        <f>ROUND(SUM(V132:V134),2)</f>
        <v>1424.51</v>
      </c>
      <c r="W135" s="47"/>
    </row>
    <row r="136" spans="1:24" s="28" customFormat="1" ht="22.05" customHeight="1">
      <c r="A136" s="29"/>
      <c r="B136" s="29"/>
      <c r="C136" s="29"/>
      <c r="D136" s="29"/>
      <c r="E136" s="29"/>
      <c r="F136" s="29"/>
      <c r="G136" s="29"/>
      <c r="H136" s="29" t="s">
        <v>32</v>
      </c>
      <c r="I136" s="30"/>
      <c r="J136" s="30">
        <f>IF(L136&gt;0,N136/L136,0)</f>
        <v>3.0690087829360104</v>
      </c>
      <c r="K136" s="29"/>
      <c r="L136" s="31">
        <f>L135</f>
        <v>31.88</v>
      </c>
      <c r="M136" s="49"/>
      <c r="N136" s="49">
        <f>MAX(0,ROUND(ROUND(L135*$X$2+0.000000001,2)-M135,2))</f>
        <v>97.84</v>
      </c>
      <c r="O136" s="49"/>
      <c r="P136" s="49"/>
      <c r="Q136" s="49"/>
      <c r="R136" s="49"/>
      <c r="S136" s="49"/>
      <c r="T136" s="49"/>
      <c r="U136" s="49"/>
      <c r="V136" s="49">
        <f>N136</f>
        <v>97.84</v>
      </c>
      <c r="W136" s="47"/>
    </row>
    <row r="137" spans="1:24" s="28" customFormat="1" ht="22.05" customHeight="1">
      <c r="A137" s="25"/>
      <c r="B137" s="25"/>
      <c r="C137" s="25"/>
      <c r="D137" s="25"/>
      <c r="E137" s="25"/>
      <c r="F137" s="25"/>
      <c r="G137" s="25"/>
      <c r="H137" s="25" t="s">
        <v>128</v>
      </c>
      <c r="I137" s="26"/>
      <c r="J137" s="26">
        <f>IF(L135&gt;0,(M135+N136)/L135,0)</f>
        <v>28.500000000000004</v>
      </c>
      <c r="K137" s="25"/>
      <c r="L137" s="27">
        <f>L135</f>
        <v>31.88</v>
      </c>
      <c r="M137" s="46">
        <f>M135</f>
        <v>810.74</v>
      </c>
      <c r="N137" s="46">
        <f>N136</f>
        <v>97.84</v>
      </c>
      <c r="O137" s="46">
        <f>O135</f>
        <v>559.77</v>
      </c>
      <c r="P137" s="46">
        <f>P135</f>
        <v>54</v>
      </c>
      <c r="Q137" s="46"/>
      <c r="R137" s="46">
        <f>R135</f>
        <v>0</v>
      </c>
      <c r="S137" s="46">
        <f>S135</f>
        <v>0</v>
      </c>
      <c r="T137" s="46">
        <f>T135</f>
        <v>0</v>
      </c>
      <c r="U137" s="46">
        <f>U135</f>
        <v>0</v>
      </c>
      <c r="V137" s="46">
        <f>ROUND(V135+N136,2)</f>
        <v>1522.35</v>
      </c>
      <c r="W137" s="47"/>
    </row>
    <row r="138" spans="1:24" s="35" customFormat="1" ht="22.05" customHeight="1">
      <c r="A138" s="32"/>
      <c r="B138" s="32"/>
      <c r="C138" s="32"/>
      <c r="D138" s="32"/>
      <c r="E138" s="32"/>
      <c r="F138" s="32"/>
      <c r="G138" s="32"/>
      <c r="H138" s="32"/>
      <c r="I138" s="33"/>
      <c r="J138" s="33"/>
      <c r="K138" s="32"/>
      <c r="L138" s="34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1"/>
    </row>
    <row r="139" spans="1:24" s="20" customFormat="1" ht="44" customHeight="1">
      <c r="A139" s="19" t="s">
        <v>0</v>
      </c>
      <c r="B139" s="19" t="s">
        <v>1</v>
      </c>
      <c r="C139" s="19" t="s">
        <v>2</v>
      </c>
      <c r="D139" s="19" t="s">
        <v>3</v>
      </c>
      <c r="E139" s="19" t="s">
        <v>4</v>
      </c>
      <c r="F139" s="19" t="s">
        <v>5</v>
      </c>
      <c r="G139" s="19" t="s">
        <v>6</v>
      </c>
      <c r="H139" s="19" t="s">
        <v>7</v>
      </c>
      <c r="I139" s="19" t="s">
        <v>8</v>
      </c>
      <c r="J139" s="19" t="s">
        <v>9</v>
      </c>
      <c r="K139" s="19" t="s">
        <v>10</v>
      </c>
      <c r="L139" s="19" t="s">
        <v>11</v>
      </c>
      <c r="M139" s="40" t="s">
        <v>12</v>
      </c>
      <c r="N139" s="40" t="s">
        <v>13</v>
      </c>
      <c r="O139" s="40" t="s">
        <v>14</v>
      </c>
      <c r="P139" s="40" t="s">
        <v>15</v>
      </c>
      <c r="Q139" s="40" t="s">
        <v>16</v>
      </c>
      <c r="R139" s="40" t="s">
        <v>17</v>
      </c>
      <c r="S139" s="40" t="s">
        <v>18</v>
      </c>
      <c r="T139" s="40" t="s">
        <v>19</v>
      </c>
      <c r="U139" s="40" t="s">
        <v>357</v>
      </c>
      <c r="V139" s="40" t="s">
        <v>21</v>
      </c>
      <c r="W139" s="41"/>
      <c r="X139" s="20" t="s">
        <v>22</v>
      </c>
    </row>
    <row r="140" spans="1:24" ht="22.05" customHeight="1">
      <c r="A140" s="1" t="s">
        <v>23</v>
      </c>
      <c r="B140" s="1" t="s">
        <v>24</v>
      </c>
      <c r="C140" s="1" t="s">
        <v>25</v>
      </c>
      <c r="D140" s="1" t="s">
        <v>26</v>
      </c>
      <c r="E140" s="1" t="s">
        <v>27</v>
      </c>
      <c r="F140" s="1" t="s">
        <v>129</v>
      </c>
      <c r="G140" s="1" t="s">
        <v>130</v>
      </c>
      <c r="H140" s="1" t="s">
        <v>131</v>
      </c>
      <c r="I140" s="3">
        <v>0</v>
      </c>
      <c r="J140" s="3"/>
      <c r="K140" s="1"/>
      <c r="L140" s="5">
        <v>11.61</v>
      </c>
      <c r="M140" s="45">
        <v>415.28</v>
      </c>
      <c r="N140" s="45">
        <v>0</v>
      </c>
      <c r="O140" s="45">
        <v>279.7</v>
      </c>
      <c r="P140" s="45">
        <v>18</v>
      </c>
      <c r="Q140" s="45">
        <v>0</v>
      </c>
      <c r="R140" s="45">
        <v>0</v>
      </c>
      <c r="S140" s="45">
        <v>0</v>
      </c>
      <c r="T140" s="45">
        <v>0</v>
      </c>
      <c r="U140" s="45">
        <v>0</v>
      </c>
      <c r="V140" s="45">
        <f>ROUND(SUM(M140:P140,R140:U140),2)</f>
        <v>712.98</v>
      </c>
    </row>
    <row r="141" spans="1:24" ht="22.05" customHeight="1">
      <c r="A141" s="2"/>
      <c r="B141" s="2"/>
      <c r="C141" s="2"/>
      <c r="D141" s="2"/>
      <c r="E141" s="2"/>
      <c r="F141" s="2" t="s">
        <v>129</v>
      </c>
      <c r="G141" s="2" t="s">
        <v>130</v>
      </c>
      <c r="H141" s="2" t="s">
        <v>31</v>
      </c>
      <c r="I141" s="4"/>
      <c r="J141" s="4">
        <f>IF(L141&gt;0,M141/L141,0)</f>
        <v>35.76916451335056</v>
      </c>
      <c r="K141" s="2"/>
      <c r="L141" s="6">
        <f>ROUND(SUM(L140:L140),2)</f>
        <v>11.61</v>
      </c>
      <c r="M141" s="44">
        <f>ROUND(SUM(M140:M140),2)</f>
        <v>415.28</v>
      </c>
      <c r="N141" s="44"/>
      <c r="O141" s="44">
        <f t="shared" ref="O141:T141" si="21">ROUND(SUM(O140:O140),2)</f>
        <v>279.7</v>
      </c>
      <c r="P141" s="44">
        <f t="shared" si="21"/>
        <v>18</v>
      </c>
      <c r="Q141" s="44">
        <f t="shared" si="21"/>
        <v>0</v>
      </c>
      <c r="R141" s="44">
        <f t="shared" si="21"/>
        <v>0</v>
      </c>
      <c r="S141" s="44">
        <f t="shared" si="21"/>
        <v>0</v>
      </c>
      <c r="T141" s="44">
        <f t="shared" si="21"/>
        <v>0</v>
      </c>
      <c r="U141" s="44">
        <v>0</v>
      </c>
      <c r="V141" s="44">
        <f>ROUND(SUM(V140:V140),2)</f>
        <v>712.98</v>
      </c>
    </row>
    <row r="142" spans="1:24" ht="22.05" hidden="1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1"/>
      <c r="L142" s="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 spans="1:24" s="28" customFormat="1" ht="22.05" customHeight="1">
      <c r="A143" s="25"/>
      <c r="B143" s="25"/>
      <c r="C143" s="25"/>
      <c r="D143" s="25"/>
      <c r="E143" s="25"/>
      <c r="F143" s="25"/>
      <c r="G143" s="25"/>
      <c r="H143" s="25" t="s">
        <v>132</v>
      </c>
      <c r="I143" s="26"/>
      <c r="J143" s="26">
        <f>IF(L141&gt;0,(M141+N142)/L141,0)</f>
        <v>35.76916451335056</v>
      </c>
      <c r="K143" s="25"/>
      <c r="L143" s="27">
        <f>L141</f>
        <v>11.61</v>
      </c>
      <c r="M143" s="46">
        <f>M141</f>
        <v>415.28</v>
      </c>
      <c r="N143" s="46">
        <f>N142</f>
        <v>0</v>
      </c>
      <c r="O143" s="46">
        <f>O141</f>
        <v>279.7</v>
      </c>
      <c r="P143" s="46">
        <f>P141</f>
        <v>18</v>
      </c>
      <c r="Q143" s="46"/>
      <c r="R143" s="46">
        <f>R141</f>
        <v>0</v>
      </c>
      <c r="S143" s="46">
        <f>S141</f>
        <v>0</v>
      </c>
      <c r="T143" s="46">
        <f>T141</f>
        <v>0</v>
      </c>
      <c r="U143" s="46">
        <f>U141</f>
        <v>0</v>
      </c>
      <c r="V143" s="46">
        <f>ROUND(V141+N142,2)</f>
        <v>712.98</v>
      </c>
      <c r="W143" s="47"/>
    </row>
    <row r="144" spans="1:24" ht="22.0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1"/>
      <c r="L144" s="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 spans="1:24" s="20" customFormat="1" ht="44" customHeight="1">
      <c r="A145" s="19" t="s">
        <v>0</v>
      </c>
      <c r="B145" s="19" t="s">
        <v>1</v>
      </c>
      <c r="C145" s="19" t="s">
        <v>2</v>
      </c>
      <c r="D145" s="19" t="s">
        <v>3</v>
      </c>
      <c r="E145" s="19" t="s">
        <v>4</v>
      </c>
      <c r="F145" s="19" t="s">
        <v>5</v>
      </c>
      <c r="G145" s="19" t="s">
        <v>6</v>
      </c>
      <c r="H145" s="19" t="s">
        <v>7</v>
      </c>
      <c r="I145" s="19" t="s">
        <v>8</v>
      </c>
      <c r="J145" s="19" t="s">
        <v>9</v>
      </c>
      <c r="K145" s="19" t="s">
        <v>10</v>
      </c>
      <c r="L145" s="19" t="s">
        <v>11</v>
      </c>
      <c r="M145" s="40" t="s">
        <v>12</v>
      </c>
      <c r="N145" s="40" t="s">
        <v>13</v>
      </c>
      <c r="O145" s="40" t="s">
        <v>14</v>
      </c>
      <c r="P145" s="40" t="s">
        <v>15</v>
      </c>
      <c r="Q145" s="40" t="s">
        <v>16</v>
      </c>
      <c r="R145" s="40" t="s">
        <v>17</v>
      </c>
      <c r="S145" s="40" t="s">
        <v>18</v>
      </c>
      <c r="T145" s="40" t="s">
        <v>19</v>
      </c>
      <c r="U145" s="40" t="s">
        <v>357</v>
      </c>
      <c r="V145" s="40" t="s">
        <v>21</v>
      </c>
      <c r="W145" s="41"/>
      <c r="X145" s="20" t="s">
        <v>22</v>
      </c>
    </row>
    <row r="146" spans="1:24" ht="22.05" customHeight="1">
      <c r="A146" s="1" t="s">
        <v>23</v>
      </c>
      <c r="B146" s="1" t="s">
        <v>24</v>
      </c>
      <c r="C146" s="1" t="s">
        <v>25</v>
      </c>
      <c r="D146" s="1" t="s">
        <v>26</v>
      </c>
      <c r="E146" s="1" t="s">
        <v>27</v>
      </c>
      <c r="F146" s="1" t="s">
        <v>133</v>
      </c>
      <c r="G146" s="1" t="s">
        <v>134</v>
      </c>
      <c r="H146" s="1" t="s">
        <v>135</v>
      </c>
      <c r="I146" s="3">
        <v>0</v>
      </c>
      <c r="J146" s="3"/>
      <c r="K146" s="1"/>
      <c r="L146" s="5">
        <v>10.49</v>
      </c>
      <c r="M146" s="45">
        <v>415.28</v>
      </c>
      <c r="N146" s="45">
        <v>0</v>
      </c>
      <c r="O146" s="45">
        <v>279.7</v>
      </c>
      <c r="P146" s="45">
        <v>18</v>
      </c>
      <c r="Q146" s="45">
        <v>0</v>
      </c>
      <c r="R146" s="45">
        <v>0</v>
      </c>
      <c r="S146" s="45">
        <v>0</v>
      </c>
      <c r="T146" s="45">
        <v>0</v>
      </c>
      <c r="U146" s="45">
        <v>0</v>
      </c>
      <c r="V146" s="45">
        <f>ROUND(SUM(M146:P146,R146:U146),2)</f>
        <v>712.98</v>
      </c>
    </row>
    <row r="147" spans="1:24" ht="22.05" customHeight="1">
      <c r="A147" s="2"/>
      <c r="B147" s="2"/>
      <c r="C147" s="2"/>
      <c r="D147" s="2"/>
      <c r="E147" s="2"/>
      <c r="F147" s="2" t="s">
        <v>133</v>
      </c>
      <c r="G147" s="2" t="s">
        <v>134</v>
      </c>
      <c r="H147" s="2" t="s">
        <v>31</v>
      </c>
      <c r="I147" s="4"/>
      <c r="J147" s="4">
        <f>IF(L147&gt;0,M147/L147,0)</f>
        <v>39.588179218303139</v>
      </c>
      <c r="K147" s="2"/>
      <c r="L147" s="6">
        <f>ROUND(SUM(L146:L146),2)</f>
        <v>10.49</v>
      </c>
      <c r="M147" s="44">
        <f>ROUND(SUM(M146:M146),2)</f>
        <v>415.28</v>
      </c>
      <c r="N147" s="44"/>
      <c r="O147" s="44">
        <f t="shared" ref="O147:T147" si="22">ROUND(SUM(O146:O146),2)</f>
        <v>279.7</v>
      </c>
      <c r="P147" s="44">
        <f t="shared" si="22"/>
        <v>18</v>
      </c>
      <c r="Q147" s="44">
        <f t="shared" si="22"/>
        <v>0</v>
      </c>
      <c r="R147" s="44">
        <f t="shared" si="22"/>
        <v>0</v>
      </c>
      <c r="S147" s="44">
        <f t="shared" si="22"/>
        <v>0</v>
      </c>
      <c r="T147" s="44">
        <f t="shared" si="22"/>
        <v>0</v>
      </c>
      <c r="U147" s="44">
        <v>0</v>
      </c>
      <c r="V147" s="44">
        <f>ROUND(SUM(V146:V146),2)</f>
        <v>712.98</v>
      </c>
    </row>
    <row r="148" spans="1:24" ht="22.05" hidden="1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1"/>
      <c r="L148" s="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 spans="1:24" s="28" customFormat="1" ht="22.05" customHeight="1">
      <c r="A149" s="25"/>
      <c r="B149" s="25"/>
      <c r="C149" s="25"/>
      <c r="D149" s="25"/>
      <c r="E149" s="25"/>
      <c r="F149" s="25"/>
      <c r="G149" s="25"/>
      <c r="H149" s="25" t="s">
        <v>136</v>
      </c>
      <c r="I149" s="26"/>
      <c r="J149" s="26">
        <f>IF(L147&gt;0,(M147+N148)/L147,0)</f>
        <v>39.588179218303139</v>
      </c>
      <c r="K149" s="25"/>
      <c r="L149" s="27">
        <f>L147</f>
        <v>10.49</v>
      </c>
      <c r="M149" s="46">
        <f>M147</f>
        <v>415.28</v>
      </c>
      <c r="N149" s="46">
        <f>N148</f>
        <v>0</v>
      </c>
      <c r="O149" s="46">
        <f>O147</f>
        <v>279.7</v>
      </c>
      <c r="P149" s="46">
        <f>P147</f>
        <v>18</v>
      </c>
      <c r="Q149" s="46"/>
      <c r="R149" s="46">
        <f>R147</f>
        <v>0</v>
      </c>
      <c r="S149" s="46">
        <f>S147</f>
        <v>0</v>
      </c>
      <c r="T149" s="46">
        <f>T147</f>
        <v>0</v>
      </c>
      <c r="U149" s="46">
        <f>U147</f>
        <v>0</v>
      </c>
      <c r="V149" s="46">
        <f>ROUND(V147+N148,2)</f>
        <v>712.98</v>
      </c>
      <c r="W149" s="47"/>
    </row>
    <row r="150" spans="1:24" ht="22.0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1"/>
      <c r="L150" s="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 spans="1:24" s="39" customFormat="1" ht="22.05" customHeight="1">
      <c r="A151" s="36"/>
      <c r="B151" s="36"/>
      <c r="C151" s="36"/>
      <c r="D151" s="36"/>
      <c r="E151" s="36"/>
      <c r="F151" s="36"/>
      <c r="G151" s="36"/>
      <c r="H151" s="36"/>
      <c r="I151" s="37"/>
      <c r="J151" s="37"/>
      <c r="K151" s="36"/>
      <c r="L151" s="38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3"/>
    </row>
    <row r="152" spans="1:24" ht="22.05" customHeight="1">
      <c r="A152" s="1" t="s">
        <v>23</v>
      </c>
      <c r="B152" s="1" t="s">
        <v>24</v>
      </c>
      <c r="C152" s="1" t="s">
        <v>25</v>
      </c>
      <c r="D152" s="1" t="s">
        <v>26</v>
      </c>
      <c r="E152" s="1" t="s">
        <v>27</v>
      </c>
      <c r="F152" s="1" t="s">
        <v>137</v>
      </c>
      <c r="G152" s="1" t="s">
        <v>138</v>
      </c>
      <c r="H152" s="1" t="s">
        <v>139</v>
      </c>
      <c r="I152" s="3">
        <v>0</v>
      </c>
      <c r="J152" s="3"/>
      <c r="K152" s="1"/>
      <c r="L152" s="5">
        <v>11.21</v>
      </c>
      <c r="M152" s="45">
        <v>415.28</v>
      </c>
      <c r="N152" s="45">
        <v>0</v>
      </c>
      <c r="O152" s="45">
        <v>279.7</v>
      </c>
      <c r="P152" s="45">
        <v>18</v>
      </c>
      <c r="Q152" s="45">
        <v>0</v>
      </c>
      <c r="R152" s="45">
        <v>0</v>
      </c>
      <c r="S152" s="45">
        <v>0</v>
      </c>
      <c r="T152" s="45">
        <v>0</v>
      </c>
      <c r="U152" s="45">
        <v>0</v>
      </c>
      <c r="V152" s="45">
        <f>ROUND(SUM(M152:P152,R152:U152),2)</f>
        <v>712.98</v>
      </c>
    </row>
    <row r="153" spans="1:24" ht="22.05" customHeight="1">
      <c r="A153" s="1" t="s">
        <v>46</v>
      </c>
      <c r="B153" s="1" t="s">
        <v>47</v>
      </c>
      <c r="C153" s="1" t="s">
        <v>25</v>
      </c>
      <c r="D153" s="1" t="s">
        <v>48</v>
      </c>
      <c r="E153" s="1" t="s">
        <v>49</v>
      </c>
      <c r="F153" s="1" t="s">
        <v>137</v>
      </c>
      <c r="G153" s="1" t="s">
        <v>138</v>
      </c>
      <c r="H153" s="1" t="s">
        <v>139</v>
      </c>
      <c r="I153" s="3">
        <v>0</v>
      </c>
      <c r="J153" s="3"/>
      <c r="K153" s="1"/>
      <c r="L153" s="5">
        <v>9.39</v>
      </c>
      <c r="M153" s="45">
        <v>121.93</v>
      </c>
      <c r="N153" s="45">
        <v>0</v>
      </c>
      <c r="O153" s="45">
        <v>97.81</v>
      </c>
      <c r="P153" s="45">
        <v>18</v>
      </c>
      <c r="Q153" s="45">
        <v>0</v>
      </c>
      <c r="R153" s="45">
        <v>0</v>
      </c>
      <c r="S153" s="45">
        <v>0</v>
      </c>
      <c r="T153" s="45">
        <v>0</v>
      </c>
      <c r="U153" s="45">
        <v>0</v>
      </c>
      <c r="V153" s="45">
        <f>ROUND(SUM(M153:P153,R153:U153),2)</f>
        <v>237.74</v>
      </c>
    </row>
    <row r="154" spans="1:24" ht="22.05" customHeight="1">
      <c r="A154" s="1" t="s">
        <v>46</v>
      </c>
      <c r="B154" s="1" t="s">
        <v>47</v>
      </c>
      <c r="C154" s="1" t="s">
        <v>25</v>
      </c>
      <c r="D154" s="1" t="s">
        <v>50</v>
      </c>
      <c r="E154" s="1" t="s">
        <v>51</v>
      </c>
      <c r="F154" s="1" t="s">
        <v>137</v>
      </c>
      <c r="G154" s="1" t="s">
        <v>138</v>
      </c>
      <c r="H154" s="1" t="s">
        <v>139</v>
      </c>
      <c r="I154" s="3">
        <v>0</v>
      </c>
      <c r="J154" s="3"/>
      <c r="K154" s="1"/>
      <c r="L154" s="5">
        <v>10.71</v>
      </c>
      <c r="M154" s="45">
        <v>273.52999999999997</v>
      </c>
      <c r="N154" s="45">
        <v>0</v>
      </c>
      <c r="O154" s="45">
        <v>182.26</v>
      </c>
      <c r="P154" s="45">
        <v>18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f>ROUND(SUM(M154:P154,R154:U154),2)</f>
        <v>473.79</v>
      </c>
    </row>
    <row r="155" spans="1:24" s="28" customFormat="1" ht="22.05" customHeight="1">
      <c r="A155" s="29"/>
      <c r="B155" s="29"/>
      <c r="C155" s="29"/>
      <c r="D155" s="29"/>
      <c r="E155" s="29"/>
      <c r="F155" s="29" t="s">
        <v>137</v>
      </c>
      <c r="G155" s="29" t="s">
        <v>138</v>
      </c>
      <c r="H155" s="29" t="s">
        <v>31</v>
      </c>
      <c r="I155" s="30"/>
      <c r="J155" s="30">
        <f>IF(L155&gt;0,M155/L155,0)</f>
        <v>25.893963589907379</v>
      </c>
      <c r="K155" s="29"/>
      <c r="L155" s="31">
        <f>ROUND(SUM(L152:L154),2)</f>
        <v>31.31</v>
      </c>
      <c r="M155" s="49">
        <f>ROUND(SUM(M152:M154),2)</f>
        <v>810.74</v>
      </c>
      <c r="N155" s="49"/>
      <c r="O155" s="49">
        <f t="shared" ref="O155:T155" si="23">ROUND(SUM(O152:O154),2)</f>
        <v>559.77</v>
      </c>
      <c r="P155" s="49">
        <f t="shared" si="23"/>
        <v>54</v>
      </c>
      <c r="Q155" s="49">
        <f t="shared" si="23"/>
        <v>0</v>
      </c>
      <c r="R155" s="49">
        <f t="shared" si="23"/>
        <v>0</v>
      </c>
      <c r="S155" s="49">
        <f t="shared" si="23"/>
        <v>0</v>
      </c>
      <c r="T155" s="49">
        <f t="shared" si="23"/>
        <v>0</v>
      </c>
      <c r="U155" s="49">
        <v>0</v>
      </c>
      <c r="V155" s="49">
        <f>ROUND(SUM(V152:V154),2)</f>
        <v>1424.51</v>
      </c>
      <c r="W155" s="47"/>
    </row>
    <row r="156" spans="1:24" s="28" customFormat="1" ht="22.05" customHeight="1">
      <c r="A156" s="29"/>
      <c r="B156" s="29"/>
      <c r="C156" s="29"/>
      <c r="D156" s="29"/>
      <c r="E156" s="29"/>
      <c r="F156" s="29"/>
      <c r="G156" s="29"/>
      <c r="H156" s="29" t="s">
        <v>32</v>
      </c>
      <c r="I156" s="30"/>
      <c r="J156" s="30">
        <f>IF(L156&gt;0,N156/L156,0)</f>
        <v>2.6061961034813157</v>
      </c>
      <c r="K156" s="29"/>
      <c r="L156" s="31">
        <f>L155</f>
        <v>31.31</v>
      </c>
      <c r="M156" s="49"/>
      <c r="N156" s="49">
        <f>MAX(0,ROUND(ROUND(L155*$X$2+0.000000001,2)-M155,2))</f>
        <v>81.599999999999994</v>
      </c>
      <c r="O156" s="49"/>
      <c r="P156" s="49"/>
      <c r="Q156" s="49"/>
      <c r="R156" s="49"/>
      <c r="S156" s="49"/>
      <c r="T156" s="49"/>
      <c r="U156" s="49"/>
      <c r="V156" s="49">
        <f>N156</f>
        <v>81.599999999999994</v>
      </c>
      <c r="W156" s="47"/>
    </row>
    <row r="157" spans="1:24" s="28" customFormat="1" ht="22.05" customHeight="1">
      <c r="A157" s="25"/>
      <c r="B157" s="25"/>
      <c r="C157" s="25"/>
      <c r="D157" s="25"/>
      <c r="E157" s="25"/>
      <c r="F157" s="25"/>
      <c r="G157" s="25"/>
      <c r="H157" s="25" t="s">
        <v>140</v>
      </c>
      <c r="I157" s="26"/>
      <c r="J157" s="26">
        <f>IF(L155&gt;0,(M155+N156)/L155,0)</f>
        <v>28.500159693388696</v>
      </c>
      <c r="K157" s="25"/>
      <c r="L157" s="27">
        <f>L155</f>
        <v>31.31</v>
      </c>
      <c r="M157" s="46">
        <f>M155</f>
        <v>810.74</v>
      </c>
      <c r="N157" s="46">
        <f>N156</f>
        <v>81.599999999999994</v>
      </c>
      <c r="O157" s="46">
        <f>O155</f>
        <v>559.77</v>
      </c>
      <c r="P157" s="46">
        <f>P155</f>
        <v>54</v>
      </c>
      <c r="Q157" s="46"/>
      <c r="R157" s="46">
        <f>R155</f>
        <v>0</v>
      </c>
      <c r="S157" s="46">
        <f>S155</f>
        <v>0</v>
      </c>
      <c r="T157" s="46">
        <f>T155</f>
        <v>0</v>
      </c>
      <c r="U157" s="46">
        <f>U155</f>
        <v>0</v>
      </c>
      <c r="V157" s="46">
        <f>ROUND(V155+N156,2)</f>
        <v>1506.11</v>
      </c>
      <c r="W157" s="47"/>
    </row>
    <row r="158" spans="1:24" ht="22.0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1"/>
      <c r="L158" s="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 spans="1:24" s="20" customFormat="1" ht="44" customHeight="1">
      <c r="A159" s="19" t="s">
        <v>0</v>
      </c>
      <c r="B159" s="19" t="s">
        <v>1</v>
      </c>
      <c r="C159" s="19" t="s">
        <v>2</v>
      </c>
      <c r="D159" s="19" t="s">
        <v>3</v>
      </c>
      <c r="E159" s="19" t="s">
        <v>4</v>
      </c>
      <c r="F159" s="19" t="s">
        <v>5</v>
      </c>
      <c r="G159" s="19" t="s">
        <v>6</v>
      </c>
      <c r="H159" s="19" t="s">
        <v>7</v>
      </c>
      <c r="I159" s="19" t="s">
        <v>8</v>
      </c>
      <c r="J159" s="19" t="s">
        <v>9</v>
      </c>
      <c r="K159" s="19" t="s">
        <v>10</v>
      </c>
      <c r="L159" s="19" t="s">
        <v>11</v>
      </c>
      <c r="M159" s="40" t="s">
        <v>12</v>
      </c>
      <c r="N159" s="40" t="s">
        <v>13</v>
      </c>
      <c r="O159" s="40" t="s">
        <v>14</v>
      </c>
      <c r="P159" s="40" t="s">
        <v>15</v>
      </c>
      <c r="Q159" s="40" t="s">
        <v>16</v>
      </c>
      <c r="R159" s="40" t="s">
        <v>17</v>
      </c>
      <c r="S159" s="40" t="s">
        <v>18</v>
      </c>
      <c r="T159" s="40" t="s">
        <v>19</v>
      </c>
      <c r="U159" s="40" t="s">
        <v>357</v>
      </c>
      <c r="V159" s="40" t="s">
        <v>21</v>
      </c>
      <c r="W159" s="41"/>
      <c r="X159" s="20" t="s">
        <v>22</v>
      </c>
    </row>
    <row r="160" spans="1:24" ht="22.05" customHeight="1">
      <c r="A160" s="1" t="s">
        <v>23</v>
      </c>
      <c r="B160" s="1" t="s">
        <v>24</v>
      </c>
      <c r="C160" s="1" t="s">
        <v>25</v>
      </c>
      <c r="D160" s="1" t="s">
        <v>26</v>
      </c>
      <c r="E160" s="1" t="s">
        <v>27</v>
      </c>
      <c r="F160" s="1" t="s">
        <v>141</v>
      </c>
      <c r="G160" s="1" t="s">
        <v>29</v>
      </c>
      <c r="H160" s="1" t="s">
        <v>142</v>
      </c>
      <c r="I160" s="3">
        <v>0</v>
      </c>
      <c r="J160" s="3"/>
      <c r="K160" s="1"/>
      <c r="L160" s="5">
        <v>11.17</v>
      </c>
      <c r="M160" s="45">
        <v>415.28</v>
      </c>
      <c r="N160" s="45">
        <v>0</v>
      </c>
      <c r="O160" s="45">
        <v>279.7</v>
      </c>
      <c r="P160" s="45">
        <v>18</v>
      </c>
      <c r="Q160" s="45">
        <v>0</v>
      </c>
      <c r="R160" s="45">
        <v>0</v>
      </c>
      <c r="S160" s="45">
        <v>0</v>
      </c>
      <c r="T160" s="45">
        <v>0</v>
      </c>
      <c r="U160" s="45">
        <v>0</v>
      </c>
      <c r="V160" s="45">
        <f>ROUND(SUM(M160:P160,R160:U160),2)</f>
        <v>712.98</v>
      </c>
    </row>
    <row r="161" spans="1:24" ht="22.05" customHeight="1">
      <c r="A161" s="2"/>
      <c r="B161" s="2"/>
      <c r="C161" s="2"/>
      <c r="D161" s="2"/>
      <c r="E161" s="2"/>
      <c r="F161" s="2" t="s">
        <v>141</v>
      </c>
      <c r="G161" s="2" t="s">
        <v>29</v>
      </c>
      <c r="H161" s="2" t="s">
        <v>31</v>
      </c>
      <c r="I161" s="4"/>
      <c r="J161" s="4">
        <f>IF(L161&gt;0,M161/L161,0)</f>
        <v>37.178155774395698</v>
      </c>
      <c r="K161" s="2"/>
      <c r="L161" s="6">
        <f>ROUND(SUM(L160:L160),2)</f>
        <v>11.17</v>
      </c>
      <c r="M161" s="44">
        <f>ROUND(SUM(M160:M160),2)</f>
        <v>415.28</v>
      </c>
      <c r="N161" s="44"/>
      <c r="O161" s="44">
        <f t="shared" ref="O161:T161" si="24">ROUND(SUM(O160:O160),2)</f>
        <v>279.7</v>
      </c>
      <c r="P161" s="44">
        <f t="shared" si="24"/>
        <v>18</v>
      </c>
      <c r="Q161" s="44">
        <f t="shared" si="24"/>
        <v>0</v>
      </c>
      <c r="R161" s="44">
        <f t="shared" si="24"/>
        <v>0</v>
      </c>
      <c r="S161" s="44">
        <f t="shared" si="24"/>
        <v>0</v>
      </c>
      <c r="T161" s="44">
        <f t="shared" si="24"/>
        <v>0</v>
      </c>
      <c r="U161" s="44">
        <v>0</v>
      </c>
      <c r="V161" s="44">
        <f>ROUND(SUM(V160:V160),2)</f>
        <v>712.98</v>
      </c>
    </row>
    <row r="162" spans="1:24" ht="22.05" hidden="1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1"/>
      <c r="L162" s="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 spans="1:24" s="28" customFormat="1" ht="22.05" customHeight="1">
      <c r="A163" s="25"/>
      <c r="B163" s="25"/>
      <c r="C163" s="25"/>
      <c r="D163" s="25"/>
      <c r="E163" s="25"/>
      <c r="F163" s="25"/>
      <c r="G163" s="25"/>
      <c r="H163" s="25" t="s">
        <v>143</v>
      </c>
      <c r="I163" s="26"/>
      <c r="J163" s="26">
        <f>IF(L161&gt;0,(M161+N162)/L161,0)</f>
        <v>37.178155774395698</v>
      </c>
      <c r="K163" s="25"/>
      <c r="L163" s="27">
        <f>L161</f>
        <v>11.17</v>
      </c>
      <c r="M163" s="46">
        <f>M161</f>
        <v>415.28</v>
      </c>
      <c r="N163" s="46">
        <f>N162</f>
        <v>0</v>
      </c>
      <c r="O163" s="46">
        <f>O161</f>
        <v>279.7</v>
      </c>
      <c r="P163" s="46">
        <f>P161</f>
        <v>18</v>
      </c>
      <c r="Q163" s="46"/>
      <c r="R163" s="46">
        <f>R161</f>
        <v>0</v>
      </c>
      <c r="S163" s="46">
        <f>S161</f>
        <v>0</v>
      </c>
      <c r="T163" s="46">
        <f>T161</f>
        <v>0</v>
      </c>
      <c r="U163" s="46">
        <f>U161</f>
        <v>0</v>
      </c>
      <c r="V163" s="46">
        <f>ROUND(V161+N162,2)</f>
        <v>712.98</v>
      </c>
      <c r="W163" s="47"/>
    </row>
    <row r="164" spans="1:24" ht="22.0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1"/>
      <c r="L164" s="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spans="1:24" s="20" customFormat="1" ht="44" customHeight="1">
      <c r="A165" s="19" t="s">
        <v>0</v>
      </c>
      <c r="B165" s="19" t="s">
        <v>1</v>
      </c>
      <c r="C165" s="19" t="s">
        <v>2</v>
      </c>
      <c r="D165" s="19" t="s">
        <v>3</v>
      </c>
      <c r="E165" s="19" t="s">
        <v>4</v>
      </c>
      <c r="F165" s="19" t="s">
        <v>5</v>
      </c>
      <c r="G165" s="19" t="s">
        <v>6</v>
      </c>
      <c r="H165" s="19" t="s">
        <v>7</v>
      </c>
      <c r="I165" s="19" t="s">
        <v>8</v>
      </c>
      <c r="J165" s="19" t="s">
        <v>9</v>
      </c>
      <c r="K165" s="19" t="s">
        <v>10</v>
      </c>
      <c r="L165" s="19" t="s">
        <v>11</v>
      </c>
      <c r="M165" s="40" t="s">
        <v>12</v>
      </c>
      <c r="N165" s="40" t="s">
        <v>13</v>
      </c>
      <c r="O165" s="40" t="s">
        <v>14</v>
      </c>
      <c r="P165" s="40" t="s">
        <v>15</v>
      </c>
      <c r="Q165" s="40" t="s">
        <v>16</v>
      </c>
      <c r="R165" s="40" t="s">
        <v>17</v>
      </c>
      <c r="S165" s="40" t="s">
        <v>18</v>
      </c>
      <c r="T165" s="40" t="s">
        <v>19</v>
      </c>
      <c r="U165" s="40" t="s">
        <v>357</v>
      </c>
      <c r="V165" s="40" t="s">
        <v>21</v>
      </c>
      <c r="W165" s="41"/>
      <c r="X165" s="20" t="s">
        <v>22</v>
      </c>
    </row>
    <row r="166" spans="1:24" s="10" customFormat="1" ht="22.05" customHeight="1">
      <c r="A166" s="7" t="s">
        <v>23</v>
      </c>
      <c r="B166" s="7" t="s">
        <v>24</v>
      </c>
      <c r="C166" s="7" t="s">
        <v>25</v>
      </c>
      <c r="D166" s="7" t="s">
        <v>26</v>
      </c>
      <c r="E166" s="7" t="s">
        <v>27</v>
      </c>
      <c r="F166" s="7" t="s">
        <v>144</v>
      </c>
      <c r="G166" s="7" t="s">
        <v>145</v>
      </c>
      <c r="H166" s="7" t="s">
        <v>146</v>
      </c>
      <c r="I166" s="8">
        <v>0</v>
      </c>
      <c r="J166" s="8"/>
      <c r="K166" s="7"/>
      <c r="L166" s="9">
        <v>11.2</v>
      </c>
      <c r="M166" s="42">
        <v>415.28</v>
      </c>
      <c r="N166" s="42">
        <v>0</v>
      </c>
      <c r="O166" s="42">
        <v>279.7</v>
      </c>
      <c r="P166" s="42">
        <v>18</v>
      </c>
      <c r="Q166" s="42">
        <v>0</v>
      </c>
      <c r="R166" s="42">
        <v>0</v>
      </c>
      <c r="S166" s="42">
        <v>0</v>
      </c>
      <c r="T166" s="42">
        <f>ROUND(J169,2)</f>
        <v>37.08</v>
      </c>
      <c r="U166" s="42">
        <v>0</v>
      </c>
      <c r="V166" s="42">
        <f>ROUND(SUM(M166:P166,R166:U166),2)</f>
        <v>750.06</v>
      </c>
      <c r="W166" s="43"/>
    </row>
    <row r="167" spans="1:24" ht="22.05" customHeight="1">
      <c r="A167" s="2"/>
      <c r="B167" s="2"/>
      <c r="C167" s="2"/>
      <c r="D167" s="2"/>
      <c r="E167" s="2"/>
      <c r="F167" s="2" t="s">
        <v>144</v>
      </c>
      <c r="G167" s="2" t="s">
        <v>145</v>
      </c>
      <c r="H167" s="2" t="s">
        <v>31</v>
      </c>
      <c r="I167" s="4"/>
      <c r="J167" s="4">
        <f>IF(L167&gt;0,M167/L167,0)</f>
        <v>37.078571428571429</v>
      </c>
      <c r="K167" s="2"/>
      <c r="L167" s="6">
        <f>ROUND(SUM(L166:L166),2)</f>
        <v>11.2</v>
      </c>
      <c r="M167" s="44">
        <f>ROUND(SUM(M166:M166),2)</f>
        <v>415.28</v>
      </c>
      <c r="N167" s="44"/>
      <c r="O167" s="44">
        <f t="shared" ref="O167:T167" si="25">ROUND(SUM(O166:O166),2)</f>
        <v>279.7</v>
      </c>
      <c r="P167" s="44">
        <f t="shared" si="25"/>
        <v>18</v>
      </c>
      <c r="Q167" s="44">
        <f t="shared" si="25"/>
        <v>0</v>
      </c>
      <c r="R167" s="44">
        <f t="shared" si="25"/>
        <v>0</v>
      </c>
      <c r="S167" s="44">
        <f t="shared" si="25"/>
        <v>0</v>
      </c>
      <c r="T167" s="44">
        <f t="shared" si="25"/>
        <v>37.08</v>
      </c>
      <c r="U167" s="44">
        <v>0</v>
      </c>
      <c r="V167" s="44">
        <f>ROUND(SUM(V166:V166),2)</f>
        <v>750.06</v>
      </c>
    </row>
    <row r="168" spans="1:24" ht="22.05" hidden="1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1"/>
      <c r="L168" s="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 spans="1:24" s="28" customFormat="1" ht="22.05" customHeight="1">
      <c r="A169" s="25"/>
      <c r="B169" s="25"/>
      <c r="C169" s="25"/>
      <c r="D169" s="25"/>
      <c r="E169" s="25"/>
      <c r="F169" s="25"/>
      <c r="G169" s="25"/>
      <c r="H169" s="25" t="s">
        <v>147</v>
      </c>
      <c r="I169" s="26"/>
      <c r="J169" s="26">
        <f>IF(L167&gt;0,(M167+N168)/L167,0)</f>
        <v>37.078571428571429</v>
      </c>
      <c r="K169" s="25"/>
      <c r="L169" s="27">
        <f>L167</f>
        <v>11.2</v>
      </c>
      <c r="M169" s="46">
        <f>M167</f>
        <v>415.28</v>
      </c>
      <c r="N169" s="46">
        <f>N168</f>
        <v>0</v>
      </c>
      <c r="O169" s="46">
        <f>O167</f>
        <v>279.7</v>
      </c>
      <c r="P169" s="46">
        <f>P167</f>
        <v>18</v>
      </c>
      <c r="Q169" s="46"/>
      <c r="R169" s="46">
        <f>R167</f>
        <v>0</v>
      </c>
      <c r="S169" s="46">
        <f>S167</f>
        <v>0</v>
      </c>
      <c r="T169" s="46">
        <f>T167</f>
        <v>37.08</v>
      </c>
      <c r="U169" s="46">
        <f>U167</f>
        <v>0</v>
      </c>
      <c r="V169" s="46">
        <f>ROUND(V167+N168,2)</f>
        <v>750.06</v>
      </c>
      <c r="W169" s="47"/>
    </row>
    <row r="170" spans="1:24" ht="22.0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1"/>
      <c r="L170" s="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 spans="1:24" s="20" customFormat="1" ht="44" customHeight="1">
      <c r="A171" s="19" t="s">
        <v>0</v>
      </c>
      <c r="B171" s="19" t="s">
        <v>1</v>
      </c>
      <c r="C171" s="19" t="s">
        <v>2</v>
      </c>
      <c r="D171" s="19" t="s">
        <v>3</v>
      </c>
      <c r="E171" s="19" t="s">
        <v>4</v>
      </c>
      <c r="F171" s="19" t="s">
        <v>5</v>
      </c>
      <c r="G171" s="19" t="s">
        <v>6</v>
      </c>
      <c r="H171" s="19" t="s">
        <v>7</v>
      </c>
      <c r="I171" s="19" t="s">
        <v>8</v>
      </c>
      <c r="J171" s="19" t="s">
        <v>9</v>
      </c>
      <c r="K171" s="19" t="s">
        <v>10</v>
      </c>
      <c r="L171" s="19" t="s">
        <v>11</v>
      </c>
      <c r="M171" s="40" t="s">
        <v>12</v>
      </c>
      <c r="N171" s="40" t="s">
        <v>13</v>
      </c>
      <c r="O171" s="40" t="s">
        <v>14</v>
      </c>
      <c r="P171" s="40" t="s">
        <v>15</v>
      </c>
      <c r="Q171" s="40" t="s">
        <v>16</v>
      </c>
      <c r="R171" s="40" t="s">
        <v>17</v>
      </c>
      <c r="S171" s="40" t="s">
        <v>18</v>
      </c>
      <c r="T171" s="40" t="s">
        <v>19</v>
      </c>
      <c r="U171" s="40" t="s">
        <v>357</v>
      </c>
      <c r="V171" s="40" t="s">
        <v>21</v>
      </c>
      <c r="W171" s="41"/>
      <c r="X171" s="20" t="s">
        <v>22</v>
      </c>
    </row>
    <row r="172" spans="1:24" ht="22.05" customHeight="1">
      <c r="A172" s="1" t="s">
        <v>23</v>
      </c>
      <c r="B172" s="1" t="s">
        <v>24</v>
      </c>
      <c r="C172" s="1" t="s">
        <v>25</v>
      </c>
      <c r="D172" s="1" t="s">
        <v>26</v>
      </c>
      <c r="E172" s="1" t="s">
        <v>27</v>
      </c>
      <c r="F172" s="1" t="s">
        <v>148</v>
      </c>
      <c r="G172" s="1" t="s">
        <v>149</v>
      </c>
      <c r="H172" s="1" t="s">
        <v>150</v>
      </c>
      <c r="I172" s="3">
        <v>0</v>
      </c>
      <c r="J172" s="3"/>
      <c r="K172" s="1"/>
      <c r="L172" s="5">
        <v>11.46</v>
      </c>
      <c r="M172" s="45">
        <v>415.28</v>
      </c>
      <c r="N172" s="45">
        <v>0</v>
      </c>
      <c r="O172" s="45">
        <v>279.7</v>
      </c>
      <c r="P172" s="45">
        <v>18</v>
      </c>
      <c r="Q172" s="45">
        <v>0</v>
      </c>
      <c r="R172" s="45">
        <v>0</v>
      </c>
      <c r="S172" s="45">
        <v>0</v>
      </c>
      <c r="T172" s="45">
        <v>0</v>
      </c>
      <c r="U172" s="45">
        <v>0</v>
      </c>
      <c r="V172" s="45">
        <f>ROUND(SUM(M172:P172,R172:U172),2)</f>
        <v>712.98</v>
      </c>
    </row>
    <row r="173" spans="1:24" ht="22.05" customHeight="1">
      <c r="A173" s="2"/>
      <c r="B173" s="2"/>
      <c r="C173" s="2"/>
      <c r="D173" s="2"/>
      <c r="E173" s="2"/>
      <c r="F173" s="2" t="s">
        <v>148</v>
      </c>
      <c r="G173" s="2" t="s">
        <v>149</v>
      </c>
      <c r="H173" s="2" t="s">
        <v>31</v>
      </c>
      <c r="I173" s="4"/>
      <c r="J173" s="4">
        <f>IF(L173&gt;0,M173/L173,0)</f>
        <v>36.237347294938914</v>
      </c>
      <c r="K173" s="2"/>
      <c r="L173" s="6">
        <f>ROUND(SUM(L172:L172),2)</f>
        <v>11.46</v>
      </c>
      <c r="M173" s="44">
        <f>ROUND(SUM(M172:M172),2)</f>
        <v>415.28</v>
      </c>
      <c r="N173" s="44"/>
      <c r="O173" s="44">
        <f t="shared" ref="O173:T173" si="26">ROUND(SUM(O172:O172),2)</f>
        <v>279.7</v>
      </c>
      <c r="P173" s="44">
        <f t="shared" si="26"/>
        <v>18</v>
      </c>
      <c r="Q173" s="44">
        <f t="shared" si="26"/>
        <v>0</v>
      </c>
      <c r="R173" s="44">
        <f t="shared" si="26"/>
        <v>0</v>
      </c>
      <c r="S173" s="44">
        <f t="shared" si="26"/>
        <v>0</v>
      </c>
      <c r="T173" s="44">
        <f t="shared" si="26"/>
        <v>0</v>
      </c>
      <c r="U173" s="44">
        <v>0</v>
      </c>
      <c r="V173" s="44">
        <f>ROUND(SUM(V172:V172),2)</f>
        <v>712.98</v>
      </c>
    </row>
    <row r="174" spans="1:24" ht="22.05" hidden="1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1"/>
      <c r="L174" s="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 spans="1:24" s="28" customFormat="1" ht="22.05" customHeight="1">
      <c r="A175" s="25"/>
      <c r="B175" s="25"/>
      <c r="C175" s="25"/>
      <c r="D175" s="25"/>
      <c r="E175" s="25"/>
      <c r="F175" s="25"/>
      <c r="G175" s="25"/>
      <c r="H175" s="25" t="s">
        <v>151</v>
      </c>
      <c r="I175" s="26"/>
      <c r="J175" s="26">
        <f>IF(L173&gt;0,(M173+N174)/L173,0)</f>
        <v>36.237347294938914</v>
      </c>
      <c r="K175" s="25"/>
      <c r="L175" s="27">
        <f>L173</f>
        <v>11.46</v>
      </c>
      <c r="M175" s="46">
        <f>M173</f>
        <v>415.28</v>
      </c>
      <c r="N175" s="46">
        <f>N174</f>
        <v>0</v>
      </c>
      <c r="O175" s="46">
        <f>O173</f>
        <v>279.7</v>
      </c>
      <c r="P175" s="46">
        <f>P173</f>
        <v>18</v>
      </c>
      <c r="Q175" s="46"/>
      <c r="R175" s="46">
        <f>R173</f>
        <v>0</v>
      </c>
      <c r="S175" s="46">
        <f>S173</f>
        <v>0</v>
      </c>
      <c r="T175" s="46">
        <f>T173</f>
        <v>0</v>
      </c>
      <c r="U175" s="46">
        <f>U173</f>
        <v>0</v>
      </c>
      <c r="V175" s="46">
        <f>ROUND(V173+N174,2)</f>
        <v>712.98</v>
      </c>
      <c r="W175" s="47"/>
    </row>
    <row r="176" spans="1:24" ht="22.0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1"/>
      <c r="L176" s="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 spans="1:24" s="20" customFormat="1" ht="44" customHeight="1">
      <c r="A177" s="19" t="s">
        <v>0</v>
      </c>
      <c r="B177" s="19" t="s">
        <v>1</v>
      </c>
      <c r="C177" s="19" t="s">
        <v>2</v>
      </c>
      <c r="D177" s="19" t="s">
        <v>3</v>
      </c>
      <c r="E177" s="19" t="s">
        <v>4</v>
      </c>
      <c r="F177" s="19" t="s">
        <v>5</v>
      </c>
      <c r="G177" s="19" t="s">
        <v>6</v>
      </c>
      <c r="H177" s="19" t="s">
        <v>7</v>
      </c>
      <c r="I177" s="19" t="s">
        <v>8</v>
      </c>
      <c r="J177" s="19" t="s">
        <v>9</v>
      </c>
      <c r="K177" s="19" t="s">
        <v>10</v>
      </c>
      <c r="L177" s="19" t="s">
        <v>11</v>
      </c>
      <c r="M177" s="40" t="s">
        <v>12</v>
      </c>
      <c r="N177" s="40" t="s">
        <v>13</v>
      </c>
      <c r="O177" s="40" t="s">
        <v>14</v>
      </c>
      <c r="P177" s="40" t="s">
        <v>15</v>
      </c>
      <c r="Q177" s="40" t="s">
        <v>16</v>
      </c>
      <c r="R177" s="40" t="s">
        <v>17</v>
      </c>
      <c r="S177" s="40" t="s">
        <v>18</v>
      </c>
      <c r="T177" s="40" t="s">
        <v>19</v>
      </c>
      <c r="U177" s="40" t="s">
        <v>357</v>
      </c>
      <c r="V177" s="40" t="s">
        <v>21</v>
      </c>
      <c r="W177" s="41"/>
      <c r="X177" s="20" t="s">
        <v>22</v>
      </c>
    </row>
    <row r="178" spans="1:24" ht="22.05" customHeight="1">
      <c r="A178" s="1" t="s">
        <v>46</v>
      </c>
      <c r="B178" s="1" t="s">
        <v>47</v>
      </c>
      <c r="C178" s="1" t="s">
        <v>25</v>
      </c>
      <c r="D178" s="1" t="s">
        <v>50</v>
      </c>
      <c r="E178" s="1" t="s">
        <v>51</v>
      </c>
      <c r="F178" s="1" t="s">
        <v>152</v>
      </c>
      <c r="G178" s="1" t="s">
        <v>153</v>
      </c>
      <c r="H178" s="1" t="s">
        <v>154</v>
      </c>
      <c r="I178" s="3">
        <v>0</v>
      </c>
      <c r="J178" s="3"/>
      <c r="K178" s="1"/>
      <c r="L178" s="5">
        <v>11.07</v>
      </c>
      <c r="M178" s="45">
        <v>273.52999999999997</v>
      </c>
      <c r="N178" s="45">
        <v>0</v>
      </c>
      <c r="O178" s="45">
        <v>182.26</v>
      </c>
      <c r="P178" s="45">
        <v>18</v>
      </c>
      <c r="Q178" s="45">
        <v>0</v>
      </c>
      <c r="R178" s="45">
        <v>0</v>
      </c>
      <c r="S178" s="45">
        <v>0</v>
      </c>
      <c r="T178" s="45">
        <v>0</v>
      </c>
      <c r="U178" s="45">
        <v>0</v>
      </c>
      <c r="V178" s="45">
        <f>ROUND(SUM(M178:P178,R178:U178),2)</f>
        <v>473.79</v>
      </c>
    </row>
    <row r="179" spans="1:24" s="28" customFormat="1" ht="22.05" customHeight="1">
      <c r="A179" s="29"/>
      <c r="B179" s="29"/>
      <c r="C179" s="29"/>
      <c r="D179" s="29"/>
      <c r="E179" s="29"/>
      <c r="F179" s="29" t="s">
        <v>152</v>
      </c>
      <c r="G179" s="29" t="s">
        <v>153</v>
      </c>
      <c r="H179" s="29" t="s">
        <v>31</v>
      </c>
      <c r="I179" s="30"/>
      <c r="J179" s="30">
        <f>IF(L179&gt;0,M179/L179,0)</f>
        <v>24.709123757904244</v>
      </c>
      <c r="K179" s="29"/>
      <c r="L179" s="31">
        <f>ROUND(SUM(L178:L178),2)</f>
        <v>11.07</v>
      </c>
      <c r="M179" s="49">
        <f>ROUND(SUM(M178:M178),2)</f>
        <v>273.52999999999997</v>
      </c>
      <c r="N179" s="49"/>
      <c r="O179" s="49">
        <f t="shared" ref="O179:T179" si="27">ROUND(SUM(O178:O178),2)</f>
        <v>182.26</v>
      </c>
      <c r="P179" s="49">
        <f t="shared" si="27"/>
        <v>18</v>
      </c>
      <c r="Q179" s="49">
        <f t="shared" si="27"/>
        <v>0</v>
      </c>
      <c r="R179" s="49">
        <f t="shared" si="27"/>
        <v>0</v>
      </c>
      <c r="S179" s="49">
        <f t="shared" si="27"/>
        <v>0</v>
      </c>
      <c r="T179" s="49">
        <f t="shared" si="27"/>
        <v>0</v>
      </c>
      <c r="U179" s="49">
        <v>0</v>
      </c>
      <c r="V179" s="49">
        <f>ROUND(SUM(V178:V178),2)</f>
        <v>473.79</v>
      </c>
      <c r="W179" s="47"/>
    </row>
    <row r="180" spans="1:24" s="28" customFormat="1" ht="22.05" customHeight="1">
      <c r="A180" s="29"/>
      <c r="B180" s="29"/>
      <c r="C180" s="29"/>
      <c r="D180" s="29"/>
      <c r="E180" s="29"/>
      <c r="F180" s="29"/>
      <c r="G180" s="29"/>
      <c r="H180" s="29" t="s">
        <v>32</v>
      </c>
      <c r="I180" s="30"/>
      <c r="J180" s="30">
        <f>IF(L180&gt;0,N180/L180,0)</f>
        <v>3.7913279132791327</v>
      </c>
      <c r="K180" s="29"/>
      <c r="L180" s="31">
        <f>L179</f>
        <v>11.07</v>
      </c>
      <c r="M180" s="49"/>
      <c r="N180" s="49">
        <f>MAX(0,ROUND(ROUND(L179*$X$2+0.000000001,2)-M179,2))</f>
        <v>41.97</v>
      </c>
      <c r="O180" s="49"/>
      <c r="P180" s="49"/>
      <c r="Q180" s="49"/>
      <c r="R180" s="49"/>
      <c r="S180" s="49"/>
      <c r="T180" s="49"/>
      <c r="U180" s="49"/>
      <c r="V180" s="49">
        <f>N180</f>
        <v>41.97</v>
      </c>
      <c r="W180" s="47"/>
    </row>
    <row r="181" spans="1:24" s="28" customFormat="1" ht="22.05" customHeight="1">
      <c r="A181" s="25"/>
      <c r="B181" s="25"/>
      <c r="C181" s="25"/>
      <c r="D181" s="25"/>
      <c r="E181" s="25"/>
      <c r="F181" s="25"/>
      <c r="G181" s="25"/>
      <c r="H181" s="25" t="s">
        <v>155</v>
      </c>
      <c r="I181" s="26"/>
      <c r="J181" s="26">
        <f>IF(L179&gt;0,(M179+N180)/L179,0)</f>
        <v>28.500451671183377</v>
      </c>
      <c r="K181" s="25"/>
      <c r="L181" s="27">
        <f>L179</f>
        <v>11.07</v>
      </c>
      <c r="M181" s="46">
        <f>M179</f>
        <v>273.52999999999997</v>
      </c>
      <c r="N181" s="46">
        <f>N180</f>
        <v>41.97</v>
      </c>
      <c r="O181" s="46">
        <f>O179</f>
        <v>182.26</v>
      </c>
      <c r="P181" s="46">
        <f>P179</f>
        <v>18</v>
      </c>
      <c r="Q181" s="46"/>
      <c r="R181" s="46">
        <f>R179</f>
        <v>0</v>
      </c>
      <c r="S181" s="46">
        <f>S179</f>
        <v>0</v>
      </c>
      <c r="T181" s="46">
        <f>T179</f>
        <v>0</v>
      </c>
      <c r="U181" s="46">
        <f>U179</f>
        <v>0</v>
      </c>
      <c r="V181" s="46">
        <f>ROUND(V179+N180,2)</f>
        <v>515.76</v>
      </c>
      <c r="W181" s="47"/>
    </row>
    <row r="182" spans="1:24" ht="22.0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1"/>
      <c r="L182" s="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 spans="1:24" s="20" customFormat="1" ht="44" customHeight="1">
      <c r="A183" s="19" t="s">
        <v>0</v>
      </c>
      <c r="B183" s="19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19" t="s">
        <v>8</v>
      </c>
      <c r="J183" s="19" t="s">
        <v>9</v>
      </c>
      <c r="K183" s="19" t="s">
        <v>10</v>
      </c>
      <c r="L183" s="19" t="s">
        <v>11</v>
      </c>
      <c r="M183" s="40" t="s">
        <v>12</v>
      </c>
      <c r="N183" s="40" t="s">
        <v>13</v>
      </c>
      <c r="O183" s="40" t="s">
        <v>14</v>
      </c>
      <c r="P183" s="40" t="s">
        <v>15</v>
      </c>
      <c r="Q183" s="40" t="s">
        <v>16</v>
      </c>
      <c r="R183" s="40" t="s">
        <v>17</v>
      </c>
      <c r="S183" s="40" t="s">
        <v>18</v>
      </c>
      <c r="T183" s="40" t="s">
        <v>19</v>
      </c>
      <c r="U183" s="40" t="s">
        <v>357</v>
      </c>
      <c r="V183" s="40" t="s">
        <v>21</v>
      </c>
      <c r="W183" s="41"/>
      <c r="X183" s="20" t="s">
        <v>22</v>
      </c>
    </row>
    <row r="184" spans="1:24" ht="22.05" customHeight="1">
      <c r="A184" s="1" t="s">
        <v>23</v>
      </c>
      <c r="B184" s="1" t="s">
        <v>24</v>
      </c>
      <c r="C184" s="1" t="s">
        <v>25</v>
      </c>
      <c r="D184" s="1" t="s">
        <v>26</v>
      </c>
      <c r="E184" s="1" t="s">
        <v>27</v>
      </c>
      <c r="F184" s="1" t="s">
        <v>156</v>
      </c>
      <c r="G184" s="1" t="s">
        <v>157</v>
      </c>
      <c r="H184" s="1" t="s">
        <v>158</v>
      </c>
      <c r="I184" s="3">
        <v>0</v>
      </c>
      <c r="J184" s="3"/>
      <c r="K184" s="1"/>
      <c r="L184" s="5">
        <v>11.65</v>
      </c>
      <c r="M184" s="45">
        <v>415.28</v>
      </c>
      <c r="N184" s="45">
        <v>0</v>
      </c>
      <c r="O184" s="45">
        <v>279.7</v>
      </c>
      <c r="P184" s="45">
        <v>18</v>
      </c>
      <c r="Q184" s="45">
        <v>0</v>
      </c>
      <c r="R184" s="45">
        <v>0</v>
      </c>
      <c r="S184" s="45">
        <v>0</v>
      </c>
      <c r="T184" s="45">
        <v>0</v>
      </c>
      <c r="U184" s="45">
        <v>0</v>
      </c>
      <c r="V184" s="45">
        <f>ROUND(SUM(M184:P184,R184:U184),2)</f>
        <v>712.98</v>
      </c>
    </row>
    <row r="185" spans="1:24" ht="22.05" customHeight="1">
      <c r="A185" s="2"/>
      <c r="B185" s="2"/>
      <c r="C185" s="2"/>
      <c r="D185" s="2"/>
      <c r="E185" s="2"/>
      <c r="F185" s="2" t="s">
        <v>156</v>
      </c>
      <c r="G185" s="2" t="s">
        <v>157</v>
      </c>
      <c r="H185" s="2" t="s">
        <v>31</v>
      </c>
      <c r="I185" s="4"/>
      <c r="J185" s="4">
        <f>IF(L185&gt;0,M185/L185,0)</f>
        <v>35.646351931330472</v>
      </c>
      <c r="K185" s="2"/>
      <c r="L185" s="6">
        <f>ROUND(SUM(L184:L184),2)</f>
        <v>11.65</v>
      </c>
      <c r="M185" s="44">
        <f>ROUND(SUM(M184:M184),2)</f>
        <v>415.28</v>
      </c>
      <c r="N185" s="44"/>
      <c r="O185" s="44">
        <f t="shared" ref="O185:T185" si="28">ROUND(SUM(O184:O184),2)</f>
        <v>279.7</v>
      </c>
      <c r="P185" s="44">
        <f t="shared" si="28"/>
        <v>18</v>
      </c>
      <c r="Q185" s="44">
        <f t="shared" si="28"/>
        <v>0</v>
      </c>
      <c r="R185" s="44">
        <f t="shared" si="28"/>
        <v>0</v>
      </c>
      <c r="S185" s="44">
        <f t="shared" si="28"/>
        <v>0</v>
      </c>
      <c r="T185" s="44">
        <f t="shared" si="28"/>
        <v>0</v>
      </c>
      <c r="U185" s="44">
        <v>0</v>
      </c>
      <c r="V185" s="44">
        <f>ROUND(SUM(V184:V184),2)</f>
        <v>712.98</v>
      </c>
    </row>
    <row r="186" spans="1:24" ht="22.05" hidden="1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1"/>
      <c r="L186" s="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 spans="1:24" s="28" customFormat="1" ht="22.05" customHeight="1">
      <c r="A187" s="25"/>
      <c r="B187" s="25"/>
      <c r="C187" s="25"/>
      <c r="D187" s="25"/>
      <c r="E187" s="25"/>
      <c r="F187" s="25"/>
      <c r="G187" s="25"/>
      <c r="H187" s="25" t="s">
        <v>159</v>
      </c>
      <c r="I187" s="26"/>
      <c r="J187" s="26">
        <f>IF(L185&gt;0,(M185+N186)/L185,0)</f>
        <v>35.646351931330472</v>
      </c>
      <c r="K187" s="25"/>
      <c r="L187" s="27">
        <f>L185</f>
        <v>11.65</v>
      </c>
      <c r="M187" s="46">
        <f>M185</f>
        <v>415.28</v>
      </c>
      <c r="N187" s="46">
        <f>N186</f>
        <v>0</v>
      </c>
      <c r="O187" s="46">
        <f>O185</f>
        <v>279.7</v>
      </c>
      <c r="P187" s="46">
        <f>P185</f>
        <v>18</v>
      </c>
      <c r="Q187" s="46"/>
      <c r="R187" s="46">
        <f>R185</f>
        <v>0</v>
      </c>
      <c r="S187" s="46">
        <f>S185</f>
        <v>0</v>
      </c>
      <c r="T187" s="46">
        <f>T185</f>
        <v>0</v>
      </c>
      <c r="U187" s="46">
        <f>U185</f>
        <v>0</v>
      </c>
      <c r="V187" s="46">
        <f>ROUND(V185+N186,2)</f>
        <v>712.98</v>
      </c>
      <c r="W187" s="47"/>
    </row>
    <row r="188" spans="1:24" ht="22.0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1"/>
      <c r="L188" s="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 spans="1:24" s="20" customFormat="1" ht="44" customHeight="1">
      <c r="A189" s="19" t="s">
        <v>0</v>
      </c>
      <c r="B189" s="19" t="s">
        <v>1</v>
      </c>
      <c r="C189" s="19" t="s">
        <v>2</v>
      </c>
      <c r="D189" s="19" t="s">
        <v>3</v>
      </c>
      <c r="E189" s="19" t="s">
        <v>4</v>
      </c>
      <c r="F189" s="19" t="s">
        <v>5</v>
      </c>
      <c r="G189" s="19" t="s">
        <v>6</v>
      </c>
      <c r="H189" s="19" t="s">
        <v>7</v>
      </c>
      <c r="I189" s="19" t="s">
        <v>8</v>
      </c>
      <c r="J189" s="19" t="s">
        <v>9</v>
      </c>
      <c r="K189" s="19" t="s">
        <v>10</v>
      </c>
      <c r="L189" s="19" t="s">
        <v>11</v>
      </c>
      <c r="M189" s="40" t="s">
        <v>12</v>
      </c>
      <c r="N189" s="40" t="s">
        <v>13</v>
      </c>
      <c r="O189" s="40" t="s">
        <v>14</v>
      </c>
      <c r="P189" s="40" t="s">
        <v>15</v>
      </c>
      <c r="Q189" s="40" t="s">
        <v>16</v>
      </c>
      <c r="R189" s="40" t="s">
        <v>17</v>
      </c>
      <c r="S189" s="40" t="s">
        <v>18</v>
      </c>
      <c r="T189" s="40" t="s">
        <v>19</v>
      </c>
      <c r="U189" s="40" t="s">
        <v>357</v>
      </c>
      <c r="V189" s="40" t="s">
        <v>21</v>
      </c>
      <c r="W189" s="41"/>
      <c r="X189" s="20" t="s">
        <v>22</v>
      </c>
    </row>
    <row r="190" spans="1:24" ht="22.05" customHeight="1">
      <c r="A190" s="1" t="s">
        <v>23</v>
      </c>
      <c r="B190" s="1" t="s">
        <v>24</v>
      </c>
      <c r="C190" s="1" t="s">
        <v>25</v>
      </c>
      <c r="D190" s="1" t="s">
        <v>26</v>
      </c>
      <c r="E190" s="1" t="s">
        <v>27</v>
      </c>
      <c r="F190" s="1" t="s">
        <v>160</v>
      </c>
      <c r="G190" s="1" t="s">
        <v>29</v>
      </c>
      <c r="H190" s="1" t="s">
        <v>161</v>
      </c>
      <c r="I190" s="3">
        <v>0</v>
      </c>
      <c r="J190" s="3"/>
      <c r="K190" s="1"/>
      <c r="L190" s="5">
        <v>11.17</v>
      </c>
      <c r="M190" s="45">
        <v>415.28</v>
      </c>
      <c r="N190" s="45">
        <v>0</v>
      </c>
      <c r="O190" s="45">
        <v>279.7</v>
      </c>
      <c r="P190" s="45">
        <v>18</v>
      </c>
      <c r="Q190" s="45">
        <v>0</v>
      </c>
      <c r="R190" s="45">
        <v>0</v>
      </c>
      <c r="S190" s="45">
        <v>0</v>
      </c>
      <c r="T190" s="45">
        <v>0</v>
      </c>
      <c r="U190" s="45">
        <v>0</v>
      </c>
      <c r="V190" s="45">
        <f>ROUND(SUM(M190:P190,R190:U190),2)</f>
        <v>712.98</v>
      </c>
    </row>
    <row r="191" spans="1:24" ht="22.05" customHeight="1">
      <c r="A191" s="2"/>
      <c r="B191" s="2"/>
      <c r="C191" s="2"/>
      <c r="D191" s="2"/>
      <c r="E191" s="2"/>
      <c r="F191" s="2" t="s">
        <v>160</v>
      </c>
      <c r="G191" s="2" t="s">
        <v>29</v>
      </c>
      <c r="H191" s="2" t="s">
        <v>31</v>
      </c>
      <c r="I191" s="4"/>
      <c r="J191" s="4">
        <f>IF(L191&gt;0,M191/L191,0)</f>
        <v>37.178155774395698</v>
      </c>
      <c r="K191" s="2"/>
      <c r="L191" s="6">
        <f>ROUND(SUM(L190:L190),2)</f>
        <v>11.17</v>
      </c>
      <c r="M191" s="44">
        <f>ROUND(SUM(M190:M190),2)</f>
        <v>415.28</v>
      </c>
      <c r="N191" s="44"/>
      <c r="O191" s="44">
        <f t="shared" ref="O191:T191" si="29">ROUND(SUM(O190:O190),2)</f>
        <v>279.7</v>
      </c>
      <c r="P191" s="44">
        <f t="shared" si="29"/>
        <v>18</v>
      </c>
      <c r="Q191" s="44">
        <f t="shared" si="29"/>
        <v>0</v>
      </c>
      <c r="R191" s="44">
        <f t="shared" si="29"/>
        <v>0</v>
      </c>
      <c r="S191" s="44">
        <f t="shared" si="29"/>
        <v>0</v>
      </c>
      <c r="T191" s="44">
        <f t="shared" si="29"/>
        <v>0</v>
      </c>
      <c r="U191" s="44">
        <v>0</v>
      </c>
      <c r="V191" s="44">
        <f>ROUND(SUM(V190:V190),2)</f>
        <v>712.98</v>
      </c>
    </row>
    <row r="192" spans="1:24" ht="22.05" hidden="1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1"/>
      <c r="L192" s="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 spans="1:23" s="28" customFormat="1" ht="22.05" customHeight="1">
      <c r="A193" s="25"/>
      <c r="B193" s="25"/>
      <c r="C193" s="25"/>
      <c r="D193" s="25"/>
      <c r="E193" s="25"/>
      <c r="F193" s="25"/>
      <c r="G193" s="25"/>
      <c r="H193" s="25" t="s">
        <v>162</v>
      </c>
      <c r="I193" s="26"/>
      <c r="J193" s="26">
        <f>IF(L191&gt;0,(M191+N192)/L191,0)</f>
        <v>37.178155774395698</v>
      </c>
      <c r="K193" s="25"/>
      <c r="L193" s="27">
        <f>L191</f>
        <v>11.17</v>
      </c>
      <c r="M193" s="46">
        <f>M191</f>
        <v>415.28</v>
      </c>
      <c r="N193" s="46">
        <f>N192</f>
        <v>0</v>
      </c>
      <c r="O193" s="46">
        <f>O191</f>
        <v>279.7</v>
      </c>
      <c r="P193" s="46">
        <f>P191</f>
        <v>18</v>
      </c>
      <c r="Q193" s="46"/>
      <c r="R193" s="46">
        <f>R191</f>
        <v>0</v>
      </c>
      <c r="S193" s="46">
        <f>S191</f>
        <v>0</v>
      </c>
      <c r="T193" s="46">
        <f>T191</f>
        <v>0</v>
      </c>
      <c r="U193" s="46">
        <f>U191</f>
        <v>0</v>
      </c>
      <c r="V193" s="46">
        <f>ROUND(V191+N192,2)</f>
        <v>712.98</v>
      </c>
      <c r="W193" s="47"/>
    </row>
    <row r="194" spans="1:23" ht="22.0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1"/>
      <c r="L194" s="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 spans="1:23" ht="22.0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1"/>
      <c r="L195" s="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7" spans="1:23" ht="13.9">
      <c r="H197" s="9" t="s">
        <v>1431</v>
      </c>
      <c r="L197" s="151">
        <f t="shared" ref="L197:V197" si="30">ROUND(SUM(L5,L11,L19,L26,L32,L38,L44,L50,L56,L62,L68,L75,L81,L88,L94,L102,L108,L114,L120,L128,L137,L143,L149,L157,L163,L169,L175,L181,L187,L193),2)</f>
        <v>460.55</v>
      </c>
      <c r="M197" s="151">
        <f t="shared" si="30"/>
        <v>14264.16</v>
      </c>
      <c r="N197" s="151">
        <f t="shared" si="30"/>
        <v>879.72</v>
      </c>
      <c r="O197" s="151">
        <f t="shared" si="30"/>
        <v>9681.66</v>
      </c>
      <c r="P197" s="151">
        <f t="shared" si="30"/>
        <v>756</v>
      </c>
      <c r="Q197" s="151">
        <f t="shared" si="30"/>
        <v>0</v>
      </c>
      <c r="R197" s="151">
        <f t="shared" si="30"/>
        <v>0</v>
      </c>
      <c r="S197" s="151">
        <f t="shared" si="30"/>
        <v>0</v>
      </c>
      <c r="T197" s="151">
        <f t="shared" si="30"/>
        <v>176.97</v>
      </c>
      <c r="U197" s="151">
        <f t="shared" si="30"/>
        <v>150</v>
      </c>
      <c r="V197" s="151">
        <f t="shared" si="30"/>
        <v>25908.51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3"/>
  <sheetViews>
    <sheetView showGridLines="0" workbookViewId="0">
      <pane ySplit="1" topLeftCell="A206" activePane="bottomLeft" state="frozen"/>
      <selection pane="bottomLeft" activeCell="A176" sqref="A176"/>
    </sheetView>
  </sheetViews>
  <sheetFormatPr defaultRowHeight="13.5"/>
  <cols>
    <col min="1" max="1" width="27" customWidth="1"/>
    <col min="2" max="3" width="13" customWidth="1"/>
    <col min="4" max="4" width="24" customWidth="1"/>
    <col min="5" max="5" width="13" customWidth="1"/>
    <col min="6" max="7" width="16" customWidth="1"/>
    <col min="8" max="8" width="39" customWidth="1"/>
    <col min="9" max="12" width="15" customWidth="1"/>
    <col min="13" max="21" width="15" style="12" customWidth="1"/>
    <col min="23" max="23" width="54" customWidth="1"/>
    <col min="24" max="24" width="19" customWidth="1"/>
  </cols>
  <sheetData>
    <row r="1" spans="1:24" s="20" customFormat="1" ht="44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20</v>
      </c>
      <c r="U1" s="57" t="s">
        <v>21</v>
      </c>
      <c r="V1" s="58"/>
      <c r="W1" s="58" t="s">
        <v>22</v>
      </c>
      <c r="X1" s="58" t="s">
        <v>265</v>
      </c>
    </row>
    <row r="2" spans="1:24" ht="22.05" customHeight="1">
      <c r="A2" s="13" t="s">
        <v>163</v>
      </c>
      <c r="B2" s="13" t="s">
        <v>164</v>
      </c>
      <c r="C2" s="13" t="s">
        <v>165</v>
      </c>
      <c r="D2" s="13" t="s">
        <v>166</v>
      </c>
      <c r="E2" s="13" t="s">
        <v>167</v>
      </c>
      <c r="F2" s="13" t="s">
        <v>168</v>
      </c>
      <c r="G2" s="13" t="s">
        <v>169</v>
      </c>
      <c r="H2" s="13" t="s">
        <v>170</v>
      </c>
      <c r="I2" s="14">
        <v>0</v>
      </c>
      <c r="J2" s="14"/>
      <c r="K2" s="13"/>
      <c r="L2" s="17">
        <v>13.1</v>
      </c>
      <c r="M2" s="54">
        <v>353.03</v>
      </c>
      <c r="N2" s="54">
        <v>0</v>
      </c>
      <c r="O2" s="54">
        <v>200.81</v>
      </c>
      <c r="P2" s="54">
        <v>13.5</v>
      </c>
      <c r="Q2" s="54">
        <v>0</v>
      </c>
      <c r="R2" s="54">
        <v>0</v>
      </c>
      <c r="S2" s="54">
        <v>0</v>
      </c>
      <c r="T2" s="54">
        <v>0</v>
      </c>
      <c r="U2" s="54">
        <f>ROUND(SUM(M2:P2,R2:T2),2)</f>
        <v>567.34</v>
      </c>
      <c r="V2" s="13"/>
      <c r="W2" s="14">
        <v>25.92</v>
      </c>
      <c r="X2" s="13" t="s">
        <v>266</v>
      </c>
    </row>
    <row r="3" spans="1:24" ht="22.05" customHeight="1">
      <c r="A3" s="15"/>
      <c r="B3" s="15"/>
      <c r="C3" s="15"/>
      <c r="D3" s="15"/>
      <c r="E3" s="15"/>
      <c r="F3" s="15" t="s">
        <v>168</v>
      </c>
      <c r="G3" s="15" t="s">
        <v>169</v>
      </c>
      <c r="H3" s="15" t="s">
        <v>31</v>
      </c>
      <c r="I3" s="16"/>
      <c r="J3" s="16">
        <f>IF(L3&gt;0,M3/L3,0)</f>
        <v>26.948854961832058</v>
      </c>
      <c r="K3" s="15"/>
      <c r="L3" s="18">
        <f>ROUND(SUM(L2:L2),2)</f>
        <v>13.1</v>
      </c>
      <c r="M3" s="55">
        <f>ROUND(SUM(M2:M2),2)</f>
        <v>353.03</v>
      </c>
      <c r="N3" s="55"/>
      <c r="O3" s="55">
        <f t="shared" ref="O3:U3" si="0">ROUND(SUM(O2:O2),2)</f>
        <v>200.81</v>
      </c>
      <c r="P3" s="55">
        <f t="shared" si="0"/>
        <v>13.5</v>
      </c>
      <c r="Q3" s="55">
        <f t="shared" si="0"/>
        <v>0</v>
      </c>
      <c r="R3" s="55">
        <f t="shared" si="0"/>
        <v>0</v>
      </c>
      <c r="S3" s="55">
        <f t="shared" si="0"/>
        <v>0</v>
      </c>
      <c r="T3" s="55">
        <f t="shared" si="0"/>
        <v>0</v>
      </c>
      <c r="U3" s="55">
        <f t="shared" si="0"/>
        <v>567.34</v>
      </c>
      <c r="V3" s="13"/>
      <c r="W3" s="13"/>
      <c r="X3" s="13"/>
    </row>
    <row r="4" spans="1:24" ht="22.05" hidden="1" customHeight="1">
      <c r="A4" s="13"/>
      <c r="B4" s="13"/>
      <c r="C4" s="13"/>
      <c r="D4" s="13"/>
      <c r="E4" s="13"/>
      <c r="F4" s="13"/>
      <c r="G4" s="13"/>
      <c r="H4" s="13"/>
      <c r="I4" s="14"/>
      <c r="J4" s="14"/>
      <c r="K4" s="13"/>
      <c r="L4" s="17"/>
      <c r="M4" s="54"/>
      <c r="N4" s="54"/>
      <c r="O4" s="54"/>
      <c r="P4" s="54"/>
      <c r="Q4" s="54"/>
      <c r="R4" s="54"/>
      <c r="S4" s="54"/>
      <c r="T4" s="54"/>
      <c r="U4" s="54"/>
      <c r="V4" s="13"/>
      <c r="W4" s="13" t="s">
        <v>267</v>
      </c>
      <c r="X4" s="13"/>
    </row>
    <row r="5" spans="1:24" s="28" customFormat="1" ht="22.05" customHeight="1">
      <c r="A5" s="59"/>
      <c r="B5" s="59"/>
      <c r="C5" s="59"/>
      <c r="D5" s="59"/>
      <c r="E5" s="59"/>
      <c r="F5" s="59"/>
      <c r="G5" s="59"/>
      <c r="H5" s="59" t="s">
        <v>268</v>
      </c>
      <c r="I5" s="60"/>
      <c r="J5" s="60">
        <f>IF(L3&gt;0,(M3+N4)/L3,0)</f>
        <v>26.948854961832058</v>
      </c>
      <c r="K5" s="59"/>
      <c r="L5" s="61">
        <f>L3</f>
        <v>13.1</v>
      </c>
      <c r="M5" s="62">
        <f>M3</f>
        <v>353.03</v>
      </c>
      <c r="N5" s="62">
        <f>N4</f>
        <v>0</v>
      </c>
      <c r="O5" s="62">
        <f>O3</f>
        <v>200.81</v>
      </c>
      <c r="P5" s="62">
        <f>P3</f>
        <v>13.5</v>
      </c>
      <c r="Q5" s="62"/>
      <c r="R5" s="62">
        <f>R3</f>
        <v>0</v>
      </c>
      <c r="S5" s="62">
        <f>S3</f>
        <v>0</v>
      </c>
      <c r="T5" s="62">
        <f>T3</f>
        <v>0</v>
      </c>
      <c r="U5" s="62">
        <f>ROUND(U3+N4,2)</f>
        <v>567.34</v>
      </c>
      <c r="V5" s="63"/>
      <c r="W5" s="63" t="s">
        <v>269</v>
      </c>
      <c r="X5" s="63"/>
    </row>
    <row r="6" spans="1:24" ht="22.05" customHeight="1">
      <c r="A6" s="13"/>
      <c r="B6" s="13"/>
      <c r="C6" s="13"/>
      <c r="D6" s="13"/>
      <c r="E6" s="13"/>
      <c r="F6" s="13"/>
      <c r="G6" s="13"/>
      <c r="H6" s="13"/>
      <c r="I6" s="14"/>
      <c r="J6" s="14"/>
      <c r="K6" s="13"/>
      <c r="L6" s="17"/>
      <c r="M6" s="54"/>
      <c r="N6" s="54"/>
      <c r="O6" s="54"/>
      <c r="P6" s="54"/>
      <c r="Q6" s="54"/>
      <c r="R6" s="54"/>
      <c r="S6" s="54"/>
      <c r="T6" s="54"/>
      <c r="U6" s="54"/>
      <c r="V6" s="13"/>
      <c r="W6" s="13"/>
      <c r="X6" s="13"/>
    </row>
    <row r="7" spans="1:24" s="20" customFormat="1" ht="44" customHeight="1">
      <c r="A7" s="56" t="s">
        <v>0</v>
      </c>
      <c r="B7" s="56" t="s">
        <v>1</v>
      </c>
      <c r="C7" s="56" t="s">
        <v>2</v>
      </c>
      <c r="D7" s="56" t="s">
        <v>3</v>
      </c>
      <c r="E7" s="56" t="s">
        <v>4</v>
      </c>
      <c r="F7" s="56" t="s">
        <v>5</v>
      </c>
      <c r="G7" s="56" t="s">
        <v>6</v>
      </c>
      <c r="H7" s="56" t="s">
        <v>7</v>
      </c>
      <c r="I7" s="56" t="s">
        <v>8</v>
      </c>
      <c r="J7" s="56" t="s">
        <v>9</v>
      </c>
      <c r="K7" s="56" t="s">
        <v>10</v>
      </c>
      <c r="L7" s="56" t="s">
        <v>11</v>
      </c>
      <c r="M7" s="57" t="s">
        <v>12</v>
      </c>
      <c r="N7" s="57" t="s">
        <v>13</v>
      </c>
      <c r="O7" s="57" t="s">
        <v>14</v>
      </c>
      <c r="P7" s="57" t="s">
        <v>15</v>
      </c>
      <c r="Q7" s="57" t="s">
        <v>16</v>
      </c>
      <c r="R7" s="57" t="s">
        <v>17</v>
      </c>
      <c r="S7" s="57" t="s">
        <v>18</v>
      </c>
      <c r="T7" s="57" t="s">
        <v>20</v>
      </c>
      <c r="U7" s="57" t="s">
        <v>21</v>
      </c>
      <c r="V7" s="58"/>
      <c r="W7" s="58" t="s">
        <v>22</v>
      </c>
      <c r="X7" s="58" t="s">
        <v>265</v>
      </c>
    </row>
    <row r="8" spans="1:24" ht="22.05" customHeight="1">
      <c r="A8" s="13" t="s">
        <v>163</v>
      </c>
      <c r="B8" s="13" t="s">
        <v>164</v>
      </c>
      <c r="C8" s="13" t="s">
        <v>165</v>
      </c>
      <c r="D8" s="13" t="s">
        <v>166</v>
      </c>
      <c r="E8" s="13" t="s">
        <v>167</v>
      </c>
      <c r="F8" s="13" t="s">
        <v>171</v>
      </c>
      <c r="G8" s="13" t="s">
        <v>172</v>
      </c>
      <c r="H8" s="13" t="s">
        <v>173</v>
      </c>
      <c r="I8" s="14">
        <v>0</v>
      </c>
      <c r="J8" s="14"/>
      <c r="K8" s="13"/>
      <c r="L8" s="17">
        <v>13.35</v>
      </c>
      <c r="M8" s="54">
        <v>353.03</v>
      </c>
      <c r="N8" s="54">
        <v>0</v>
      </c>
      <c r="O8" s="54">
        <v>200.81</v>
      </c>
      <c r="P8" s="54">
        <v>13.5</v>
      </c>
      <c r="Q8" s="54">
        <v>0</v>
      </c>
      <c r="R8" s="54">
        <v>0</v>
      </c>
      <c r="S8" s="54">
        <v>0</v>
      </c>
      <c r="T8" s="54">
        <v>0</v>
      </c>
      <c r="U8" s="54">
        <f>ROUND(SUM(M8:P8,R8:T8),2)</f>
        <v>567.34</v>
      </c>
      <c r="V8" s="13"/>
      <c r="W8" s="13"/>
      <c r="X8" s="13" t="s">
        <v>270</v>
      </c>
    </row>
    <row r="9" spans="1:24" ht="22.05" customHeight="1">
      <c r="A9" s="15"/>
      <c r="B9" s="15"/>
      <c r="C9" s="15"/>
      <c r="D9" s="15"/>
      <c r="E9" s="15"/>
      <c r="F9" s="15" t="s">
        <v>171</v>
      </c>
      <c r="G9" s="15" t="s">
        <v>172</v>
      </c>
      <c r="H9" s="15" t="s">
        <v>31</v>
      </c>
      <c r="I9" s="16"/>
      <c r="J9" s="16">
        <f>IF(L9&gt;0,M9/L9,0)</f>
        <v>26.444194756554307</v>
      </c>
      <c r="K9" s="15"/>
      <c r="L9" s="18">
        <f>ROUND(SUM(L8:L8),2)</f>
        <v>13.35</v>
      </c>
      <c r="M9" s="55">
        <f>ROUND(SUM(M8:M8),2)</f>
        <v>353.03</v>
      </c>
      <c r="N9" s="55"/>
      <c r="O9" s="55">
        <f t="shared" ref="O9:U9" si="1">ROUND(SUM(O8:O8),2)</f>
        <v>200.81</v>
      </c>
      <c r="P9" s="55">
        <f t="shared" si="1"/>
        <v>13.5</v>
      </c>
      <c r="Q9" s="55">
        <f t="shared" si="1"/>
        <v>0</v>
      </c>
      <c r="R9" s="55">
        <f t="shared" si="1"/>
        <v>0</v>
      </c>
      <c r="S9" s="55">
        <f t="shared" si="1"/>
        <v>0</v>
      </c>
      <c r="T9" s="55">
        <f t="shared" si="1"/>
        <v>0</v>
      </c>
      <c r="U9" s="55">
        <f t="shared" si="1"/>
        <v>567.34</v>
      </c>
      <c r="V9" s="13"/>
      <c r="W9" s="13"/>
      <c r="X9" s="13"/>
    </row>
    <row r="10" spans="1:24" ht="22.05" hidden="1" customHeight="1">
      <c r="A10" s="13"/>
      <c r="B10" s="13"/>
      <c r="C10" s="13"/>
      <c r="D10" s="13"/>
      <c r="E10" s="13"/>
      <c r="F10" s="13"/>
      <c r="G10" s="13"/>
      <c r="H10" s="13"/>
      <c r="I10" s="14"/>
      <c r="J10" s="14"/>
      <c r="K10" s="13"/>
      <c r="L10" s="17"/>
      <c r="M10" s="54"/>
      <c r="N10" s="54"/>
      <c r="O10" s="54"/>
      <c r="P10" s="54"/>
      <c r="Q10" s="54"/>
      <c r="R10" s="54"/>
      <c r="S10" s="54"/>
      <c r="T10" s="54"/>
      <c r="U10" s="54"/>
      <c r="V10" s="13"/>
      <c r="W10" s="13"/>
      <c r="X10" s="13"/>
    </row>
    <row r="11" spans="1:24" s="28" customFormat="1" ht="22.05" customHeight="1">
      <c r="A11" s="59"/>
      <c r="B11" s="59"/>
      <c r="C11" s="59"/>
      <c r="D11" s="59"/>
      <c r="E11" s="59"/>
      <c r="F11" s="59"/>
      <c r="G11" s="59"/>
      <c r="H11" s="59" t="s">
        <v>271</v>
      </c>
      <c r="I11" s="60"/>
      <c r="J11" s="60">
        <f>IF(L9&gt;0,(M9+N10)/L9,0)</f>
        <v>26.444194756554307</v>
      </c>
      <c r="K11" s="59"/>
      <c r="L11" s="61">
        <f>L9</f>
        <v>13.35</v>
      </c>
      <c r="M11" s="62">
        <f>M9</f>
        <v>353.03</v>
      </c>
      <c r="N11" s="62">
        <f>N10</f>
        <v>0</v>
      </c>
      <c r="O11" s="62">
        <f>O9</f>
        <v>200.81</v>
      </c>
      <c r="P11" s="62">
        <f>P9</f>
        <v>13.5</v>
      </c>
      <c r="Q11" s="62"/>
      <c r="R11" s="62">
        <f>R9</f>
        <v>0</v>
      </c>
      <c r="S11" s="62">
        <f>S9</f>
        <v>0</v>
      </c>
      <c r="T11" s="62">
        <f>T9</f>
        <v>0</v>
      </c>
      <c r="U11" s="62">
        <f>ROUND(U9+N10,2)</f>
        <v>567.34</v>
      </c>
      <c r="V11" s="63"/>
      <c r="W11" s="63"/>
      <c r="X11" s="63"/>
    </row>
    <row r="12" spans="1:24" ht="22.05" customHeight="1">
      <c r="A12" s="13"/>
      <c r="B12" s="13"/>
      <c r="C12" s="13"/>
      <c r="D12" s="13"/>
      <c r="E12" s="13"/>
      <c r="F12" s="13"/>
      <c r="G12" s="13"/>
      <c r="H12" s="13"/>
      <c r="I12" s="14"/>
      <c r="J12" s="14"/>
      <c r="K12" s="13"/>
      <c r="L12" s="17"/>
      <c r="M12" s="54"/>
      <c r="N12" s="54"/>
      <c r="O12" s="54"/>
      <c r="P12" s="54"/>
      <c r="Q12" s="54"/>
      <c r="R12" s="54"/>
      <c r="S12" s="54"/>
      <c r="T12" s="54"/>
      <c r="U12" s="54"/>
      <c r="V12" s="13"/>
      <c r="W12" s="13"/>
      <c r="X12" s="13"/>
    </row>
    <row r="13" spans="1:24" s="20" customFormat="1" ht="44" customHeight="1">
      <c r="A13" s="56" t="s">
        <v>0</v>
      </c>
      <c r="B13" s="56" t="s">
        <v>1</v>
      </c>
      <c r="C13" s="56" t="s">
        <v>2</v>
      </c>
      <c r="D13" s="56" t="s">
        <v>3</v>
      </c>
      <c r="E13" s="56" t="s">
        <v>4</v>
      </c>
      <c r="F13" s="56" t="s">
        <v>5</v>
      </c>
      <c r="G13" s="56" t="s">
        <v>6</v>
      </c>
      <c r="H13" s="56" t="s">
        <v>7</v>
      </c>
      <c r="I13" s="56" t="s">
        <v>8</v>
      </c>
      <c r="J13" s="56" t="s">
        <v>9</v>
      </c>
      <c r="K13" s="56" t="s">
        <v>10</v>
      </c>
      <c r="L13" s="56" t="s">
        <v>11</v>
      </c>
      <c r="M13" s="57" t="s">
        <v>12</v>
      </c>
      <c r="N13" s="57" t="s">
        <v>13</v>
      </c>
      <c r="O13" s="57" t="s">
        <v>14</v>
      </c>
      <c r="P13" s="57" t="s">
        <v>15</v>
      </c>
      <c r="Q13" s="57" t="s">
        <v>16</v>
      </c>
      <c r="R13" s="57" t="s">
        <v>17</v>
      </c>
      <c r="S13" s="57" t="s">
        <v>18</v>
      </c>
      <c r="T13" s="57" t="s">
        <v>20</v>
      </c>
      <c r="U13" s="57" t="s">
        <v>21</v>
      </c>
      <c r="V13" s="58"/>
      <c r="W13" s="58" t="s">
        <v>22</v>
      </c>
      <c r="X13" s="58" t="s">
        <v>265</v>
      </c>
    </row>
    <row r="14" spans="1:24" ht="22.05" customHeight="1">
      <c r="A14" s="13" t="s">
        <v>163</v>
      </c>
      <c r="B14" s="13" t="s">
        <v>164</v>
      </c>
      <c r="C14" s="13" t="s">
        <v>165</v>
      </c>
      <c r="D14" s="13" t="s">
        <v>174</v>
      </c>
      <c r="E14" s="13" t="s">
        <v>175</v>
      </c>
      <c r="F14" s="13" t="s">
        <v>176</v>
      </c>
      <c r="G14" s="13" t="s">
        <v>177</v>
      </c>
      <c r="H14" s="13" t="s">
        <v>178</v>
      </c>
      <c r="I14" s="14">
        <v>0</v>
      </c>
      <c r="J14" s="14"/>
      <c r="K14" s="13"/>
      <c r="L14" s="17">
        <v>11.19</v>
      </c>
      <c r="M14" s="54">
        <v>376.36</v>
      </c>
      <c r="N14" s="54">
        <v>0</v>
      </c>
      <c r="O14" s="54">
        <v>246.22</v>
      </c>
      <c r="P14" s="54">
        <v>9</v>
      </c>
      <c r="Q14" s="54">
        <v>0</v>
      </c>
      <c r="R14" s="54">
        <v>0</v>
      </c>
      <c r="S14" s="54">
        <v>0</v>
      </c>
      <c r="T14" s="54">
        <v>0</v>
      </c>
      <c r="U14" s="54">
        <f>ROUND(SUM(M14:P14,R14:T14),2)</f>
        <v>631.58000000000004</v>
      </c>
      <c r="V14" s="13"/>
      <c r="W14" s="13"/>
      <c r="X14" s="13" t="s">
        <v>272</v>
      </c>
    </row>
    <row r="15" spans="1:24" ht="22.05" customHeight="1">
      <c r="A15" s="13" t="s">
        <v>163</v>
      </c>
      <c r="B15" s="13" t="s">
        <v>164</v>
      </c>
      <c r="C15" s="13" t="s">
        <v>165</v>
      </c>
      <c r="D15" s="13" t="s">
        <v>166</v>
      </c>
      <c r="E15" s="13" t="s">
        <v>167</v>
      </c>
      <c r="F15" s="13" t="s">
        <v>176</v>
      </c>
      <c r="G15" s="13" t="s">
        <v>177</v>
      </c>
      <c r="H15" s="13" t="s">
        <v>178</v>
      </c>
      <c r="I15" s="14">
        <v>0</v>
      </c>
      <c r="J15" s="14"/>
      <c r="K15" s="13"/>
      <c r="L15" s="17">
        <v>13.28</v>
      </c>
      <c r="M15" s="54">
        <v>353.03</v>
      </c>
      <c r="N15" s="54">
        <v>0</v>
      </c>
      <c r="O15" s="54">
        <v>200.81</v>
      </c>
      <c r="P15" s="54">
        <v>13.5</v>
      </c>
      <c r="Q15" s="54">
        <v>0</v>
      </c>
      <c r="R15" s="54">
        <v>0</v>
      </c>
      <c r="S15" s="54">
        <v>0</v>
      </c>
      <c r="T15" s="54">
        <v>0</v>
      </c>
      <c r="U15" s="54">
        <f>ROUND(SUM(M15:P15,R15:T15),2)</f>
        <v>567.34</v>
      </c>
      <c r="V15" s="13"/>
      <c r="W15" s="13"/>
      <c r="X15" s="13" t="s">
        <v>273</v>
      </c>
    </row>
    <row r="16" spans="1:24" ht="22.05" customHeight="1">
      <c r="A16" s="15"/>
      <c r="B16" s="15"/>
      <c r="C16" s="15"/>
      <c r="D16" s="15"/>
      <c r="E16" s="15"/>
      <c r="F16" s="15" t="s">
        <v>176</v>
      </c>
      <c r="G16" s="15" t="s">
        <v>177</v>
      </c>
      <c r="H16" s="15" t="s">
        <v>31</v>
      </c>
      <c r="I16" s="16"/>
      <c r="J16" s="16">
        <f>IF(L16&gt;0,M16/L16,0)</f>
        <v>29.807519411524318</v>
      </c>
      <c r="K16" s="15"/>
      <c r="L16" s="18">
        <f>ROUND(SUM(L14:L15),2)</f>
        <v>24.47</v>
      </c>
      <c r="M16" s="55">
        <f>ROUND(SUM(M14:M15),2)</f>
        <v>729.39</v>
      </c>
      <c r="N16" s="55"/>
      <c r="O16" s="55">
        <f t="shared" ref="O16:U16" si="2">ROUND(SUM(O14:O15),2)</f>
        <v>447.03</v>
      </c>
      <c r="P16" s="55">
        <f t="shared" si="2"/>
        <v>22.5</v>
      </c>
      <c r="Q16" s="55">
        <f t="shared" si="2"/>
        <v>0</v>
      </c>
      <c r="R16" s="55">
        <f t="shared" si="2"/>
        <v>0</v>
      </c>
      <c r="S16" s="55">
        <f t="shared" si="2"/>
        <v>0</v>
      </c>
      <c r="T16" s="55">
        <f t="shared" si="2"/>
        <v>0</v>
      </c>
      <c r="U16" s="55">
        <f t="shared" si="2"/>
        <v>1198.92</v>
      </c>
      <c r="V16" s="13"/>
      <c r="W16" s="13"/>
      <c r="X16" s="13"/>
    </row>
    <row r="17" spans="1:24" ht="22.05" hidden="1" customHeight="1">
      <c r="A17" s="13"/>
      <c r="B17" s="13"/>
      <c r="C17" s="13"/>
      <c r="D17" s="13"/>
      <c r="E17" s="13"/>
      <c r="F17" s="13"/>
      <c r="G17" s="13"/>
      <c r="H17" s="13"/>
      <c r="I17" s="14"/>
      <c r="J17" s="14"/>
      <c r="K17" s="13"/>
      <c r="L17" s="17"/>
      <c r="M17" s="54"/>
      <c r="N17" s="54"/>
      <c r="O17" s="54"/>
      <c r="P17" s="54"/>
      <c r="Q17" s="54"/>
      <c r="R17" s="54"/>
      <c r="S17" s="54"/>
      <c r="T17" s="54"/>
      <c r="U17" s="54"/>
      <c r="V17" s="13"/>
      <c r="W17" s="13"/>
      <c r="X17" s="13"/>
    </row>
    <row r="18" spans="1:24" s="28" customFormat="1" ht="22.05" customHeight="1">
      <c r="A18" s="59"/>
      <c r="B18" s="59"/>
      <c r="C18" s="59"/>
      <c r="D18" s="59"/>
      <c r="E18" s="59"/>
      <c r="F18" s="59"/>
      <c r="G18" s="59"/>
      <c r="H18" s="59" t="s">
        <v>274</v>
      </c>
      <c r="I18" s="60"/>
      <c r="J18" s="60">
        <f>IF(L16&gt;0,(M16+N17)/L16,0)</f>
        <v>29.807519411524318</v>
      </c>
      <c r="K18" s="59"/>
      <c r="L18" s="61">
        <f>L16</f>
        <v>24.47</v>
      </c>
      <c r="M18" s="62">
        <f>M16</f>
        <v>729.39</v>
      </c>
      <c r="N18" s="62">
        <f>N17</f>
        <v>0</v>
      </c>
      <c r="O18" s="62">
        <f>O16</f>
        <v>447.03</v>
      </c>
      <c r="P18" s="62">
        <f>P16</f>
        <v>22.5</v>
      </c>
      <c r="Q18" s="62"/>
      <c r="R18" s="62">
        <f>R16</f>
        <v>0</v>
      </c>
      <c r="S18" s="62">
        <f>S16</f>
        <v>0</v>
      </c>
      <c r="T18" s="62">
        <f>T16</f>
        <v>0</v>
      </c>
      <c r="U18" s="62">
        <f>ROUND(U16+N17,2)</f>
        <v>1198.92</v>
      </c>
      <c r="V18" s="63"/>
      <c r="W18" s="63"/>
      <c r="X18" s="63"/>
    </row>
    <row r="19" spans="1:24" ht="22.05" customHeight="1">
      <c r="A19" s="13"/>
      <c r="B19" s="13"/>
      <c r="C19" s="13"/>
      <c r="D19" s="13"/>
      <c r="E19" s="13"/>
      <c r="F19" s="13"/>
      <c r="G19" s="13"/>
      <c r="H19" s="13"/>
      <c r="I19" s="14"/>
      <c r="J19" s="14"/>
      <c r="K19" s="13"/>
      <c r="L19" s="17"/>
      <c r="M19" s="54"/>
      <c r="N19" s="54"/>
      <c r="O19" s="54"/>
      <c r="P19" s="54"/>
      <c r="Q19" s="54"/>
      <c r="R19" s="54"/>
      <c r="S19" s="54"/>
      <c r="T19" s="54"/>
      <c r="U19" s="54"/>
      <c r="V19" s="13"/>
      <c r="W19" s="13"/>
      <c r="X19" s="13"/>
    </row>
    <row r="20" spans="1:24" s="20" customFormat="1" ht="44" customHeight="1">
      <c r="A20" s="56" t="s">
        <v>0</v>
      </c>
      <c r="B20" s="56" t="s">
        <v>1</v>
      </c>
      <c r="C20" s="56" t="s">
        <v>2</v>
      </c>
      <c r="D20" s="56" t="s">
        <v>3</v>
      </c>
      <c r="E20" s="56" t="s">
        <v>4</v>
      </c>
      <c r="F20" s="56" t="s">
        <v>5</v>
      </c>
      <c r="G20" s="56" t="s">
        <v>6</v>
      </c>
      <c r="H20" s="56" t="s">
        <v>7</v>
      </c>
      <c r="I20" s="56" t="s">
        <v>8</v>
      </c>
      <c r="J20" s="56" t="s">
        <v>9</v>
      </c>
      <c r="K20" s="56" t="s">
        <v>10</v>
      </c>
      <c r="L20" s="56" t="s">
        <v>11</v>
      </c>
      <c r="M20" s="57" t="s">
        <v>12</v>
      </c>
      <c r="N20" s="57" t="s">
        <v>13</v>
      </c>
      <c r="O20" s="57" t="s">
        <v>14</v>
      </c>
      <c r="P20" s="57" t="s">
        <v>15</v>
      </c>
      <c r="Q20" s="57" t="s">
        <v>16</v>
      </c>
      <c r="R20" s="57" t="s">
        <v>17</v>
      </c>
      <c r="S20" s="57" t="s">
        <v>18</v>
      </c>
      <c r="T20" s="57" t="s">
        <v>20</v>
      </c>
      <c r="U20" s="57" t="s">
        <v>21</v>
      </c>
      <c r="V20" s="58"/>
      <c r="W20" s="58" t="s">
        <v>22</v>
      </c>
      <c r="X20" s="58" t="s">
        <v>265</v>
      </c>
    </row>
    <row r="21" spans="1:24" ht="22.05" customHeight="1">
      <c r="A21" s="13" t="s">
        <v>163</v>
      </c>
      <c r="B21" s="13" t="s">
        <v>164</v>
      </c>
      <c r="C21" s="13" t="s">
        <v>165</v>
      </c>
      <c r="D21" s="13" t="s">
        <v>174</v>
      </c>
      <c r="E21" s="13" t="s">
        <v>175</v>
      </c>
      <c r="F21" s="13" t="s">
        <v>179</v>
      </c>
      <c r="G21" s="13" t="s">
        <v>180</v>
      </c>
      <c r="H21" s="13" t="s">
        <v>181</v>
      </c>
      <c r="I21" s="14">
        <v>0</v>
      </c>
      <c r="J21" s="14"/>
      <c r="K21" s="13"/>
      <c r="L21" s="17">
        <v>11.47</v>
      </c>
      <c r="M21" s="54">
        <v>376.36</v>
      </c>
      <c r="N21" s="54">
        <v>0</v>
      </c>
      <c r="O21" s="54">
        <v>246.22</v>
      </c>
      <c r="P21" s="54">
        <v>9</v>
      </c>
      <c r="Q21" s="54">
        <v>0</v>
      </c>
      <c r="R21" s="54">
        <v>0</v>
      </c>
      <c r="S21" s="54">
        <v>0</v>
      </c>
      <c r="T21" s="54">
        <v>0</v>
      </c>
      <c r="U21" s="54">
        <f>ROUND(SUM(M21:P21,R21:T21),2)</f>
        <v>631.58000000000004</v>
      </c>
      <c r="V21" s="13"/>
      <c r="W21" s="13"/>
      <c r="X21" s="13" t="s">
        <v>275</v>
      </c>
    </row>
    <row r="22" spans="1:24" ht="22.05" customHeight="1">
      <c r="A22" s="13" t="s">
        <v>163</v>
      </c>
      <c r="B22" s="13" t="s">
        <v>164</v>
      </c>
      <c r="C22" s="13" t="s">
        <v>165</v>
      </c>
      <c r="D22" s="13" t="s">
        <v>166</v>
      </c>
      <c r="E22" s="13" t="s">
        <v>167</v>
      </c>
      <c r="F22" s="13" t="s">
        <v>179</v>
      </c>
      <c r="G22" s="13" t="s">
        <v>180</v>
      </c>
      <c r="H22" s="13" t="s">
        <v>181</v>
      </c>
      <c r="I22" s="14">
        <v>0</v>
      </c>
      <c r="J22" s="14"/>
      <c r="K22" s="13"/>
      <c r="L22" s="17">
        <v>13.38</v>
      </c>
      <c r="M22" s="54">
        <v>353.03</v>
      </c>
      <c r="N22" s="54">
        <v>0</v>
      </c>
      <c r="O22" s="54">
        <v>200.81</v>
      </c>
      <c r="P22" s="54">
        <v>13.5</v>
      </c>
      <c r="Q22" s="54">
        <v>0</v>
      </c>
      <c r="R22" s="54">
        <v>0</v>
      </c>
      <c r="S22" s="54">
        <v>0</v>
      </c>
      <c r="T22" s="54">
        <v>0</v>
      </c>
      <c r="U22" s="54">
        <f>ROUND(SUM(M22:P22,R22:T22),2)</f>
        <v>567.34</v>
      </c>
      <c r="V22" s="13"/>
      <c r="W22" s="13"/>
      <c r="X22" s="13" t="s">
        <v>276</v>
      </c>
    </row>
    <row r="23" spans="1:24" ht="22.05" customHeight="1">
      <c r="A23" s="15"/>
      <c r="B23" s="15"/>
      <c r="C23" s="15"/>
      <c r="D23" s="15"/>
      <c r="E23" s="15"/>
      <c r="F23" s="15" t="s">
        <v>179</v>
      </c>
      <c r="G23" s="15" t="s">
        <v>180</v>
      </c>
      <c r="H23" s="15" t="s">
        <v>31</v>
      </c>
      <c r="I23" s="16"/>
      <c r="J23" s="16">
        <f>IF(L23&gt;0,M23/L23,0)</f>
        <v>29.351710261569416</v>
      </c>
      <c r="K23" s="15"/>
      <c r="L23" s="18">
        <f>ROUND(SUM(L21:L22),2)</f>
        <v>24.85</v>
      </c>
      <c r="M23" s="55">
        <f>ROUND(SUM(M21:M22),2)</f>
        <v>729.39</v>
      </c>
      <c r="N23" s="55"/>
      <c r="O23" s="55">
        <f t="shared" ref="O23:U23" si="3">ROUND(SUM(O21:O22),2)</f>
        <v>447.03</v>
      </c>
      <c r="P23" s="55">
        <f t="shared" si="3"/>
        <v>22.5</v>
      </c>
      <c r="Q23" s="55">
        <f t="shared" si="3"/>
        <v>0</v>
      </c>
      <c r="R23" s="55">
        <f t="shared" si="3"/>
        <v>0</v>
      </c>
      <c r="S23" s="55">
        <f t="shared" si="3"/>
        <v>0</v>
      </c>
      <c r="T23" s="55">
        <f t="shared" si="3"/>
        <v>0</v>
      </c>
      <c r="U23" s="55">
        <f t="shared" si="3"/>
        <v>1198.92</v>
      </c>
      <c r="V23" s="13"/>
      <c r="W23" s="13"/>
      <c r="X23" s="13"/>
    </row>
    <row r="24" spans="1:24" ht="22.05" hidden="1" customHeight="1">
      <c r="A24" s="13"/>
      <c r="B24" s="13"/>
      <c r="C24" s="13"/>
      <c r="D24" s="13"/>
      <c r="E24" s="13"/>
      <c r="F24" s="13"/>
      <c r="G24" s="13"/>
      <c r="H24" s="13"/>
      <c r="I24" s="14"/>
      <c r="J24" s="14"/>
      <c r="K24" s="13"/>
      <c r="L24" s="17"/>
      <c r="M24" s="54"/>
      <c r="N24" s="54"/>
      <c r="O24" s="54"/>
      <c r="P24" s="54"/>
      <c r="Q24" s="54"/>
      <c r="R24" s="54"/>
      <c r="S24" s="54"/>
      <c r="T24" s="54"/>
      <c r="U24" s="54"/>
      <c r="V24" s="13"/>
      <c r="W24" s="13"/>
      <c r="X24" s="13"/>
    </row>
    <row r="25" spans="1:24" s="28" customFormat="1" ht="22.05" customHeight="1">
      <c r="A25" s="59"/>
      <c r="B25" s="59"/>
      <c r="C25" s="59"/>
      <c r="D25" s="59"/>
      <c r="E25" s="59"/>
      <c r="F25" s="59"/>
      <c r="G25" s="59"/>
      <c r="H25" s="59" t="s">
        <v>277</v>
      </c>
      <c r="I25" s="60"/>
      <c r="J25" s="60">
        <f>IF(L23&gt;0,(M23+N24)/L23,0)</f>
        <v>29.351710261569416</v>
      </c>
      <c r="K25" s="59"/>
      <c r="L25" s="61">
        <f>L23</f>
        <v>24.85</v>
      </c>
      <c r="M25" s="62">
        <f>M23</f>
        <v>729.39</v>
      </c>
      <c r="N25" s="62">
        <f>N24</f>
        <v>0</v>
      </c>
      <c r="O25" s="62">
        <f>O23</f>
        <v>447.03</v>
      </c>
      <c r="P25" s="62">
        <f>P23</f>
        <v>22.5</v>
      </c>
      <c r="Q25" s="62"/>
      <c r="R25" s="62">
        <f>R23</f>
        <v>0</v>
      </c>
      <c r="S25" s="62">
        <f>S23</f>
        <v>0</v>
      </c>
      <c r="T25" s="62">
        <f>T23</f>
        <v>0</v>
      </c>
      <c r="U25" s="62">
        <f>ROUND(U23+N24,2)</f>
        <v>1198.92</v>
      </c>
      <c r="V25" s="63"/>
      <c r="W25" s="63"/>
      <c r="X25" s="63"/>
    </row>
    <row r="26" spans="1:24" ht="22.05" customHeight="1">
      <c r="A26" s="13"/>
      <c r="B26" s="13"/>
      <c r="C26" s="13"/>
      <c r="D26" s="13"/>
      <c r="E26" s="13"/>
      <c r="F26" s="13"/>
      <c r="G26" s="13"/>
      <c r="H26" s="13"/>
      <c r="I26" s="14"/>
      <c r="J26" s="14"/>
      <c r="K26" s="13"/>
      <c r="L26" s="17"/>
      <c r="M26" s="54"/>
      <c r="N26" s="54"/>
      <c r="O26" s="54"/>
      <c r="P26" s="54"/>
      <c r="Q26" s="54"/>
      <c r="R26" s="54"/>
      <c r="S26" s="54"/>
      <c r="T26" s="54"/>
      <c r="U26" s="54"/>
      <c r="V26" s="13"/>
      <c r="W26" s="13"/>
      <c r="X26" s="13"/>
    </row>
    <row r="27" spans="1:24" s="20" customFormat="1" ht="44" customHeight="1">
      <c r="A27" s="56" t="s">
        <v>0</v>
      </c>
      <c r="B27" s="56" t="s">
        <v>1</v>
      </c>
      <c r="C27" s="56" t="s">
        <v>2</v>
      </c>
      <c r="D27" s="56" t="s">
        <v>3</v>
      </c>
      <c r="E27" s="56" t="s">
        <v>4</v>
      </c>
      <c r="F27" s="56" t="s">
        <v>5</v>
      </c>
      <c r="G27" s="56" t="s">
        <v>6</v>
      </c>
      <c r="H27" s="56" t="s">
        <v>7</v>
      </c>
      <c r="I27" s="56" t="s">
        <v>8</v>
      </c>
      <c r="J27" s="56" t="s">
        <v>9</v>
      </c>
      <c r="K27" s="56" t="s">
        <v>10</v>
      </c>
      <c r="L27" s="56" t="s">
        <v>11</v>
      </c>
      <c r="M27" s="57" t="s">
        <v>12</v>
      </c>
      <c r="N27" s="57" t="s">
        <v>13</v>
      </c>
      <c r="O27" s="57" t="s">
        <v>14</v>
      </c>
      <c r="P27" s="57" t="s">
        <v>15</v>
      </c>
      <c r="Q27" s="57" t="s">
        <v>16</v>
      </c>
      <c r="R27" s="57" t="s">
        <v>17</v>
      </c>
      <c r="S27" s="57" t="s">
        <v>18</v>
      </c>
      <c r="T27" s="57" t="s">
        <v>20</v>
      </c>
      <c r="U27" s="57" t="s">
        <v>21</v>
      </c>
      <c r="V27" s="58"/>
      <c r="W27" s="58" t="s">
        <v>22</v>
      </c>
      <c r="X27" s="58" t="s">
        <v>265</v>
      </c>
    </row>
    <row r="28" spans="1:24" ht="22.05" customHeight="1">
      <c r="A28" s="13" t="s">
        <v>163</v>
      </c>
      <c r="B28" s="13" t="s">
        <v>164</v>
      </c>
      <c r="C28" s="13" t="s">
        <v>165</v>
      </c>
      <c r="D28" s="13" t="s">
        <v>166</v>
      </c>
      <c r="E28" s="13" t="s">
        <v>167</v>
      </c>
      <c r="F28" s="13" t="s">
        <v>182</v>
      </c>
      <c r="G28" s="13" t="s">
        <v>183</v>
      </c>
      <c r="H28" s="13" t="s">
        <v>184</v>
      </c>
      <c r="I28" s="14">
        <v>0</v>
      </c>
      <c r="J28" s="14"/>
      <c r="K28" s="13"/>
      <c r="L28" s="17">
        <v>11.01</v>
      </c>
      <c r="M28" s="54">
        <v>353.03</v>
      </c>
      <c r="N28" s="54">
        <v>0</v>
      </c>
      <c r="O28" s="54">
        <v>200.81</v>
      </c>
      <c r="P28" s="54">
        <v>9</v>
      </c>
      <c r="Q28" s="54">
        <v>0</v>
      </c>
      <c r="R28" s="54">
        <v>0</v>
      </c>
      <c r="S28" s="54">
        <v>0</v>
      </c>
      <c r="T28" s="54">
        <v>0</v>
      </c>
      <c r="U28" s="54">
        <f>ROUND(SUM(M28:P28,R28:T28),2)</f>
        <v>562.84</v>
      </c>
      <c r="V28" s="13"/>
      <c r="W28" s="13"/>
      <c r="X28" s="13" t="s">
        <v>278</v>
      </c>
    </row>
    <row r="29" spans="1:24" ht="22.05" customHeight="1">
      <c r="A29" s="15"/>
      <c r="B29" s="15"/>
      <c r="C29" s="15"/>
      <c r="D29" s="15"/>
      <c r="E29" s="15"/>
      <c r="F29" s="15" t="s">
        <v>182</v>
      </c>
      <c r="G29" s="15" t="s">
        <v>183</v>
      </c>
      <c r="H29" s="15" t="s">
        <v>31</v>
      </c>
      <c r="I29" s="16"/>
      <c r="J29" s="16">
        <f>IF(L29&gt;0,M29/L29,0)</f>
        <v>32.064486830154401</v>
      </c>
      <c r="K29" s="15"/>
      <c r="L29" s="18">
        <f>ROUND(SUM(L28:L28),2)</f>
        <v>11.01</v>
      </c>
      <c r="M29" s="55">
        <f>ROUND(SUM(M28:M28),2)</f>
        <v>353.03</v>
      </c>
      <c r="N29" s="55"/>
      <c r="O29" s="55">
        <f t="shared" ref="O29:U29" si="4">ROUND(SUM(O28:O28),2)</f>
        <v>200.81</v>
      </c>
      <c r="P29" s="55">
        <f t="shared" si="4"/>
        <v>9</v>
      </c>
      <c r="Q29" s="55">
        <f t="shared" si="4"/>
        <v>0</v>
      </c>
      <c r="R29" s="55">
        <f t="shared" si="4"/>
        <v>0</v>
      </c>
      <c r="S29" s="55">
        <f t="shared" si="4"/>
        <v>0</v>
      </c>
      <c r="T29" s="55">
        <f t="shared" si="4"/>
        <v>0</v>
      </c>
      <c r="U29" s="55">
        <f t="shared" si="4"/>
        <v>562.84</v>
      </c>
      <c r="V29" s="13"/>
      <c r="W29" s="13"/>
      <c r="X29" s="13"/>
    </row>
    <row r="30" spans="1:24" ht="22.05" hidden="1" customHeight="1">
      <c r="A30" s="13"/>
      <c r="B30" s="13"/>
      <c r="C30" s="13"/>
      <c r="D30" s="13"/>
      <c r="E30" s="13"/>
      <c r="F30" s="13"/>
      <c r="G30" s="13"/>
      <c r="H30" s="13"/>
      <c r="I30" s="14"/>
      <c r="J30" s="14"/>
      <c r="K30" s="13"/>
      <c r="L30" s="17"/>
      <c r="M30" s="54"/>
      <c r="N30" s="54"/>
      <c r="O30" s="54"/>
      <c r="P30" s="54"/>
      <c r="Q30" s="54"/>
      <c r="R30" s="54"/>
      <c r="S30" s="54"/>
      <c r="T30" s="54"/>
      <c r="U30" s="54"/>
      <c r="V30" s="13"/>
      <c r="W30" s="13"/>
      <c r="X30" s="13"/>
    </row>
    <row r="31" spans="1:24" s="28" customFormat="1" ht="22.05" customHeight="1">
      <c r="A31" s="59"/>
      <c r="B31" s="59"/>
      <c r="C31" s="59"/>
      <c r="D31" s="59"/>
      <c r="E31" s="59"/>
      <c r="F31" s="59"/>
      <c r="G31" s="59"/>
      <c r="H31" s="59" t="s">
        <v>279</v>
      </c>
      <c r="I31" s="60"/>
      <c r="J31" s="60">
        <f>IF(L29&gt;0,(M29+N30)/L29,0)</f>
        <v>32.064486830154401</v>
      </c>
      <c r="K31" s="59"/>
      <c r="L31" s="61">
        <f>L29</f>
        <v>11.01</v>
      </c>
      <c r="M31" s="62">
        <f>M29</f>
        <v>353.03</v>
      </c>
      <c r="N31" s="62">
        <f>N30</f>
        <v>0</v>
      </c>
      <c r="O31" s="62">
        <f>O29</f>
        <v>200.81</v>
      </c>
      <c r="P31" s="62">
        <f>P29</f>
        <v>9</v>
      </c>
      <c r="Q31" s="62"/>
      <c r="R31" s="62">
        <f>R29</f>
        <v>0</v>
      </c>
      <c r="S31" s="62">
        <f>S29</f>
        <v>0</v>
      </c>
      <c r="T31" s="62">
        <f>T29</f>
        <v>0</v>
      </c>
      <c r="U31" s="62">
        <f>ROUND(U29+N30,2)</f>
        <v>562.84</v>
      </c>
      <c r="V31" s="63"/>
      <c r="W31" s="63"/>
      <c r="X31" s="63"/>
    </row>
    <row r="32" spans="1:24" ht="22.05" customHeight="1">
      <c r="A32" s="13"/>
      <c r="B32" s="13"/>
      <c r="C32" s="13"/>
      <c r="D32" s="13"/>
      <c r="E32" s="13"/>
      <c r="F32" s="13"/>
      <c r="G32" s="13"/>
      <c r="H32" s="13"/>
      <c r="I32" s="14"/>
      <c r="J32" s="14"/>
      <c r="K32" s="13"/>
      <c r="L32" s="17"/>
      <c r="M32" s="54"/>
      <c r="N32" s="54"/>
      <c r="O32" s="54"/>
      <c r="P32" s="54"/>
      <c r="Q32" s="54"/>
      <c r="R32" s="54"/>
      <c r="S32" s="54"/>
      <c r="T32" s="54"/>
      <c r="U32" s="54"/>
      <c r="V32" s="13"/>
      <c r="W32" s="13"/>
      <c r="X32" s="13"/>
    </row>
    <row r="33" spans="1:24" s="20" customFormat="1" ht="44" customHeight="1">
      <c r="A33" s="56" t="s">
        <v>0</v>
      </c>
      <c r="B33" s="56" t="s">
        <v>1</v>
      </c>
      <c r="C33" s="56" t="s">
        <v>2</v>
      </c>
      <c r="D33" s="56" t="s">
        <v>3</v>
      </c>
      <c r="E33" s="56" t="s">
        <v>4</v>
      </c>
      <c r="F33" s="56" t="s">
        <v>5</v>
      </c>
      <c r="G33" s="56" t="s">
        <v>6</v>
      </c>
      <c r="H33" s="56" t="s">
        <v>7</v>
      </c>
      <c r="I33" s="56" t="s">
        <v>8</v>
      </c>
      <c r="J33" s="56" t="s">
        <v>9</v>
      </c>
      <c r="K33" s="56" t="s">
        <v>10</v>
      </c>
      <c r="L33" s="56" t="s">
        <v>11</v>
      </c>
      <c r="M33" s="57" t="s">
        <v>12</v>
      </c>
      <c r="N33" s="57" t="s">
        <v>13</v>
      </c>
      <c r="O33" s="57" t="s">
        <v>14</v>
      </c>
      <c r="P33" s="57" t="s">
        <v>15</v>
      </c>
      <c r="Q33" s="57" t="s">
        <v>16</v>
      </c>
      <c r="R33" s="57" t="s">
        <v>17</v>
      </c>
      <c r="S33" s="57" t="s">
        <v>18</v>
      </c>
      <c r="T33" s="57" t="s">
        <v>20</v>
      </c>
      <c r="U33" s="57" t="s">
        <v>21</v>
      </c>
      <c r="V33" s="58"/>
      <c r="W33" s="58" t="s">
        <v>22</v>
      </c>
      <c r="X33" s="58" t="s">
        <v>265</v>
      </c>
    </row>
    <row r="34" spans="1:24" ht="22.05" customHeight="1">
      <c r="A34" s="13" t="s">
        <v>163</v>
      </c>
      <c r="B34" s="13" t="s">
        <v>164</v>
      </c>
      <c r="C34" s="13" t="s">
        <v>165</v>
      </c>
      <c r="D34" s="13" t="s">
        <v>166</v>
      </c>
      <c r="E34" s="13" t="s">
        <v>167</v>
      </c>
      <c r="F34" s="13" t="s">
        <v>185</v>
      </c>
      <c r="G34" s="13" t="s">
        <v>186</v>
      </c>
      <c r="H34" s="13" t="s">
        <v>187</v>
      </c>
      <c r="I34" s="14">
        <v>0</v>
      </c>
      <c r="J34" s="14"/>
      <c r="K34" s="13"/>
      <c r="L34" s="17">
        <v>10.65</v>
      </c>
      <c r="M34" s="54">
        <v>353.03</v>
      </c>
      <c r="N34" s="54">
        <v>0</v>
      </c>
      <c r="O34" s="54">
        <v>200.81</v>
      </c>
      <c r="P34" s="54">
        <v>9</v>
      </c>
      <c r="Q34" s="54">
        <v>0</v>
      </c>
      <c r="R34" s="54">
        <v>0</v>
      </c>
      <c r="S34" s="54">
        <v>0</v>
      </c>
      <c r="T34" s="54">
        <v>0</v>
      </c>
      <c r="U34" s="54">
        <f>ROUND(SUM(M34:P34,R34:T34),2)</f>
        <v>562.84</v>
      </c>
      <c r="V34" s="13"/>
      <c r="W34" s="13"/>
      <c r="X34" s="13" t="s">
        <v>280</v>
      </c>
    </row>
    <row r="35" spans="1:24" ht="22.05" customHeight="1">
      <c r="A35" s="15"/>
      <c r="B35" s="15"/>
      <c r="C35" s="15"/>
      <c r="D35" s="15"/>
      <c r="E35" s="15"/>
      <c r="F35" s="15" t="s">
        <v>185</v>
      </c>
      <c r="G35" s="15" t="s">
        <v>186</v>
      </c>
      <c r="H35" s="15" t="s">
        <v>31</v>
      </c>
      <c r="I35" s="16"/>
      <c r="J35" s="16">
        <f>IF(L35&gt;0,M35/L35,0)</f>
        <v>33.148356807511732</v>
      </c>
      <c r="K35" s="15"/>
      <c r="L35" s="18">
        <f>ROUND(SUM(L34:L34),2)</f>
        <v>10.65</v>
      </c>
      <c r="M35" s="55">
        <f>ROUND(SUM(M34:M34),2)</f>
        <v>353.03</v>
      </c>
      <c r="N35" s="55"/>
      <c r="O35" s="55">
        <f t="shared" ref="O35:U35" si="5">ROUND(SUM(O34:O34),2)</f>
        <v>200.81</v>
      </c>
      <c r="P35" s="55">
        <f t="shared" si="5"/>
        <v>9</v>
      </c>
      <c r="Q35" s="55">
        <f t="shared" si="5"/>
        <v>0</v>
      </c>
      <c r="R35" s="55">
        <f t="shared" si="5"/>
        <v>0</v>
      </c>
      <c r="S35" s="55">
        <f t="shared" si="5"/>
        <v>0</v>
      </c>
      <c r="T35" s="55">
        <f t="shared" si="5"/>
        <v>0</v>
      </c>
      <c r="U35" s="55">
        <f t="shared" si="5"/>
        <v>562.84</v>
      </c>
      <c r="V35" s="13"/>
      <c r="W35" s="13"/>
      <c r="X35" s="13"/>
    </row>
    <row r="36" spans="1:24" ht="22.05" hidden="1" customHeight="1">
      <c r="A36" s="13"/>
      <c r="B36" s="13"/>
      <c r="C36" s="13"/>
      <c r="D36" s="13"/>
      <c r="E36" s="13"/>
      <c r="F36" s="13"/>
      <c r="G36" s="13"/>
      <c r="H36" s="13"/>
      <c r="I36" s="14"/>
      <c r="J36" s="14"/>
      <c r="K36" s="13"/>
      <c r="L36" s="17"/>
      <c r="M36" s="54"/>
      <c r="N36" s="54"/>
      <c r="O36" s="54"/>
      <c r="P36" s="54"/>
      <c r="Q36" s="54"/>
      <c r="R36" s="54"/>
      <c r="S36" s="54"/>
      <c r="T36" s="54"/>
      <c r="U36" s="54"/>
      <c r="V36" s="13"/>
      <c r="W36" s="13"/>
      <c r="X36" s="13"/>
    </row>
    <row r="37" spans="1:24" s="28" customFormat="1" ht="22.05" customHeight="1">
      <c r="A37" s="59"/>
      <c r="B37" s="59"/>
      <c r="C37" s="59"/>
      <c r="D37" s="59"/>
      <c r="E37" s="59"/>
      <c r="F37" s="59"/>
      <c r="G37" s="59"/>
      <c r="H37" s="59" t="s">
        <v>281</v>
      </c>
      <c r="I37" s="60"/>
      <c r="J37" s="60">
        <f>IF(L35&gt;0,(M35+N36)/L35,0)</f>
        <v>33.148356807511732</v>
      </c>
      <c r="K37" s="59"/>
      <c r="L37" s="61">
        <f>L35</f>
        <v>10.65</v>
      </c>
      <c r="M37" s="62">
        <f>M35</f>
        <v>353.03</v>
      </c>
      <c r="N37" s="62">
        <f>N36</f>
        <v>0</v>
      </c>
      <c r="O37" s="62">
        <f>O35</f>
        <v>200.81</v>
      </c>
      <c r="P37" s="62">
        <f>P35</f>
        <v>9</v>
      </c>
      <c r="Q37" s="62"/>
      <c r="R37" s="62">
        <f>R35</f>
        <v>0</v>
      </c>
      <c r="S37" s="62">
        <f>S35</f>
        <v>0</v>
      </c>
      <c r="T37" s="62">
        <f>T35</f>
        <v>0</v>
      </c>
      <c r="U37" s="62">
        <f>ROUND(U35+N36,2)</f>
        <v>562.84</v>
      </c>
      <c r="V37" s="63"/>
      <c r="W37" s="63"/>
      <c r="X37" s="63"/>
    </row>
    <row r="38" spans="1:24" ht="22.05" customHeight="1">
      <c r="A38" s="13"/>
      <c r="B38" s="13"/>
      <c r="C38" s="13"/>
      <c r="D38" s="13"/>
      <c r="E38" s="13"/>
      <c r="F38" s="13"/>
      <c r="G38" s="13"/>
      <c r="H38" s="13"/>
      <c r="I38" s="14"/>
      <c r="J38" s="14"/>
      <c r="K38" s="13"/>
      <c r="L38" s="17"/>
      <c r="M38" s="54"/>
      <c r="N38" s="54"/>
      <c r="O38" s="54"/>
      <c r="P38" s="54"/>
      <c r="Q38" s="54"/>
      <c r="R38" s="54"/>
      <c r="S38" s="54"/>
      <c r="T38" s="54"/>
      <c r="U38" s="54"/>
      <c r="V38" s="13"/>
      <c r="W38" s="13"/>
      <c r="X38" s="13"/>
    </row>
    <row r="39" spans="1:24" s="20" customFormat="1" ht="44" customHeight="1">
      <c r="A39" s="56" t="s">
        <v>0</v>
      </c>
      <c r="B39" s="56" t="s">
        <v>1</v>
      </c>
      <c r="C39" s="56" t="s">
        <v>2</v>
      </c>
      <c r="D39" s="56" t="s">
        <v>3</v>
      </c>
      <c r="E39" s="56" t="s">
        <v>4</v>
      </c>
      <c r="F39" s="56" t="s">
        <v>5</v>
      </c>
      <c r="G39" s="56" t="s">
        <v>6</v>
      </c>
      <c r="H39" s="56" t="s">
        <v>7</v>
      </c>
      <c r="I39" s="56" t="s">
        <v>8</v>
      </c>
      <c r="J39" s="56" t="s">
        <v>9</v>
      </c>
      <c r="K39" s="56" t="s">
        <v>10</v>
      </c>
      <c r="L39" s="56" t="s">
        <v>11</v>
      </c>
      <c r="M39" s="57" t="s">
        <v>12</v>
      </c>
      <c r="N39" s="57" t="s">
        <v>13</v>
      </c>
      <c r="O39" s="57" t="s">
        <v>14</v>
      </c>
      <c r="P39" s="57" t="s">
        <v>15</v>
      </c>
      <c r="Q39" s="57" t="s">
        <v>16</v>
      </c>
      <c r="R39" s="57" t="s">
        <v>17</v>
      </c>
      <c r="S39" s="57" t="s">
        <v>18</v>
      </c>
      <c r="T39" s="57" t="s">
        <v>20</v>
      </c>
      <c r="U39" s="57" t="s">
        <v>21</v>
      </c>
      <c r="V39" s="58"/>
      <c r="W39" s="58" t="s">
        <v>22</v>
      </c>
      <c r="X39" s="58" t="s">
        <v>265</v>
      </c>
    </row>
    <row r="40" spans="1:24" ht="22.05" customHeight="1">
      <c r="A40" s="13" t="s">
        <v>163</v>
      </c>
      <c r="B40" s="13" t="s">
        <v>164</v>
      </c>
      <c r="C40" s="13" t="s">
        <v>165</v>
      </c>
      <c r="D40" s="13" t="s">
        <v>174</v>
      </c>
      <c r="E40" s="13" t="s">
        <v>175</v>
      </c>
      <c r="F40" s="13" t="s">
        <v>188</v>
      </c>
      <c r="G40" s="13" t="s">
        <v>189</v>
      </c>
      <c r="H40" s="13" t="s">
        <v>190</v>
      </c>
      <c r="I40" s="14">
        <v>0</v>
      </c>
      <c r="J40" s="14"/>
      <c r="K40" s="13"/>
      <c r="L40" s="17">
        <v>10.66</v>
      </c>
      <c r="M40" s="54">
        <v>376.36</v>
      </c>
      <c r="N40" s="54">
        <v>0</v>
      </c>
      <c r="O40" s="54">
        <v>246.22</v>
      </c>
      <c r="P40" s="54">
        <v>9</v>
      </c>
      <c r="Q40" s="54">
        <v>0</v>
      </c>
      <c r="R40" s="54">
        <v>0</v>
      </c>
      <c r="S40" s="54">
        <v>0</v>
      </c>
      <c r="T40" s="54">
        <v>0</v>
      </c>
      <c r="U40" s="54">
        <f>ROUND(SUM(M40:P40,R40:T40),2)</f>
        <v>631.58000000000004</v>
      </c>
      <c r="V40" s="13"/>
      <c r="W40" s="13"/>
      <c r="X40" s="13" t="s">
        <v>282</v>
      </c>
    </row>
    <row r="41" spans="1:24" ht="22.05" customHeight="1">
      <c r="A41" s="13" t="s">
        <v>163</v>
      </c>
      <c r="B41" s="13" t="s">
        <v>164</v>
      </c>
      <c r="C41" s="13" t="s">
        <v>165</v>
      </c>
      <c r="D41" s="13" t="s">
        <v>166</v>
      </c>
      <c r="E41" s="13" t="s">
        <v>167</v>
      </c>
      <c r="F41" s="13" t="s">
        <v>188</v>
      </c>
      <c r="G41" s="13" t="s">
        <v>189</v>
      </c>
      <c r="H41" s="13" t="s">
        <v>190</v>
      </c>
      <c r="I41" s="14">
        <v>0</v>
      </c>
      <c r="J41" s="14"/>
      <c r="K41" s="13"/>
      <c r="L41" s="17">
        <v>13.48</v>
      </c>
      <c r="M41" s="54">
        <v>353.03</v>
      </c>
      <c r="N41" s="54">
        <v>0</v>
      </c>
      <c r="O41" s="54">
        <v>200.81</v>
      </c>
      <c r="P41" s="54">
        <v>13.5</v>
      </c>
      <c r="Q41" s="54">
        <v>0</v>
      </c>
      <c r="R41" s="54">
        <v>0</v>
      </c>
      <c r="S41" s="54">
        <v>0</v>
      </c>
      <c r="T41" s="54">
        <v>0</v>
      </c>
      <c r="U41" s="54">
        <f>ROUND(SUM(M41:P41,R41:T41),2)</f>
        <v>567.34</v>
      </c>
      <c r="V41" s="13"/>
      <c r="W41" s="13"/>
      <c r="X41" s="13" t="s">
        <v>283</v>
      </c>
    </row>
    <row r="42" spans="1:24" ht="22.05" customHeight="1">
      <c r="A42" s="13" t="s">
        <v>163</v>
      </c>
      <c r="B42" s="13" t="s">
        <v>164</v>
      </c>
      <c r="C42" s="13" t="s">
        <v>165</v>
      </c>
      <c r="D42" s="13" t="s">
        <v>191</v>
      </c>
      <c r="E42" s="13" t="s">
        <v>192</v>
      </c>
      <c r="F42" s="13" t="s">
        <v>188</v>
      </c>
      <c r="G42" s="13" t="s">
        <v>189</v>
      </c>
      <c r="H42" s="13" t="s">
        <v>190</v>
      </c>
      <c r="I42" s="14">
        <v>0</v>
      </c>
      <c r="J42" s="14"/>
      <c r="K42" s="13"/>
      <c r="L42" s="17">
        <v>7.26</v>
      </c>
      <c r="M42" s="54">
        <v>217</v>
      </c>
      <c r="N42" s="54">
        <v>0</v>
      </c>
      <c r="O42" s="54">
        <v>114.22</v>
      </c>
      <c r="P42" s="54">
        <v>4.5</v>
      </c>
      <c r="Q42" s="54">
        <v>0</v>
      </c>
      <c r="R42" s="54">
        <v>0</v>
      </c>
      <c r="S42" s="54">
        <v>0</v>
      </c>
      <c r="T42" s="54">
        <v>0</v>
      </c>
      <c r="U42" s="54">
        <f>ROUND(SUM(M42:P42,R42:T42),2)</f>
        <v>335.72</v>
      </c>
      <c r="V42" s="13"/>
      <c r="W42" s="13"/>
      <c r="X42" s="13" t="s">
        <v>284</v>
      </c>
    </row>
    <row r="43" spans="1:24" ht="22.05" customHeight="1">
      <c r="A43" s="15"/>
      <c r="B43" s="15"/>
      <c r="C43" s="15"/>
      <c r="D43" s="15"/>
      <c r="E43" s="15"/>
      <c r="F43" s="15" t="s">
        <v>188</v>
      </c>
      <c r="G43" s="15" t="s">
        <v>189</v>
      </c>
      <c r="H43" s="15" t="s">
        <v>31</v>
      </c>
      <c r="I43" s="16"/>
      <c r="J43" s="16">
        <f>IF(L43&gt;0,M43/L43,0)</f>
        <v>30.139808917197453</v>
      </c>
      <c r="K43" s="15"/>
      <c r="L43" s="18">
        <f>ROUND(SUM(L40:L42),2)</f>
        <v>31.4</v>
      </c>
      <c r="M43" s="55">
        <f>ROUND(SUM(M40:M42),2)</f>
        <v>946.39</v>
      </c>
      <c r="N43" s="55"/>
      <c r="O43" s="55">
        <f t="shared" ref="O43:U43" si="6">ROUND(SUM(O40:O42),2)</f>
        <v>561.25</v>
      </c>
      <c r="P43" s="55">
        <f t="shared" si="6"/>
        <v>27</v>
      </c>
      <c r="Q43" s="55">
        <f t="shared" si="6"/>
        <v>0</v>
      </c>
      <c r="R43" s="55">
        <f t="shared" si="6"/>
        <v>0</v>
      </c>
      <c r="S43" s="55">
        <f t="shared" si="6"/>
        <v>0</v>
      </c>
      <c r="T43" s="55">
        <f t="shared" si="6"/>
        <v>0</v>
      </c>
      <c r="U43" s="55">
        <f t="shared" si="6"/>
        <v>1534.64</v>
      </c>
      <c r="V43" s="13"/>
      <c r="W43" s="13"/>
      <c r="X43" s="13"/>
    </row>
    <row r="44" spans="1:24" ht="22.05" hidden="1" customHeight="1">
      <c r="A44" s="13"/>
      <c r="B44" s="13"/>
      <c r="C44" s="13"/>
      <c r="D44" s="13"/>
      <c r="E44" s="13"/>
      <c r="F44" s="13"/>
      <c r="G44" s="13"/>
      <c r="H44" s="13"/>
      <c r="I44" s="14"/>
      <c r="J44" s="14"/>
      <c r="K44" s="13"/>
      <c r="L44" s="17"/>
      <c r="M44" s="54"/>
      <c r="N44" s="54"/>
      <c r="O44" s="54"/>
      <c r="P44" s="54"/>
      <c r="Q44" s="54"/>
      <c r="R44" s="54"/>
      <c r="S44" s="54"/>
      <c r="T44" s="54"/>
      <c r="U44" s="54"/>
      <c r="V44" s="13"/>
      <c r="W44" s="13"/>
      <c r="X44" s="13"/>
    </row>
    <row r="45" spans="1:24" s="28" customFormat="1" ht="22.05" customHeight="1">
      <c r="A45" s="59"/>
      <c r="B45" s="59"/>
      <c r="C45" s="59"/>
      <c r="D45" s="59"/>
      <c r="E45" s="59"/>
      <c r="F45" s="59"/>
      <c r="G45" s="59"/>
      <c r="H45" s="59" t="s">
        <v>285</v>
      </c>
      <c r="I45" s="60"/>
      <c r="J45" s="60">
        <f>IF(L43&gt;0,(M43+N44)/L43,0)</f>
        <v>30.139808917197453</v>
      </c>
      <c r="K45" s="59"/>
      <c r="L45" s="61">
        <f>L43</f>
        <v>31.4</v>
      </c>
      <c r="M45" s="62">
        <f>M43</f>
        <v>946.39</v>
      </c>
      <c r="N45" s="62">
        <f>N44</f>
        <v>0</v>
      </c>
      <c r="O45" s="62">
        <f>O43</f>
        <v>561.25</v>
      </c>
      <c r="P45" s="62">
        <f>P43</f>
        <v>27</v>
      </c>
      <c r="Q45" s="62"/>
      <c r="R45" s="62">
        <f>R43</f>
        <v>0</v>
      </c>
      <c r="S45" s="62">
        <f>S43</f>
        <v>0</v>
      </c>
      <c r="T45" s="62">
        <f>T43</f>
        <v>0</v>
      </c>
      <c r="U45" s="62">
        <f>ROUND(U43+N44,2)</f>
        <v>1534.64</v>
      </c>
      <c r="V45" s="63"/>
      <c r="W45" s="63"/>
      <c r="X45" s="63"/>
    </row>
    <row r="46" spans="1:24" ht="22.05" customHeight="1">
      <c r="A46" s="13"/>
      <c r="B46" s="13"/>
      <c r="C46" s="13"/>
      <c r="D46" s="13"/>
      <c r="E46" s="13"/>
      <c r="F46" s="13"/>
      <c r="G46" s="13"/>
      <c r="H46" s="13"/>
      <c r="I46" s="14"/>
      <c r="J46" s="14"/>
      <c r="K46" s="13"/>
      <c r="L46" s="17"/>
      <c r="M46" s="54"/>
      <c r="N46" s="54"/>
      <c r="O46" s="54"/>
      <c r="P46" s="54"/>
      <c r="Q46" s="54"/>
      <c r="R46" s="54"/>
      <c r="S46" s="54"/>
      <c r="T46" s="54"/>
      <c r="U46" s="54"/>
      <c r="V46" s="13"/>
      <c r="W46" s="13"/>
      <c r="X46" s="13"/>
    </row>
    <row r="47" spans="1:24" s="20" customFormat="1" ht="44" customHeight="1">
      <c r="A47" s="56" t="s">
        <v>0</v>
      </c>
      <c r="B47" s="56" t="s">
        <v>1</v>
      </c>
      <c r="C47" s="56" t="s">
        <v>2</v>
      </c>
      <c r="D47" s="56" t="s">
        <v>3</v>
      </c>
      <c r="E47" s="56" t="s">
        <v>4</v>
      </c>
      <c r="F47" s="56" t="s">
        <v>5</v>
      </c>
      <c r="G47" s="56" t="s">
        <v>6</v>
      </c>
      <c r="H47" s="56" t="s">
        <v>7</v>
      </c>
      <c r="I47" s="56" t="s">
        <v>8</v>
      </c>
      <c r="J47" s="56" t="s">
        <v>9</v>
      </c>
      <c r="K47" s="56" t="s">
        <v>10</v>
      </c>
      <c r="L47" s="56" t="s">
        <v>11</v>
      </c>
      <c r="M47" s="57" t="s">
        <v>12</v>
      </c>
      <c r="N47" s="57" t="s">
        <v>13</v>
      </c>
      <c r="O47" s="57" t="s">
        <v>14</v>
      </c>
      <c r="P47" s="57" t="s">
        <v>15</v>
      </c>
      <c r="Q47" s="57" t="s">
        <v>16</v>
      </c>
      <c r="R47" s="57" t="s">
        <v>17</v>
      </c>
      <c r="S47" s="57" t="s">
        <v>18</v>
      </c>
      <c r="T47" s="57" t="s">
        <v>20</v>
      </c>
      <c r="U47" s="57" t="s">
        <v>21</v>
      </c>
      <c r="V47" s="58"/>
      <c r="W47" s="58" t="s">
        <v>22</v>
      </c>
      <c r="X47" s="58" t="s">
        <v>265</v>
      </c>
    </row>
    <row r="48" spans="1:24" ht="22.05" customHeight="1">
      <c r="A48" s="13" t="s">
        <v>163</v>
      </c>
      <c r="B48" s="13" t="s">
        <v>164</v>
      </c>
      <c r="C48" s="13" t="s">
        <v>165</v>
      </c>
      <c r="D48" s="13" t="s">
        <v>166</v>
      </c>
      <c r="E48" s="13" t="s">
        <v>167</v>
      </c>
      <c r="F48" s="13" t="s">
        <v>193</v>
      </c>
      <c r="G48" s="13" t="s">
        <v>169</v>
      </c>
      <c r="H48" s="13" t="s">
        <v>194</v>
      </c>
      <c r="I48" s="14">
        <v>0</v>
      </c>
      <c r="J48" s="14"/>
      <c r="K48" s="13"/>
      <c r="L48" s="17">
        <v>13.46</v>
      </c>
      <c r="M48" s="54">
        <v>353.03</v>
      </c>
      <c r="N48" s="54">
        <v>0</v>
      </c>
      <c r="O48" s="54">
        <v>200.81</v>
      </c>
      <c r="P48" s="54">
        <v>13.5</v>
      </c>
      <c r="Q48" s="54">
        <v>0</v>
      </c>
      <c r="R48" s="54">
        <v>0</v>
      </c>
      <c r="S48" s="54">
        <v>0</v>
      </c>
      <c r="T48" s="54">
        <v>0</v>
      </c>
      <c r="U48" s="54">
        <f>ROUND(SUM(M48:P48,R48:T48),2)</f>
        <v>567.34</v>
      </c>
      <c r="V48" s="13"/>
      <c r="W48" s="13"/>
      <c r="X48" s="13" t="s">
        <v>286</v>
      </c>
    </row>
    <row r="49" spans="1:24" ht="22.05" customHeight="1">
      <c r="A49" s="15"/>
      <c r="B49" s="15"/>
      <c r="C49" s="15"/>
      <c r="D49" s="15"/>
      <c r="E49" s="15"/>
      <c r="F49" s="15" t="s">
        <v>193</v>
      </c>
      <c r="G49" s="15" t="s">
        <v>169</v>
      </c>
      <c r="H49" s="15" t="s">
        <v>31</v>
      </c>
      <c r="I49" s="16"/>
      <c r="J49" s="16">
        <f>IF(L49&gt;0,M49/L49,0)</f>
        <v>26.228083209509656</v>
      </c>
      <c r="K49" s="15"/>
      <c r="L49" s="18">
        <f>ROUND(SUM(L48:L48),2)</f>
        <v>13.46</v>
      </c>
      <c r="M49" s="55">
        <f>ROUND(SUM(M48:M48),2)</f>
        <v>353.03</v>
      </c>
      <c r="N49" s="55"/>
      <c r="O49" s="55">
        <f t="shared" ref="O49:U49" si="7">ROUND(SUM(O48:O48),2)</f>
        <v>200.81</v>
      </c>
      <c r="P49" s="55">
        <f t="shared" si="7"/>
        <v>13.5</v>
      </c>
      <c r="Q49" s="55">
        <f t="shared" si="7"/>
        <v>0</v>
      </c>
      <c r="R49" s="55">
        <f t="shared" si="7"/>
        <v>0</v>
      </c>
      <c r="S49" s="55">
        <f t="shared" si="7"/>
        <v>0</v>
      </c>
      <c r="T49" s="55">
        <f t="shared" si="7"/>
        <v>0</v>
      </c>
      <c r="U49" s="55">
        <f t="shared" si="7"/>
        <v>567.34</v>
      </c>
      <c r="V49" s="13"/>
      <c r="W49" s="13"/>
      <c r="X49" s="13"/>
    </row>
    <row r="50" spans="1:24" ht="22.05" hidden="1" customHeight="1">
      <c r="A50" s="13"/>
      <c r="B50" s="13"/>
      <c r="C50" s="13"/>
      <c r="D50" s="13"/>
      <c r="E50" s="13"/>
      <c r="F50" s="13"/>
      <c r="G50" s="13"/>
      <c r="H50" s="13"/>
      <c r="I50" s="14"/>
      <c r="J50" s="14"/>
      <c r="K50" s="13"/>
      <c r="L50" s="17"/>
      <c r="M50" s="54"/>
      <c r="N50" s="54"/>
      <c r="O50" s="54"/>
      <c r="P50" s="54"/>
      <c r="Q50" s="54"/>
      <c r="R50" s="54"/>
      <c r="S50" s="54"/>
      <c r="T50" s="54"/>
      <c r="U50" s="54"/>
      <c r="V50" s="13"/>
      <c r="W50" s="13"/>
      <c r="X50" s="13"/>
    </row>
    <row r="51" spans="1:24" s="28" customFormat="1" ht="22.05" customHeight="1">
      <c r="A51" s="59"/>
      <c r="B51" s="59"/>
      <c r="C51" s="59"/>
      <c r="D51" s="59"/>
      <c r="E51" s="59"/>
      <c r="F51" s="59"/>
      <c r="G51" s="59"/>
      <c r="H51" s="59" t="s">
        <v>287</v>
      </c>
      <c r="I51" s="60"/>
      <c r="J51" s="60">
        <f>IF(L49&gt;0,(M49+N50)/L49,0)</f>
        <v>26.228083209509656</v>
      </c>
      <c r="K51" s="59"/>
      <c r="L51" s="61">
        <f>L49</f>
        <v>13.46</v>
      </c>
      <c r="M51" s="62">
        <f>M49</f>
        <v>353.03</v>
      </c>
      <c r="N51" s="62">
        <f>N50</f>
        <v>0</v>
      </c>
      <c r="O51" s="62">
        <f>O49</f>
        <v>200.81</v>
      </c>
      <c r="P51" s="62">
        <f>P49</f>
        <v>13.5</v>
      </c>
      <c r="Q51" s="62"/>
      <c r="R51" s="62">
        <f>R49</f>
        <v>0</v>
      </c>
      <c r="S51" s="62">
        <f>S49</f>
        <v>0</v>
      </c>
      <c r="T51" s="62">
        <f>T49</f>
        <v>0</v>
      </c>
      <c r="U51" s="62">
        <f>ROUND(U49+N50,2)</f>
        <v>567.34</v>
      </c>
      <c r="V51" s="63"/>
      <c r="W51" s="63"/>
      <c r="X51" s="63"/>
    </row>
    <row r="52" spans="1:24" ht="22.05" customHeight="1">
      <c r="A52" s="13"/>
      <c r="B52" s="13"/>
      <c r="C52" s="13"/>
      <c r="D52" s="13"/>
      <c r="E52" s="13"/>
      <c r="F52" s="13"/>
      <c r="G52" s="13"/>
      <c r="H52" s="13"/>
      <c r="I52" s="14"/>
      <c r="J52" s="14"/>
      <c r="K52" s="13"/>
      <c r="L52" s="17"/>
      <c r="M52" s="54"/>
      <c r="N52" s="54"/>
      <c r="O52" s="54"/>
      <c r="P52" s="54"/>
      <c r="Q52" s="54"/>
      <c r="R52" s="54"/>
      <c r="S52" s="54"/>
      <c r="T52" s="54"/>
      <c r="U52" s="54"/>
      <c r="V52" s="13"/>
      <c r="W52" s="13"/>
      <c r="X52" s="13"/>
    </row>
    <row r="53" spans="1:24" s="20" customFormat="1" ht="44" customHeight="1">
      <c r="A53" s="56" t="s">
        <v>0</v>
      </c>
      <c r="B53" s="56" t="s">
        <v>1</v>
      </c>
      <c r="C53" s="56" t="s">
        <v>2</v>
      </c>
      <c r="D53" s="56" t="s">
        <v>3</v>
      </c>
      <c r="E53" s="56" t="s">
        <v>4</v>
      </c>
      <c r="F53" s="56" t="s">
        <v>5</v>
      </c>
      <c r="G53" s="56" t="s">
        <v>6</v>
      </c>
      <c r="H53" s="56" t="s">
        <v>7</v>
      </c>
      <c r="I53" s="56" t="s">
        <v>8</v>
      </c>
      <c r="J53" s="56" t="s">
        <v>9</v>
      </c>
      <c r="K53" s="56" t="s">
        <v>10</v>
      </c>
      <c r="L53" s="56" t="s">
        <v>11</v>
      </c>
      <c r="M53" s="57" t="s">
        <v>12</v>
      </c>
      <c r="N53" s="57" t="s">
        <v>13</v>
      </c>
      <c r="O53" s="57" t="s">
        <v>14</v>
      </c>
      <c r="P53" s="57" t="s">
        <v>15</v>
      </c>
      <c r="Q53" s="57" t="s">
        <v>16</v>
      </c>
      <c r="R53" s="57" t="s">
        <v>17</v>
      </c>
      <c r="S53" s="57" t="s">
        <v>18</v>
      </c>
      <c r="T53" s="57" t="s">
        <v>20</v>
      </c>
      <c r="U53" s="57" t="s">
        <v>21</v>
      </c>
      <c r="V53" s="58"/>
      <c r="W53" s="58" t="s">
        <v>22</v>
      </c>
      <c r="X53" s="58" t="s">
        <v>265</v>
      </c>
    </row>
    <row r="54" spans="1:24" ht="22.05" customHeight="1">
      <c r="A54" s="13" t="s">
        <v>163</v>
      </c>
      <c r="B54" s="13" t="s">
        <v>164</v>
      </c>
      <c r="C54" s="13" t="s">
        <v>165</v>
      </c>
      <c r="D54" s="13" t="s">
        <v>174</v>
      </c>
      <c r="E54" s="13" t="s">
        <v>175</v>
      </c>
      <c r="F54" s="13" t="s">
        <v>195</v>
      </c>
      <c r="G54" s="13" t="s">
        <v>196</v>
      </c>
      <c r="H54" s="13" t="s">
        <v>197</v>
      </c>
      <c r="I54" s="14">
        <v>0</v>
      </c>
      <c r="J54" s="14"/>
      <c r="K54" s="13"/>
      <c r="L54" s="17">
        <v>11.25</v>
      </c>
      <c r="M54" s="54">
        <v>376.36</v>
      </c>
      <c r="N54" s="54">
        <v>0</v>
      </c>
      <c r="O54" s="54">
        <v>246.22</v>
      </c>
      <c r="P54" s="54">
        <v>9</v>
      </c>
      <c r="Q54" s="54">
        <v>0</v>
      </c>
      <c r="R54" s="54">
        <v>0</v>
      </c>
      <c r="S54" s="54">
        <v>0</v>
      </c>
      <c r="T54" s="54">
        <v>0</v>
      </c>
      <c r="U54" s="54">
        <f>ROUND(SUM(M54:P54,R54:T54),2)</f>
        <v>631.58000000000004</v>
      </c>
      <c r="V54" s="13"/>
      <c r="W54" s="13"/>
      <c r="X54" s="13" t="s">
        <v>288</v>
      </c>
    </row>
    <row r="55" spans="1:24" ht="22.05" customHeight="1">
      <c r="A55" s="13" t="s">
        <v>163</v>
      </c>
      <c r="B55" s="13" t="s">
        <v>164</v>
      </c>
      <c r="C55" s="13" t="s">
        <v>165</v>
      </c>
      <c r="D55" s="13" t="s">
        <v>166</v>
      </c>
      <c r="E55" s="13" t="s">
        <v>167</v>
      </c>
      <c r="F55" s="13" t="s">
        <v>195</v>
      </c>
      <c r="G55" s="13" t="s">
        <v>196</v>
      </c>
      <c r="H55" s="13" t="s">
        <v>197</v>
      </c>
      <c r="I55" s="14">
        <v>0</v>
      </c>
      <c r="J55" s="14"/>
      <c r="K55" s="13"/>
      <c r="L55" s="17">
        <v>13.44</v>
      </c>
      <c r="M55" s="54">
        <v>353.03</v>
      </c>
      <c r="N55" s="54">
        <v>0</v>
      </c>
      <c r="O55" s="54">
        <v>200.81</v>
      </c>
      <c r="P55" s="54">
        <v>13.5</v>
      </c>
      <c r="Q55" s="54">
        <v>0</v>
      </c>
      <c r="R55" s="54">
        <v>0</v>
      </c>
      <c r="S55" s="54">
        <v>0</v>
      </c>
      <c r="T55" s="54">
        <v>0</v>
      </c>
      <c r="U55" s="54">
        <f>ROUND(SUM(M55:P55,R55:T55),2)</f>
        <v>567.34</v>
      </c>
      <c r="V55" s="13"/>
      <c r="W55" s="13"/>
      <c r="X55" s="13" t="s">
        <v>289</v>
      </c>
    </row>
    <row r="56" spans="1:24" ht="22.05" customHeight="1">
      <c r="A56" s="15"/>
      <c r="B56" s="15"/>
      <c r="C56" s="15"/>
      <c r="D56" s="15"/>
      <c r="E56" s="15"/>
      <c r="F56" s="15" t="s">
        <v>195</v>
      </c>
      <c r="G56" s="15" t="s">
        <v>196</v>
      </c>
      <c r="H56" s="15" t="s">
        <v>31</v>
      </c>
      <c r="I56" s="16"/>
      <c r="J56" s="16">
        <f>IF(L56&gt;0,M56/L56,0)</f>
        <v>29.541919805589306</v>
      </c>
      <c r="K56" s="15"/>
      <c r="L56" s="18">
        <f>ROUND(SUM(L54:L55),2)</f>
        <v>24.69</v>
      </c>
      <c r="M56" s="55">
        <f>ROUND(SUM(M54:M55),2)</f>
        <v>729.39</v>
      </c>
      <c r="N56" s="55"/>
      <c r="O56" s="55">
        <f t="shared" ref="O56:U56" si="8">ROUND(SUM(O54:O55),2)</f>
        <v>447.03</v>
      </c>
      <c r="P56" s="55">
        <f t="shared" si="8"/>
        <v>22.5</v>
      </c>
      <c r="Q56" s="55">
        <f t="shared" si="8"/>
        <v>0</v>
      </c>
      <c r="R56" s="55">
        <f t="shared" si="8"/>
        <v>0</v>
      </c>
      <c r="S56" s="55">
        <f t="shared" si="8"/>
        <v>0</v>
      </c>
      <c r="T56" s="55">
        <f t="shared" si="8"/>
        <v>0</v>
      </c>
      <c r="U56" s="55">
        <f t="shared" si="8"/>
        <v>1198.92</v>
      </c>
      <c r="V56" s="13"/>
      <c r="W56" s="13"/>
      <c r="X56" s="13"/>
    </row>
    <row r="57" spans="1:24" ht="22.05" hidden="1" customHeight="1">
      <c r="A57" s="13"/>
      <c r="B57" s="13"/>
      <c r="C57" s="13"/>
      <c r="D57" s="13"/>
      <c r="E57" s="13"/>
      <c r="F57" s="13"/>
      <c r="G57" s="13"/>
      <c r="H57" s="13"/>
      <c r="I57" s="14"/>
      <c r="J57" s="14"/>
      <c r="K57" s="13"/>
      <c r="L57" s="17"/>
      <c r="M57" s="54"/>
      <c r="N57" s="54"/>
      <c r="O57" s="54"/>
      <c r="P57" s="54"/>
      <c r="Q57" s="54"/>
      <c r="R57" s="54"/>
      <c r="S57" s="54"/>
      <c r="T57" s="54"/>
      <c r="U57" s="54"/>
      <c r="V57" s="13"/>
      <c r="W57" s="13"/>
      <c r="X57" s="13"/>
    </row>
    <row r="58" spans="1:24" s="28" customFormat="1" ht="22.05" customHeight="1">
      <c r="A58" s="59"/>
      <c r="B58" s="59"/>
      <c r="C58" s="59"/>
      <c r="D58" s="59"/>
      <c r="E58" s="59"/>
      <c r="F58" s="59"/>
      <c r="G58" s="59"/>
      <c r="H58" s="59" t="s">
        <v>290</v>
      </c>
      <c r="I58" s="60"/>
      <c r="J58" s="60">
        <f>IF(L56&gt;0,(M56+N57)/L56,0)</f>
        <v>29.541919805589306</v>
      </c>
      <c r="K58" s="59"/>
      <c r="L58" s="61">
        <f>L56</f>
        <v>24.69</v>
      </c>
      <c r="M58" s="62">
        <f>M56</f>
        <v>729.39</v>
      </c>
      <c r="N58" s="62">
        <f>N57</f>
        <v>0</v>
      </c>
      <c r="O58" s="62">
        <f>O56</f>
        <v>447.03</v>
      </c>
      <c r="P58" s="62">
        <f>P56</f>
        <v>22.5</v>
      </c>
      <c r="Q58" s="62"/>
      <c r="R58" s="62">
        <f>R56</f>
        <v>0</v>
      </c>
      <c r="S58" s="62">
        <f>S56</f>
        <v>0</v>
      </c>
      <c r="T58" s="62">
        <f>T56</f>
        <v>0</v>
      </c>
      <c r="U58" s="62">
        <f>ROUND(U56+N57,2)</f>
        <v>1198.92</v>
      </c>
      <c r="V58" s="63"/>
      <c r="W58" s="63"/>
      <c r="X58" s="63"/>
    </row>
    <row r="59" spans="1:24" ht="22.05" customHeight="1">
      <c r="A59" s="13"/>
      <c r="B59" s="13"/>
      <c r="C59" s="13"/>
      <c r="D59" s="13"/>
      <c r="E59" s="13"/>
      <c r="F59" s="13"/>
      <c r="G59" s="13"/>
      <c r="H59" s="13"/>
      <c r="I59" s="14"/>
      <c r="J59" s="14"/>
      <c r="K59" s="13"/>
      <c r="L59" s="17"/>
      <c r="M59" s="54"/>
      <c r="N59" s="54"/>
      <c r="O59" s="54"/>
      <c r="P59" s="54"/>
      <c r="Q59" s="54"/>
      <c r="R59" s="54"/>
      <c r="S59" s="54"/>
      <c r="T59" s="54"/>
      <c r="U59" s="54"/>
      <c r="V59" s="13"/>
      <c r="W59" s="13"/>
      <c r="X59" s="13"/>
    </row>
    <row r="60" spans="1:24" s="20" customFormat="1" ht="44" customHeight="1">
      <c r="A60" s="56" t="s">
        <v>0</v>
      </c>
      <c r="B60" s="56" t="s">
        <v>1</v>
      </c>
      <c r="C60" s="56" t="s">
        <v>2</v>
      </c>
      <c r="D60" s="56" t="s">
        <v>3</v>
      </c>
      <c r="E60" s="56" t="s">
        <v>4</v>
      </c>
      <c r="F60" s="56" t="s">
        <v>5</v>
      </c>
      <c r="G60" s="56" t="s">
        <v>6</v>
      </c>
      <c r="H60" s="56" t="s">
        <v>7</v>
      </c>
      <c r="I60" s="56" t="s">
        <v>8</v>
      </c>
      <c r="J60" s="56" t="s">
        <v>9</v>
      </c>
      <c r="K60" s="56" t="s">
        <v>10</v>
      </c>
      <c r="L60" s="56" t="s">
        <v>11</v>
      </c>
      <c r="M60" s="57" t="s">
        <v>12</v>
      </c>
      <c r="N60" s="57" t="s">
        <v>13</v>
      </c>
      <c r="O60" s="57" t="s">
        <v>14</v>
      </c>
      <c r="P60" s="57" t="s">
        <v>15</v>
      </c>
      <c r="Q60" s="57" t="s">
        <v>16</v>
      </c>
      <c r="R60" s="57" t="s">
        <v>17</v>
      </c>
      <c r="S60" s="57" t="s">
        <v>18</v>
      </c>
      <c r="T60" s="57" t="s">
        <v>20</v>
      </c>
      <c r="U60" s="57" t="s">
        <v>21</v>
      </c>
      <c r="V60" s="58"/>
      <c r="W60" s="58" t="s">
        <v>22</v>
      </c>
      <c r="X60" s="58" t="s">
        <v>265</v>
      </c>
    </row>
    <row r="61" spans="1:24" ht="22.05" customHeight="1">
      <c r="A61" s="13" t="s">
        <v>163</v>
      </c>
      <c r="B61" s="13" t="s">
        <v>164</v>
      </c>
      <c r="C61" s="64" t="s">
        <v>165</v>
      </c>
      <c r="D61" s="13" t="s">
        <v>174</v>
      </c>
      <c r="E61" s="13" t="s">
        <v>175</v>
      </c>
      <c r="F61" s="13" t="s">
        <v>198</v>
      </c>
      <c r="G61" s="13" t="s">
        <v>199</v>
      </c>
      <c r="H61" s="13" t="s">
        <v>200</v>
      </c>
      <c r="I61" s="14">
        <v>0</v>
      </c>
      <c r="J61" s="14"/>
      <c r="K61" s="13"/>
      <c r="L61" s="17">
        <v>11.17</v>
      </c>
      <c r="M61" s="54">
        <v>376.36</v>
      </c>
      <c r="N61" s="54">
        <v>0</v>
      </c>
      <c r="O61" s="54">
        <v>246.22</v>
      </c>
      <c r="P61" s="54">
        <v>9</v>
      </c>
      <c r="Q61" s="54">
        <v>0</v>
      </c>
      <c r="R61" s="54">
        <v>0</v>
      </c>
      <c r="S61" s="54">
        <v>0</v>
      </c>
      <c r="T61" s="54">
        <v>0</v>
      </c>
      <c r="U61" s="54">
        <f>ROUND(SUM(M61:P61,R61:T61),2)</f>
        <v>631.58000000000004</v>
      </c>
      <c r="V61" s="13"/>
      <c r="W61" s="13"/>
      <c r="X61" s="13" t="s">
        <v>291</v>
      </c>
    </row>
    <row r="62" spans="1:24" ht="22.05" customHeight="1">
      <c r="A62" s="13" t="s">
        <v>163</v>
      </c>
      <c r="B62" s="13" t="s">
        <v>164</v>
      </c>
      <c r="C62" s="13" t="s">
        <v>165</v>
      </c>
      <c r="D62" s="13" t="s">
        <v>166</v>
      </c>
      <c r="E62" s="13" t="s">
        <v>167</v>
      </c>
      <c r="F62" s="13" t="s">
        <v>198</v>
      </c>
      <c r="G62" s="13" t="s">
        <v>199</v>
      </c>
      <c r="H62" s="13" t="s">
        <v>200</v>
      </c>
      <c r="I62" s="14">
        <v>0</v>
      </c>
      <c r="J62" s="14"/>
      <c r="K62" s="13"/>
      <c r="L62" s="17">
        <v>12.83</v>
      </c>
      <c r="M62" s="54">
        <v>353.03</v>
      </c>
      <c r="N62" s="54">
        <v>0</v>
      </c>
      <c r="O62" s="54">
        <v>200.81</v>
      </c>
      <c r="P62" s="54">
        <v>13.5</v>
      </c>
      <c r="Q62" s="54">
        <v>0</v>
      </c>
      <c r="R62" s="54">
        <v>0</v>
      </c>
      <c r="S62" s="54">
        <v>0</v>
      </c>
      <c r="T62" s="54">
        <v>0</v>
      </c>
      <c r="U62" s="54">
        <f>ROUND(SUM(M62:P62,R62:T62),2)</f>
        <v>567.34</v>
      </c>
      <c r="V62" s="13"/>
      <c r="W62" s="13"/>
      <c r="X62" s="13" t="s">
        <v>292</v>
      </c>
    </row>
    <row r="63" spans="1:24" ht="22.05" customHeight="1">
      <c r="A63" s="15"/>
      <c r="B63" s="15"/>
      <c r="C63" s="15"/>
      <c r="D63" s="15"/>
      <c r="E63" s="15"/>
      <c r="F63" s="15" t="s">
        <v>198</v>
      </c>
      <c r="G63" s="15" t="s">
        <v>199</v>
      </c>
      <c r="H63" s="15" t="s">
        <v>31</v>
      </c>
      <c r="I63" s="16"/>
      <c r="J63" s="16">
        <f>IF(L63&gt;0,M63/L63,0)</f>
        <v>30.391249999999999</v>
      </c>
      <c r="K63" s="15"/>
      <c r="L63" s="18">
        <f>ROUND(SUM(L61:L62),2)</f>
        <v>24</v>
      </c>
      <c r="M63" s="55">
        <f>ROUND(SUM(M61:M62),2)</f>
        <v>729.39</v>
      </c>
      <c r="N63" s="55"/>
      <c r="O63" s="55">
        <f t="shared" ref="O63:U63" si="9">ROUND(SUM(O61:O62),2)</f>
        <v>447.03</v>
      </c>
      <c r="P63" s="55">
        <f t="shared" si="9"/>
        <v>22.5</v>
      </c>
      <c r="Q63" s="55">
        <f t="shared" si="9"/>
        <v>0</v>
      </c>
      <c r="R63" s="55">
        <f t="shared" si="9"/>
        <v>0</v>
      </c>
      <c r="S63" s="55">
        <f t="shared" si="9"/>
        <v>0</v>
      </c>
      <c r="T63" s="55">
        <f t="shared" si="9"/>
        <v>0</v>
      </c>
      <c r="U63" s="55">
        <f t="shared" si="9"/>
        <v>1198.92</v>
      </c>
      <c r="V63" s="13"/>
      <c r="W63" s="13"/>
      <c r="X63" s="13"/>
    </row>
    <row r="64" spans="1:24" ht="22.05" hidden="1" customHeight="1">
      <c r="A64" s="13"/>
      <c r="B64" s="13"/>
      <c r="C64" s="13"/>
      <c r="D64" s="13"/>
      <c r="E64" s="13"/>
      <c r="F64" s="13"/>
      <c r="G64" s="13"/>
      <c r="H64" s="13"/>
      <c r="I64" s="14"/>
      <c r="J64" s="14"/>
      <c r="K64" s="13"/>
      <c r="L64" s="17"/>
      <c r="M64" s="54"/>
      <c r="N64" s="54"/>
      <c r="O64" s="54"/>
      <c r="P64" s="54"/>
      <c r="Q64" s="54"/>
      <c r="R64" s="54"/>
      <c r="S64" s="54"/>
      <c r="T64" s="54"/>
      <c r="U64" s="54"/>
      <c r="V64" s="13"/>
      <c r="W64" s="13"/>
      <c r="X64" s="13"/>
    </row>
    <row r="65" spans="1:24" s="28" customFormat="1" ht="22.05" customHeight="1">
      <c r="A65" s="59"/>
      <c r="B65" s="59"/>
      <c r="C65" s="59"/>
      <c r="D65" s="59"/>
      <c r="E65" s="59"/>
      <c r="F65" s="59"/>
      <c r="G65" s="59"/>
      <c r="H65" s="59" t="s">
        <v>293</v>
      </c>
      <c r="I65" s="60"/>
      <c r="J65" s="60">
        <f>IF(L63&gt;0,(M63+N64)/L63,0)</f>
        <v>30.391249999999999</v>
      </c>
      <c r="K65" s="59"/>
      <c r="L65" s="61">
        <f>L63</f>
        <v>24</v>
      </c>
      <c r="M65" s="62">
        <f>M63</f>
        <v>729.39</v>
      </c>
      <c r="N65" s="62">
        <f>N64</f>
        <v>0</v>
      </c>
      <c r="O65" s="62">
        <f>O63</f>
        <v>447.03</v>
      </c>
      <c r="P65" s="62">
        <f>P63</f>
        <v>22.5</v>
      </c>
      <c r="Q65" s="62"/>
      <c r="R65" s="62">
        <f>R63</f>
        <v>0</v>
      </c>
      <c r="S65" s="62">
        <f>S63</f>
        <v>0</v>
      </c>
      <c r="T65" s="62">
        <f>T63</f>
        <v>0</v>
      </c>
      <c r="U65" s="62">
        <f>ROUND(U63+N64,2)</f>
        <v>1198.92</v>
      </c>
      <c r="V65" s="63"/>
      <c r="W65" s="63"/>
      <c r="X65" s="63"/>
    </row>
    <row r="66" spans="1:24" ht="22.05" customHeight="1">
      <c r="A66" s="13"/>
      <c r="B66" s="13"/>
      <c r="C66" s="13"/>
      <c r="D66" s="13"/>
      <c r="E66" s="13"/>
      <c r="F66" s="13"/>
      <c r="G66" s="13"/>
      <c r="H66" s="13"/>
      <c r="I66" s="14"/>
      <c r="J66" s="14"/>
      <c r="K66" s="13"/>
      <c r="L66" s="17"/>
      <c r="M66" s="54"/>
      <c r="N66" s="54"/>
      <c r="O66" s="54"/>
      <c r="P66" s="54"/>
      <c r="Q66" s="54"/>
      <c r="R66" s="54"/>
      <c r="S66" s="54"/>
      <c r="T66" s="54"/>
      <c r="U66" s="54"/>
      <c r="V66" s="13"/>
      <c r="W66" s="13"/>
      <c r="X66" s="13"/>
    </row>
    <row r="67" spans="1:24" s="20" customFormat="1" ht="44" customHeight="1">
      <c r="A67" s="56" t="s">
        <v>0</v>
      </c>
      <c r="B67" s="56" t="s">
        <v>1</v>
      </c>
      <c r="C67" s="56" t="s">
        <v>2</v>
      </c>
      <c r="D67" s="56" t="s">
        <v>3</v>
      </c>
      <c r="E67" s="56" t="s">
        <v>4</v>
      </c>
      <c r="F67" s="56" t="s">
        <v>5</v>
      </c>
      <c r="G67" s="56" t="s">
        <v>6</v>
      </c>
      <c r="H67" s="56" t="s">
        <v>7</v>
      </c>
      <c r="I67" s="56" t="s">
        <v>8</v>
      </c>
      <c r="J67" s="56" t="s">
        <v>9</v>
      </c>
      <c r="K67" s="56" t="s">
        <v>10</v>
      </c>
      <c r="L67" s="56" t="s">
        <v>11</v>
      </c>
      <c r="M67" s="57" t="s">
        <v>12</v>
      </c>
      <c r="N67" s="57" t="s">
        <v>13</v>
      </c>
      <c r="O67" s="57" t="s">
        <v>14</v>
      </c>
      <c r="P67" s="57" t="s">
        <v>15</v>
      </c>
      <c r="Q67" s="57" t="s">
        <v>16</v>
      </c>
      <c r="R67" s="57" t="s">
        <v>17</v>
      </c>
      <c r="S67" s="57" t="s">
        <v>18</v>
      </c>
      <c r="T67" s="57" t="s">
        <v>20</v>
      </c>
      <c r="U67" s="57" t="s">
        <v>21</v>
      </c>
      <c r="V67" s="58"/>
      <c r="W67" s="58" t="s">
        <v>22</v>
      </c>
      <c r="X67" s="58" t="s">
        <v>265</v>
      </c>
    </row>
    <row r="68" spans="1:24" ht="22.05" customHeight="1">
      <c r="A68" s="13" t="s">
        <v>163</v>
      </c>
      <c r="B68" s="13" t="s">
        <v>164</v>
      </c>
      <c r="C68" s="13" t="s">
        <v>165</v>
      </c>
      <c r="D68" s="13" t="s">
        <v>174</v>
      </c>
      <c r="E68" s="13" t="s">
        <v>175</v>
      </c>
      <c r="F68" s="13" t="s">
        <v>201</v>
      </c>
      <c r="G68" s="13" t="s">
        <v>202</v>
      </c>
      <c r="H68" s="13" t="s">
        <v>203</v>
      </c>
      <c r="I68" s="14">
        <v>0</v>
      </c>
      <c r="J68" s="14"/>
      <c r="K68" s="13"/>
      <c r="L68" s="17">
        <v>11.1</v>
      </c>
      <c r="M68" s="54">
        <v>376.36</v>
      </c>
      <c r="N68" s="54">
        <v>0</v>
      </c>
      <c r="O68" s="54">
        <v>246.22</v>
      </c>
      <c r="P68" s="54">
        <v>9</v>
      </c>
      <c r="Q68" s="54">
        <v>0</v>
      </c>
      <c r="R68" s="54">
        <v>0</v>
      </c>
      <c r="S68" s="54">
        <v>0</v>
      </c>
      <c r="T68" s="54">
        <v>0</v>
      </c>
      <c r="U68" s="54">
        <f>ROUND(SUM(M68:P68,R68:T68),2)</f>
        <v>631.58000000000004</v>
      </c>
      <c r="V68" s="13"/>
      <c r="W68" s="13"/>
      <c r="X68" s="13" t="s">
        <v>294</v>
      </c>
    </row>
    <row r="69" spans="1:24" ht="22.05" customHeight="1">
      <c r="A69" s="13" t="s">
        <v>163</v>
      </c>
      <c r="B69" s="13" t="s">
        <v>164</v>
      </c>
      <c r="C69" s="13" t="s">
        <v>165</v>
      </c>
      <c r="D69" s="13" t="s">
        <v>166</v>
      </c>
      <c r="E69" s="13" t="s">
        <v>167</v>
      </c>
      <c r="F69" s="13" t="s">
        <v>201</v>
      </c>
      <c r="G69" s="13" t="s">
        <v>202</v>
      </c>
      <c r="H69" s="13" t="s">
        <v>203</v>
      </c>
      <c r="I69" s="14">
        <v>0</v>
      </c>
      <c r="J69" s="14"/>
      <c r="K69" s="13"/>
      <c r="L69" s="17">
        <v>11.32</v>
      </c>
      <c r="M69" s="54">
        <v>353.03</v>
      </c>
      <c r="N69" s="54">
        <v>0</v>
      </c>
      <c r="O69" s="54">
        <v>200.81</v>
      </c>
      <c r="P69" s="54">
        <v>9</v>
      </c>
      <c r="Q69" s="54">
        <v>0</v>
      </c>
      <c r="R69" s="54">
        <v>0</v>
      </c>
      <c r="S69" s="54">
        <v>0</v>
      </c>
      <c r="T69" s="54">
        <v>0</v>
      </c>
      <c r="U69" s="54">
        <f>ROUND(SUM(M69:P69,R69:T69),2)</f>
        <v>562.84</v>
      </c>
      <c r="V69" s="13"/>
      <c r="W69" s="13"/>
      <c r="X69" s="13" t="s">
        <v>295</v>
      </c>
    </row>
    <row r="70" spans="1:24" ht="22.05" customHeight="1">
      <c r="A70" s="15"/>
      <c r="B70" s="15"/>
      <c r="C70" s="15"/>
      <c r="D70" s="15"/>
      <c r="E70" s="15"/>
      <c r="F70" s="15" t="s">
        <v>201</v>
      </c>
      <c r="G70" s="15" t="s">
        <v>202</v>
      </c>
      <c r="H70" s="15" t="s">
        <v>31</v>
      </c>
      <c r="I70" s="16"/>
      <c r="J70" s="16">
        <f>IF(L70&gt;0,M70/L70,0)</f>
        <v>32.53300624442462</v>
      </c>
      <c r="K70" s="15"/>
      <c r="L70" s="18">
        <f>ROUND(SUM(L68:L69),2)</f>
        <v>22.42</v>
      </c>
      <c r="M70" s="55">
        <f>ROUND(SUM(M68:M69),2)</f>
        <v>729.39</v>
      </c>
      <c r="N70" s="55"/>
      <c r="O70" s="55">
        <f t="shared" ref="O70:U70" si="10">ROUND(SUM(O68:O69),2)</f>
        <v>447.03</v>
      </c>
      <c r="P70" s="55">
        <f t="shared" si="10"/>
        <v>18</v>
      </c>
      <c r="Q70" s="55">
        <f t="shared" si="10"/>
        <v>0</v>
      </c>
      <c r="R70" s="55">
        <f t="shared" si="10"/>
        <v>0</v>
      </c>
      <c r="S70" s="55">
        <f t="shared" si="10"/>
        <v>0</v>
      </c>
      <c r="T70" s="55">
        <f t="shared" si="10"/>
        <v>0</v>
      </c>
      <c r="U70" s="55">
        <f t="shared" si="10"/>
        <v>1194.42</v>
      </c>
      <c r="V70" s="13"/>
      <c r="W70" s="13"/>
      <c r="X70" s="13"/>
    </row>
    <row r="71" spans="1:24" ht="22.05" hidden="1" customHeight="1">
      <c r="A71" s="13"/>
      <c r="B71" s="13"/>
      <c r="C71" s="13"/>
      <c r="D71" s="13"/>
      <c r="E71" s="13"/>
      <c r="F71" s="13"/>
      <c r="G71" s="13"/>
      <c r="H71" s="13"/>
      <c r="I71" s="14"/>
      <c r="J71" s="14"/>
      <c r="K71" s="13"/>
      <c r="L71" s="17"/>
      <c r="M71" s="54"/>
      <c r="N71" s="54"/>
      <c r="O71" s="54"/>
      <c r="P71" s="54"/>
      <c r="Q71" s="54"/>
      <c r="R71" s="54"/>
      <c r="S71" s="54"/>
      <c r="T71" s="54"/>
      <c r="U71" s="54"/>
      <c r="V71" s="13"/>
      <c r="W71" s="13"/>
      <c r="X71" s="13"/>
    </row>
    <row r="72" spans="1:24" s="28" customFormat="1" ht="22.05" customHeight="1">
      <c r="A72" s="59"/>
      <c r="B72" s="59"/>
      <c r="C72" s="59"/>
      <c r="D72" s="59"/>
      <c r="E72" s="59"/>
      <c r="F72" s="59"/>
      <c r="G72" s="59"/>
      <c r="H72" s="59" t="s">
        <v>296</v>
      </c>
      <c r="I72" s="60"/>
      <c r="J72" s="60">
        <f>IF(L70&gt;0,(M70+N71)/L70,0)</f>
        <v>32.53300624442462</v>
      </c>
      <c r="K72" s="59"/>
      <c r="L72" s="61">
        <f>L70</f>
        <v>22.42</v>
      </c>
      <c r="M72" s="62">
        <f>M70</f>
        <v>729.39</v>
      </c>
      <c r="N72" s="62">
        <f>N71</f>
        <v>0</v>
      </c>
      <c r="O72" s="62">
        <f>O70</f>
        <v>447.03</v>
      </c>
      <c r="P72" s="62">
        <f>P70</f>
        <v>18</v>
      </c>
      <c r="Q72" s="62"/>
      <c r="R72" s="62">
        <f>R70</f>
        <v>0</v>
      </c>
      <c r="S72" s="62">
        <f>S70</f>
        <v>0</v>
      </c>
      <c r="T72" s="62">
        <f>T70</f>
        <v>0</v>
      </c>
      <c r="U72" s="62">
        <f>ROUND(U70+N71,2)</f>
        <v>1194.42</v>
      </c>
      <c r="V72" s="63"/>
      <c r="W72" s="63"/>
      <c r="X72" s="63"/>
    </row>
    <row r="73" spans="1:24" ht="22.05" customHeight="1">
      <c r="A73" s="13"/>
      <c r="B73" s="13"/>
      <c r="C73" s="13"/>
      <c r="D73" s="13"/>
      <c r="E73" s="13"/>
      <c r="F73" s="13"/>
      <c r="G73" s="13"/>
      <c r="H73" s="13"/>
      <c r="I73" s="14"/>
      <c r="J73" s="14"/>
      <c r="K73" s="13"/>
      <c r="L73" s="17"/>
      <c r="M73" s="54"/>
      <c r="N73" s="54"/>
      <c r="O73" s="54"/>
      <c r="P73" s="54"/>
      <c r="Q73" s="54"/>
      <c r="R73" s="54"/>
      <c r="S73" s="54"/>
      <c r="T73" s="54"/>
      <c r="U73" s="54"/>
      <c r="V73" s="13"/>
      <c r="W73" s="13"/>
      <c r="X73" s="13"/>
    </row>
    <row r="74" spans="1:24" s="20" customFormat="1" ht="44" customHeight="1">
      <c r="A74" s="56" t="s">
        <v>0</v>
      </c>
      <c r="B74" s="56" t="s">
        <v>1</v>
      </c>
      <c r="C74" s="56" t="s">
        <v>2</v>
      </c>
      <c r="D74" s="56" t="s">
        <v>3</v>
      </c>
      <c r="E74" s="56" t="s">
        <v>4</v>
      </c>
      <c r="F74" s="56" t="s">
        <v>5</v>
      </c>
      <c r="G74" s="56" t="s">
        <v>6</v>
      </c>
      <c r="H74" s="56" t="s">
        <v>7</v>
      </c>
      <c r="I74" s="56" t="s">
        <v>8</v>
      </c>
      <c r="J74" s="56" t="s">
        <v>9</v>
      </c>
      <c r="K74" s="56" t="s">
        <v>10</v>
      </c>
      <c r="L74" s="56" t="s">
        <v>11</v>
      </c>
      <c r="M74" s="57" t="s">
        <v>12</v>
      </c>
      <c r="N74" s="57" t="s">
        <v>13</v>
      </c>
      <c r="O74" s="57" t="s">
        <v>14</v>
      </c>
      <c r="P74" s="57" t="s">
        <v>15</v>
      </c>
      <c r="Q74" s="57" t="s">
        <v>16</v>
      </c>
      <c r="R74" s="57" t="s">
        <v>17</v>
      </c>
      <c r="S74" s="57" t="s">
        <v>18</v>
      </c>
      <c r="T74" s="57" t="s">
        <v>20</v>
      </c>
      <c r="U74" s="57" t="s">
        <v>21</v>
      </c>
      <c r="V74" s="58"/>
      <c r="W74" s="58" t="s">
        <v>22</v>
      </c>
      <c r="X74" s="58" t="s">
        <v>265</v>
      </c>
    </row>
    <row r="75" spans="1:24" ht="22.05" customHeight="1">
      <c r="A75" s="13" t="s">
        <v>163</v>
      </c>
      <c r="B75" s="13" t="s">
        <v>164</v>
      </c>
      <c r="C75" s="13" t="s">
        <v>165</v>
      </c>
      <c r="D75" s="13" t="s">
        <v>174</v>
      </c>
      <c r="E75" s="13" t="s">
        <v>175</v>
      </c>
      <c r="F75" s="13" t="s">
        <v>204</v>
      </c>
      <c r="G75" s="13" t="s">
        <v>205</v>
      </c>
      <c r="H75" s="13" t="s">
        <v>206</v>
      </c>
      <c r="I75" s="14">
        <v>0</v>
      </c>
      <c r="J75" s="14"/>
      <c r="K75" s="13"/>
      <c r="L75" s="17">
        <v>11.13</v>
      </c>
      <c r="M75" s="54">
        <v>376.36</v>
      </c>
      <c r="N75" s="54">
        <v>0</v>
      </c>
      <c r="O75" s="54">
        <v>246.22</v>
      </c>
      <c r="P75" s="54">
        <v>9</v>
      </c>
      <c r="Q75" s="54">
        <v>0</v>
      </c>
      <c r="R75" s="54">
        <v>0</v>
      </c>
      <c r="S75" s="54">
        <v>0</v>
      </c>
      <c r="T75" s="54">
        <v>0</v>
      </c>
      <c r="U75" s="54">
        <f>ROUND(SUM(M75:P75,R75:T75),2)</f>
        <v>631.58000000000004</v>
      </c>
      <c r="V75" s="13"/>
      <c r="W75" s="13"/>
      <c r="X75" s="13" t="s">
        <v>297</v>
      </c>
    </row>
    <row r="76" spans="1:24" ht="22.05" customHeight="1">
      <c r="A76" s="15"/>
      <c r="B76" s="15"/>
      <c r="C76" s="15"/>
      <c r="D76" s="15"/>
      <c r="E76" s="15"/>
      <c r="F76" s="15" t="s">
        <v>204</v>
      </c>
      <c r="G76" s="15" t="s">
        <v>205</v>
      </c>
      <c r="H76" s="15" t="s">
        <v>31</v>
      </c>
      <c r="I76" s="16"/>
      <c r="J76" s="16">
        <f>IF(L76&gt;0,M76/L76,0)</f>
        <v>33.814914645103322</v>
      </c>
      <c r="K76" s="15"/>
      <c r="L76" s="18">
        <f>ROUND(SUM(L75:L75),2)</f>
        <v>11.13</v>
      </c>
      <c r="M76" s="55">
        <f>ROUND(SUM(M75:M75),2)</f>
        <v>376.36</v>
      </c>
      <c r="N76" s="55"/>
      <c r="O76" s="55">
        <f t="shared" ref="O76:U76" si="11">ROUND(SUM(O75:O75),2)</f>
        <v>246.22</v>
      </c>
      <c r="P76" s="55">
        <f t="shared" si="11"/>
        <v>9</v>
      </c>
      <c r="Q76" s="55">
        <f t="shared" si="11"/>
        <v>0</v>
      </c>
      <c r="R76" s="55">
        <f t="shared" si="11"/>
        <v>0</v>
      </c>
      <c r="S76" s="55">
        <f t="shared" si="11"/>
        <v>0</v>
      </c>
      <c r="T76" s="55">
        <f t="shared" si="11"/>
        <v>0</v>
      </c>
      <c r="U76" s="55">
        <f t="shared" si="11"/>
        <v>631.58000000000004</v>
      </c>
      <c r="V76" s="13"/>
      <c r="W76" s="13"/>
      <c r="X76" s="13"/>
    </row>
    <row r="77" spans="1:24" ht="22.05" hidden="1" customHeight="1">
      <c r="A77" s="13"/>
      <c r="B77" s="13"/>
      <c r="C77" s="13"/>
      <c r="D77" s="13"/>
      <c r="E77" s="13"/>
      <c r="F77" s="13"/>
      <c r="G77" s="13"/>
      <c r="H77" s="13"/>
      <c r="I77" s="14"/>
      <c r="J77" s="14"/>
      <c r="K77" s="13"/>
      <c r="L77" s="17"/>
      <c r="M77" s="54"/>
      <c r="N77" s="54"/>
      <c r="O77" s="54"/>
      <c r="P77" s="54"/>
      <c r="Q77" s="54"/>
      <c r="R77" s="54"/>
      <c r="S77" s="54"/>
      <c r="T77" s="54"/>
      <c r="U77" s="54"/>
      <c r="V77" s="13"/>
      <c r="W77" s="13"/>
      <c r="X77" s="13"/>
    </row>
    <row r="78" spans="1:24" s="28" customFormat="1" ht="22.05" customHeight="1">
      <c r="A78" s="59"/>
      <c r="B78" s="59"/>
      <c r="C78" s="59"/>
      <c r="D78" s="59"/>
      <c r="E78" s="59"/>
      <c r="F78" s="59"/>
      <c r="G78" s="59"/>
      <c r="H78" s="59" t="s">
        <v>298</v>
      </c>
      <c r="I78" s="60"/>
      <c r="J78" s="60">
        <f>IF(L76&gt;0,(M76+N77)/L76,0)</f>
        <v>33.814914645103322</v>
      </c>
      <c r="K78" s="59"/>
      <c r="L78" s="61">
        <f>L76</f>
        <v>11.13</v>
      </c>
      <c r="M78" s="62">
        <f>M76</f>
        <v>376.36</v>
      </c>
      <c r="N78" s="62">
        <f>N77</f>
        <v>0</v>
      </c>
      <c r="O78" s="62">
        <f>O76</f>
        <v>246.22</v>
      </c>
      <c r="P78" s="62">
        <f>P76</f>
        <v>9</v>
      </c>
      <c r="Q78" s="62"/>
      <c r="R78" s="62">
        <f>R76</f>
        <v>0</v>
      </c>
      <c r="S78" s="62">
        <f>S76</f>
        <v>0</v>
      </c>
      <c r="T78" s="62">
        <f>T76</f>
        <v>0</v>
      </c>
      <c r="U78" s="62">
        <f>ROUND(U76+N77,2)</f>
        <v>631.58000000000004</v>
      </c>
      <c r="V78" s="63"/>
      <c r="W78" s="63"/>
      <c r="X78" s="63"/>
    </row>
    <row r="79" spans="1:24" ht="22.05" customHeight="1">
      <c r="A79" s="13"/>
      <c r="B79" s="13"/>
      <c r="C79" s="13"/>
      <c r="D79" s="13"/>
      <c r="E79" s="13"/>
      <c r="F79" s="13"/>
      <c r="G79" s="13"/>
      <c r="H79" s="13"/>
      <c r="I79" s="14"/>
      <c r="J79" s="14"/>
      <c r="K79" s="13"/>
      <c r="L79" s="17"/>
      <c r="M79" s="54"/>
      <c r="N79" s="54"/>
      <c r="O79" s="54"/>
      <c r="P79" s="54"/>
      <c r="Q79" s="54"/>
      <c r="R79" s="54"/>
      <c r="S79" s="54"/>
      <c r="T79" s="54"/>
      <c r="U79" s="54"/>
      <c r="V79" s="13"/>
      <c r="W79" s="13"/>
      <c r="X79" s="13"/>
    </row>
    <row r="80" spans="1:24" s="20" customFormat="1" ht="44" customHeight="1">
      <c r="A80" s="56" t="s">
        <v>0</v>
      </c>
      <c r="B80" s="56" t="s">
        <v>1</v>
      </c>
      <c r="C80" s="56" t="s">
        <v>2</v>
      </c>
      <c r="D80" s="56" t="s">
        <v>3</v>
      </c>
      <c r="E80" s="56" t="s">
        <v>4</v>
      </c>
      <c r="F80" s="56" t="s">
        <v>5</v>
      </c>
      <c r="G80" s="56" t="s">
        <v>6</v>
      </c>
      <c r="H80" s="56" t="s">
        <v>7</v>
      </c>
      <c r="I80" s="56" t="s">
        <v>8</v>
      </c>
      <c r="J80" s="56" t="s">
        <v>9</v>
      </c>
      <c r="K80" s="56" t="s">
        <v>10</v>
      </c>
      <c r="L80" s="56" t="s">
        <v>11</v>
      </c>
      <c r="M80" s="57" t="s">
        <v>12</v>
      </c>
      <c r="N80" s="57" t="s">
        <v>13</v>
      </c>
      <c r="O80" s="57" t="s">
        <v>14</v>
      </c>
      <c r="P80" s="57" t="s">
        <v>15</v>
      </c>
      <c r="Q80" s="57" t="s">
        <v>16</v>
      </c>
      <c r="R80" s="57" t="s">
        <v>17</v>
      </c>
      <c r="S80" s="57" t="s">
        <v>18</v>
      </c>
      <c r="T80" s="57" t="s">
        <v>20</v>
      </c>
      <c r="U80" s="57" t="s">
        <v>21</v>
      </c>
      <c r="V80" s="58"/>
      <c r="W80" s="58" t="s">
        <v>22</v>
      </c>
      <c r="X80" s="58" t="s">
        <v>265</v>
      </c>
    </row>
    <row r="81" spans="1:24" ht="22.05" customHeight="1">
      <c r="A81" s="13" t="s">
        <v>163</v>
      </c>
      <c r="B81" s="13" t="s">
        <v>164</v>
      </c>
      <c r="C81" s="13" t="s">
        <v>165</v>
      </c>
      <c r="D81" s="13" t="s">
        <v>174</v>
      </c>
      <c r="E81" s="13" t="s">
        <v>175</v>
      </c>
      <c r="F81" s="13" t="s">
        <v>207</v>
      </c>
      <c r="G81" s="13" t="s">
        <v>199</v>
      </c>
      <c r="H81" s="13" t="s">
        <v>208</v>
      </c>
      <c r="I81" s="14">
        <v>0</v>
      </c>
      <c r="J81" s="14"/>
      <c r="K81" s="13"/>
      <c r="L81" s="17">
        <v>11.16</v>
      </c>
      <c r="M81" s="54">
        <v>376.36</v>
      </c>
      <c r="N81" s="54">
        <v>0</v>
      </c>
      <c r="O81" s="54">
        <v>246.22</v>
      </c>
      <c r="P81" s="54">
        <v>9</v>
      </c>
      <c r="Q81" s="54">
        <v>0</v>
      </c>
      <c r="R81" s="54">
        <v>0</v>
      </c>
      <c r="S81" s="54">
        <v>0</v>
      </c>
      <c r="T81" s="54">
        <v>0</v>
      </c>
      <c r="U81" s="54">
        <f>ROUND(SUM(M81:P81,R81:T81),2)</f>
        <v>631.58000000000004</v>
      </c>
      <c r="V81" s="13"/>
      <c r="W81" s="13"/>
      <c r="X81" s="13" t="s">
        <v>299</v>
      </c>
    </row>
    <row r="82" spans="1:24" ht="22.05" customHeight="1">
      <c r="A82" s="15"/>
      <c r="B82" s="15"/>
      <c r="C82" s="15"/>
      <c r="D82" s="15"/>
      <c r="E82" s="15"/>
      <c r="F82" s="15" t="s">
        <v>207</v>
      </c>
      <c r="G82" s="15" t="s">
        <v>199</v>
      </c>
      <c r="H82" s="15" t="s">
        <v>31</v>
      </c>
      <c r="I82" s="16"/>
      <c r="J82" s="16">
        <f>IF(L82&gt;0,M82/L82,0)</f>
        <v>33.724014336917563</v>
      </c>
      <c r="K82" s="15"/>
      <c r="L82" s="18">
        <f>ROUND(SUM(L81:L81),2)</f>
        <v>11.16</v>
      </c>
      <c r="M82" s="55">
        <f>ROUND(SUM(M81:M81),2)</f>
        <v>376.36</v>
      </c>
      <c r="N82" s="55"/>
      <c r="O82" s="55">
        <f t="shared" ref="O82:U82" si="12">ROUND(SUM(O81:O81),2)</f>
        <v>246.22</v>
      </c>
      <c r="P82" s="55">
        <f t="shared" si="12"/>
        <v>9</v>
      </c>
      <c r="Q82" s="55">
        <f t="shared" si="12"/>
        <v>0</v>
      </c>
      <c r="R82" s="55">
        <f t="shared" si="12"/>
        <v>0</v>
      </c>
      <c r="S82" s="55">
        <f t="shared" si="12"/>
        <v>0</v>
      </c>
      <c r="T82" s="55">
        <f t="shared" si="12"/>
        <v>0</v>
      </c>
      <c r="U82" s="55">
        <f t="shared" si="12"/>
        <v>631.58000000000004</v>
      </c>
      <c r="V82" s="13"/>
      <c r="W82" s="13"/>
      <c r="X82" s="13"/>
    </row>
    <row r="83" spans="1:24" ht="22.05" hidden="1" customHeight="1">
      <c r="A83" s="13"/>
      <c r="B83" s="13"/>
      <c r="C83" s="13"/>
      <c r="D83" s="13"/>
      <c r="E83" s="13"/>
      <c r="F83" s="13"/>
      <c r="G83" s="13"/>
      <c r="H83" s="13"/>
      <c r="I83" s="14"/>
      <c r="J83" s="14"/>
      <c r="K83" s="13"/>
      <c r="L83" s="17"/>
      <c r="M83" s="54"/>
      <c r="N83" s="54"/>
      <c r="O83" s="54"/>
      <c r="P83" s="54"/>
      <c r="Q83" s="54"/>
      <c r="R83" s="54"/>
      <c r="S83" s="54"/>
      <c r="T83" s="54"/>
      <c r="U83" s="54"/>
      <c r="V83" s="13"/>
      <c r="W83" s="13"/>
      <c r="X83" s="13"/>
    </row>
    <row r="84" spans="1:24" s="28" customFormat="1" ht="22.05" customHeight="1">
      <c r="A84" s="59"/>
      <c r="B84" s="59"/>
      <c r="C84" s="59"/>
      <c r="D84" s="59"/>
      <c r="E84" s="59"/>
      <c r="F84" s="59"/>
      <c r="G84" s="59"/>
      <c r="H84" s="59" t="s">
        <v>300</v>
      </c>
      <c r="I84" s="60"/>
      <c r="J84" s="60">
        <f>IF(L82&gt;0,(M82+N83)/L82,0)</f>
        <v>33.724014336917563</v>
      </c>
      <c r="K84" s="59"/>
      <c r="L84" s="61">
        <f>L82</f>
        <v>11.16</v>
      </c>
      <c r="M84" s="62">
        <f>M82</f>
        <v>376.36</v>
      </c>
      <c r="N84" s="62">
        <f>N83</f>
        <v>0</v>
      </c>
      <c r="O84" s="62">
        <f>O82</f>
        <v>246.22</v>
      </c>
      <c r="P84" s="62">
        <f>P82</f>
        <v>9</v>
      </c>
      <c r="Q84" s="62"/>
      <c r="R84" s="62">
        <f>R82</f>
        <v>0</v>
      </c>
      <c r="S84" s="62">
        <f>S82</f>
        <v>0</v>
      </c>
      <c r="T84" s="62">
        <f>T82</f>
        <v>0</v>
      </c>
      <c r="U84" s="62">
        <f>ROUND(U82+N83,2)</f>
        <v>631.58000000000004</v>
      </c>
      <c r="V84" s="63"/>
      <c r="W84" s="63"/>
      <c r="X84" s="63"/>
    </row>
    <row r="85" spans="1:24" ht="22.05" customHeight="1">
      <c r="A85" s="13"/>
      <c r="B85" s="13"/>
      <c r="C85" s="13"/>
      <c r="D85" s="13"/>
      <c r="E85" s="13"/>
      <c r="F85" s="13"/>
      <c r="G85" s="13"/>
      <c r="H85" s="13"/>
      <c r="I85" s="14"/>
      <c r="J85" s="14"/>
      <c r="K85" s="13"/>
      <c r="L85" s="17"/>
      <c r="M85" s="54"/>
      <c r="N85" s="54"/>
      <c r="O85" s="54"/>
      <c r="P85" s="54"/>
      <c r="Q85" s="54"/>
      <c r="R85" s="54"/>
      <c r="S85" s="54"/>
      <c r="T85" s="54"/>
      <c r="U85" s="54"/>
      <c r="V85" s="13"/>
      <c r="W85" s="13"/>
      <c r="X85" s="13"/>
    </row>
    <row r="86" spans="1:24" s="20" customFormat="1" ht="44" customHeight="1">
      <c r="A86" s="56" t="s">
        <v>0</v>
      </c>
      <c r="B86" s="56" t="s">
        <v>1</v>
      </c>
      <c r="C86" s="56" t="s">
        <v>2</v>
      </c>
      <c r="D86" s="56" t="s">
        <v>3</v>
      </c>
      <c r="E86" s="56" t="s">
        <v>4</v>
      </c>
      <c r="F86" s="56" t="s">
        <v>5</v>
      </c>
      <c r="G86" s="56" t="s">
        <v>6</v>
      </c>
      <c r="H86" s="56" t="s">
        <v>7</v>
      </c>
      <c r="I86" s="56" t="s">
        <v>8</v>
      </c>
      <c r="J86" s="56" t="s">
        <v>9</v>
      </c>
      <c r="K86" s="56" t="s">
        <v>10</v>
      </c>
      <c r="L86" s="56" t="s">
        <v>11</v>
      </c>
      <c r="M86" s="57" t="s">
        <v>12</v>
      </c>
      <c r="N86" s="57" t="s">
        <v>13</v>
      </c>
      <c r="O86" s="57" t="s">
        <v>14</v>
      </c>
      <c r="P86" s="57" t="s">
        <v>15</v>
      </c>
      <c r="Q86" s="57" t="s">
        <v>16</v>
      </c>
      <c r="R86" s="57" t="s">
        <v>17</v>
      </c>
      <c r="S86" s="57" t="s">
        <v>18</v>
      </c>
      <c r="T86" s="57" t="s">
        <v>20</v>
      </c>
      <c r="U86" s="57" t="s">
        <v>21</v>
      </c>
      <c r="V86" s="58"/>
      <c r="W86" s="58" t="s">
        <v>22</v>
      </c>
      <c r="X86" s="58" t="s">
        <v>265</v>
      </c>
    </row>
    <row r="87" spans="1:24" ht="22.05" customHeight="1">
      <c r="A87" s="13" t="s">
        <v>163</v>
      </c>
      <c r="B87" s="13" t="s">
        <v>164</v>
      </c>
      <c r="C87" s="13" t="s">
        <v>165</v>
      </c>
      <c r="D87" s="13" t="s">
        <v>166</v>
      </c>
      <c r="E87" s="13" t="s">
        <v>167</v>
      </c>
      <c r="F87" s="13" t="s">
        <v>209</v>
      </c>
      <c r="G87" s="13" t="s">
        <v>210</v>
      </c>
      <c r="H87" s="13" t="s">
        <v>211</v>
      </c>
      <c r="I87" s="14">
        <v>0</v>
      </c>
      <c r="J87" s="14"/>
      <c r="K87" s="13"/>
      <c r="L87" s="17">
        <v>13.13</v>
      </c>
      <c r="M87" s="54">
        <v>353.03</v>
      </c>
      <c r="N87" s="54">
        <v>0</v>
      </c>
      <c r="O87" s="54">
        <v>200.81</v>
      </c>
      <c r="P87" s="54">
        <v>13.5</v>
      </c>
      <c r="Q87" s="54">
        <v>0</v>
      </c>
      <c r="R87" s="54">
        <v>0</v>
      </c>
      <c r="S87" s="54">
        <v>0</v>
      </c>
      <c r="T87" s="54">
        <v>0</v>
      </c>
      <c r="U87" s="54">
        <f>ROUND(SUM(M87:P87,R87:T87),2)</f>
        <v>567.34</v>
      </c>
      <c r="V87" s="13"/>
      <c r="W87" s="13"/>
      <c r="X87" s="13" t="s">
        <v>301</v>
      </c>
    </row>
    <row r="88" spans="1:24" ht="22.05" customHeight="1">
      <c r="A88" s="15"/>
      <c r="B88" s="15"/>
      <c r="C88" s="15"/>
      <c r="D88" s="15"/>
      <c r="E88" s="15"/>
      <c r="F88" s="15" t="s">
        <v>209</v>
      </c>
      <c r="G88" s="15" t="s">
        <v>210</v>
      </c>
      <c r="H88" s="15" t="s">
        <v>31</v>
      </c>
      <c r="I88" s="16"/>
      <c r="J88" s="16">
        <f>IF(L88&gt;0,M88/L88,0)</f>
        <v>26.887281035795883</v>
      </c>
      <c r="K88" s="15"/>
      <c r="L88" s="18">
        <f>ROUND(SUM(L87:L87),2)</f>
        <v>13.13</v>
      </c>
      <c r="M88" s="55">
        <f>ROUND(SUM(M87:M87),2)</f>
        <v>353.03</v>
      </c>
      <c r="N88" s="55"/>
      <c r="O88" s="55">
        <f t="shared" ref="O88:U88" si="13">ROUND(SUM(O87:O87),2)</f>
        <v>200.81</v>
      </c>
      <c r="P88" s="55">
        <f t="shared" si="13"/>
        <v>13.5</v>
      </c>
      <c r="Q88" s="55">
        <f t="shared" si="13"/>
        <v>0</v>
      </c>
      <c r="R88" s="55">
        <f t="shared" si="13"/>
        <v>0</v>
      </c>
      <c r="S88" s="55">
        <f t="shared" si="13"/>
        <v>0</v>
      </c>
      <c r="T88" s="55">
        <f t="shared" si="13"/>
        <v>0</v>
      </c>
      <c r="U88" s="55">
        <f t="shared" si="13"/>
        <v>567.34</v>
      </c>
      <c r="V88" s="13"/>
      <c r="W88" s="13"/>
      <c r="X88" s="13"/>
    </row>
    <row r="89" spans="1:24" ht="22.05" hidden="1" customHeight="1">
      <c r="A89" s="13"/>
      <c r="B89" s="13"/>
      <c r="C89" s="13"/>
      <c r="D89" s="13"/>
      <c r="E89" s="13"/>
      <c r="F89" s="13"/>
      <c r="G89" s="13"/>
      <c r="H89" s="13"/>
      <c r="I89" s="14"/>
      <c r="J89" s="14"/>
      <c r="K89" s="13"/>
      <c r="L89" s="17"/>
      <c r="M89" s="54"/>
      <c r="N89" s="54"/>
      <c r="O89" s="54"/>
      <c r="P89" s="54"/>
      <c r="Q89" s="54"/>
      <c r="R89" s="54"/>
      <c r="S89" s="54"/>
      <c r="T89" s="54"/>
      <c r="U89" s="54"/>
      <c r="V89" s="13"/>
      <c r="W89" s="13"/>
      <c r="X89" s="13"/>
    </row>
    <row r="90" spans="1:24" s="28" customFormat="1" ht="22.05" customHeight="1">
      <c r="A90" s="59"/>
      <c r="B90" s="59"/>
      <c r="C90" s="59"/>
      <c r="D90" s="59"/>
      <c r="E90" s="59"/>
      <c r="F90" s="59"/>
      <c r="G90" s="59"/>
      <c r="H90" s="59" t="s">
        <v>302</v>
      </c>
      <c r="I90" s="60"/>
      <c r="J90" s="60">
        <f>IF(L88&gt;0,(M88+N89)/L88,0)</f>
        <v>26.887281035795883</v>
      </c>
      <c r="K90" s="59"/>
      <c r="L90" s="61">
        <f>L88</f>
        <v>13.13</v>
      </c>
      <c r="M90" s="62">
        <f>M88</f>
        <v>353.03</v>
      </c>
      <c r="N90" s="62">
        <f>N89</f>
        <v>0</v>
      </c>
      <c r="O90" s="62">
        <f>O88</f>
        <v>200.81</v>
      </c>
      <c r="P90" s="62">
        <f>P88</f>
        <v>13.5</v>
      </c>
      <c r="Q90" s="62"/>
      <c r="R90" s="62">
        <f>R88</f>
        <v>0</v>
      </c>
      <c r="S90" s="62">
        <f>S88</f>
        <v>0</v>
      </c>
      <c r="T90" s="62">
        <f>T88</f>
        <v>0</v>
      </c>
      <c r="U90" s="62">
        <f>ROUND(U88+N89,2)</f>
        <v>567.34</v>
      </c>
      <c r="V90" s="63"/>
      <c r="W90" s="63"/>
      <c r="X90" s="63"/>
    </row>
    <row r="91" spans="1:24" ht="22.05" customHeight="1">
      <c r="A91" s="13"/>
      <c r="B91" s="13"/>
      <c r="C91" s="13"/>
      <c r="D91" s="13"/>
      <c r="E91" s="13"/>
      <c r="F91" s="13"/>
      <c r="G91" s="13"/>
      <c r="H91" s="13"/>
      <c r="I91" s="14"/>
      <c r="J91" s="14"/>
      <c r="K91" s="13"/>
      <c r="L91" s="17"/>
      <c r="M91" s="54"/>
      <c r="N91" s="54"/>
      <c r="O91" s="54"/>
      <c r="P91" s="54"/>
      <c r="Q91" s="54"/>
      <c r="R91" s="54"/>
      <c r="S91" s="54"/>
      <c r="T91" s="54"/>
      <c r="U91" s="54"/>
      <c r="V91" s="13"/>
      <c r="W91" s="13"/>
      <c r="X91" s="13"/>
    </row>
    <row r="92" spans="1:24" s="20" customFormat="1" ht="44" customHeight="1">
      <c r="A92" s="56" t="s">
        <v>0</v>
      </c>
      <c r="B92" s="56" t="s">
        <v>1</v>
      </c>
      <c r="C92" s="56" t="s">
        <v>2</v>
      </c>
      <c r="D92" s="56" t="s">
        <v>3</v>
      </c>
      <c r="E92" s="56" t="s">
        <v>4</v>
      </c>
      <c r="F92" s="56" t="s">
        <v>5</v>
      </c>
      <c r="G92" s="56" t="s">
        <v>6</v>
      </c>
      <c r="H92" s="56" t="s">
        <v>7</v>
      </c>
      <c r="I92" s="56" t="s">
        <v>8</v>
      </c>
      <c r="J92" s="56" t="s">
        <v>9</v>
      </c>
      <c r="K92" s="56" t="s">
        <v>10</v>
      </c>
      <c r="L92" s="56" t="s">
        <v>11</v>
      </c>
      <c r="M92" s="57" t="s">
        <v>12</v>
      </c>
      <c r="N92" s="57" t="s">
        <v>13</v>
      </c>
      <c r="O92" s="57" t="s">
        <v>14</v>
      </c>
      <c r="P92" s="57" t="s">
        <v>15</v>
      </c>
      <c r="Q92" s="57" t="s">
        <v>16</v>
      </c>
      <c r="R92" s="57" t="s">
        <v>17</v>
      </c>
      <c r="S92" s="57" t="s">
        <v>18</v>
      </c>
      <c r="T92" s="57" t="s">
        <v>20</v>
      </c>
      <c r="U92" s="57" t="s">
        <v>21</v>
      </c>
      <c r="V92" s="58"/>
      <c r="W92" s="58" t="s">
        <v>22</v>
      </c>
      <c r="X92" s="58" t="s">
        <v>265</v>
      </c>
    </row>
    <row r="93" spans="1:24" ht="22.05" customHeight="1">
      <c r="A93" s="13" t="s">
        <v>163</v>
      </c>
      <c r="B93" s="13" t="s">
        <v>164</v>
      </c>
      <c r="C93" s="13" t="s">
        <v>165</v>
      </c>
      <c r="D93" s="13" t="s">
        <v>174</v>
      </c>
      <c r="E93" s="13" t="s">
        <v>175</v>
      </c>
      <c r="F93" s="13" t="s">
        <v>212</v>
      </c>
      <c r="G93" s="13" t="s">
        <v>196</v>
      </c>
      <c r="H93" s="13" t="s">
        <v>213</v>
      </c>
      <c r="I93" s="14">
        <v>0</v>
      </c>
      <c r="J93" s="14"/>
      <c r="K93" s="13"/>
      <c r="L93" s="17">
        <v>11.25</v>
      </c>
      <c r="M93" s="54">
        <v>376.36</v>
      </c>
      <c r="N93" s="54">
        <v>0</v>
      </c>
      <c r="O93" s="54">
        <v>246.22</v>
      </c>
      <c r="P93" s="54">
        <v>9</v>
      </c>
      <c r="Q93" s="54">
        <v>0</v>
      </c>
      <c r="R93" s="54">
        <v>0</v>
      </c>
      <c r="S93" s="54">
        <v>0</v>
      </c>
      <c r="T93" s="54">
        <v>0</v>
      </c>
      <c r="U93" s="54">
        <f>ROUND(SUM(M93:P93,R93:T93),2)</f>
        <v>631.58000000000004</v>
      </c>
      <c r="V93" s="13"/>
      <c r="W93" s="13"/>
      <c r="X93" s="13" t="s">
        <v>303</v>
      </c>
    </row>
    <row r="94" spans="1:24" ht="22.05" customHeight="1">
      <c r="A94" s="13" t="s">
        <v>163</v>
      </c>
      <c r="B94" s="13" t="s">
        <v>164</v>
      </c>
      <c r="C94" s="13" t="s">
        <v>165</v>
      </c>
      <c r="D94" s="13" t="s">
        <v>166</v>
      </c>
      <c r="E94" s="13" t="s">
        <v>167</v>
      </c>
      <c r="F94" s="13" t="s">
        <v>212</v>
      </c>
      <c r="G94" s="13" t="s">
        <v>196</v>
      </c>
      <c r="H94" s="13" t="s">
        <v>213</v>
      </c>
      <c r="I94" s="14">
        <v>0</v>
      </c>
      <c r="J94" s="14"/>
      <c r="K94" s="13"/>
      <c r="L94" s="17">
        <v>13.48</v>
      </c>
      <c r="M94" s="54">
        <v>353.03</v>
      </c>
      <c r="N94" s="54">
        <v>0</v>
      </c>
      <c r="O94" s="54">
        <v>200.81</v>
      </c>
      <c r="P94" s="54">
        <v>13.5</v>
      </c>
      <c r="Q94" s="54">
        <v>0</v>
      </c>
      <c r="R94" s="54">
        <v>0</v>
      </c>
      <c r="S94" s="54">
        <v>0</v>
      </c>
      <c r="T94" s="54">
        <v>0</v>
      </c>
      <c r="U94" s="54">
        <f>ROUND(SUM(M94:P94,R94:T94),2)</f>
        <v>567.34</v>
      </c>
      <c r="V94" s="13"/>
      <c r="W94" s="13"/>
      <c r="X94" s="13" t="s">
        <v>304</v>
      </c>
    </row>
    <row r="95" spans="1:24" ht="22.05" customHeight="1">
      <c r="A95" s="15"/>
      <c r="B95" s="15"/>
      <c r="C95" s="15"/>
      <c r="D95" s="15"/>
      <c r="E95" s="15"/>
      <c r="F95" s="15" t="s">
        <v>212</v>
      </c>
      <c r="G95" s="15" t="s">
        <v>196</v>
      </c>
      <c r="H95" s="15" t="s">
        <v>31</v>
      </c>
      <c r="I95" s="16"/>
      <c r="J95" s="16">
        <f>IF(L95&gt;0,M95/L95,0)</f>
        <v>29.494136676101899</v>
      </c>
      <c r="K95" s="15"/>
      <c r="L95" s="18">
        <f>ROUND(SUM(L93:L94),2)</f>
        <v>24.73</v>
      </c>
      <c r="M95" s="55">
        <f>ROUND(SUM(M93:M94),2)</f>
        <v>729.39</v>
      </c>
      <c r="N95" s="55"/>
      <c r="O95" s="55">
        <f t="shared" ref="O95:U95" si="14">ROUND(SUM(O93:O94),2)</f>
        <v>447.03</v>
      </c>
      <c r="P95" s="55">
        <f t="shared" si="14"/>
        <v>22.5</v>
      </c>
      <c r="Q95" s="55">
        <f t="shared" si="14"/>
        <v>0</v>
      </c>
      <c r="R95" s="55">
        <f t="shared" si="14"/>
        <v>0</v>
      </c>
      <c r="S95" s="55">
        <f t="shared" si="14"/>
        <v>0</v>
      </c>
      <c r="T95" s="55">
        <f t="shared" si="14"/>
        <v>0</v>
      </c>
      <c r="U95" s="55">
        <f t="shared" si="14"/>
        <v>1198.92</v>
      </c>
      <c r="V95" s="13"/>
      <c r="W95" s="13"/>
      <c r="X95" s="13"/>
    </row>
    <row r="96" spans="1:24" ht="22.05" hidden="1" customHeight="1">
      <c r="A96" s="13"/>
      <c r="B96" s="13"/>
      <c r="C96" s="13"/>
      <c r="D96" s="13"/>
      <c r="E96" s="13"/>
      <c r="F96" s="13"/>
      <c r="G96" s="13"/>
      <c r="H96" s="13"/>
      <c r="I96" s="14"/>
      <c r="J96" s="14"/>
      <c r="K96" s="13"/>
      <c r="L96" s="17"/>
      <c r="M96" s="54"/>
      <c r="N96" s="54"/>
      <c r="O96" s="54"/>
      <c r="P96" s="54"/>
      <c r="Q96" s="54"/>
      <c r="R96" s="54"/>
      <c r="S96" s="54"/>
      <c r="T96" s="54"/>
      <c r="U96" s="54"/>
      <c r="V96" s="13"/>
      <c r="W96" s="13"/>
      <c r="X96" s="13"/>
    </row>
    <row r="97" spans="1:24" s="28" customFormat="1" ht="22.05" customHeight="1">
      <c r="A97" s="59"/>
      <c r="B97" s="59"/>
      <c r="C97" s="59"/>
      <c r="D97" s="59"/>
      <c r="E97" s="59"/>
      <c r="F97" s="59"/>
      <c r="G97" s="59"/>
      <c r="H97" s="59" t="s">
        <v>305</v>
      </c>
      <c r="I97" s="60"/>
      <c r="J97" s="60">
        <f>IF(L95&gt;0,(M95+N96)/L95,0)</f>
        <v>29.494136676101899</v>
      </c>
      <c r="K97" s="59"/>
      <c r="L97" s="61">
        <f>L95</f>
        <v>24.73</v>
      </c>
      <c r="M97" s="62">
        <f>M95</f>
        <v>729.39</v>
      </c>
      <c r="N97" s="62">
        <f>N96</f>
        <v>0</v>
      </c>
      <c r="O97" s="62">
        <f>O95</f>
        <v>447.03</v>
      </c>
      <c r="P97" s="62">
        <f>P95</f>
        <v>22.5</v>
      </c>
      <c r="Q97" s="62"/>
      <c r="R97" s="62">
        <f>R95</f>
        <v>0</v>
      </c>
      <c r="S97" s="62">
        <f>S95</f>
        <v>0</v>
      </c>
      <c r="T97" s="62">
        <f>T95</f>
        <v>0</v>
      </c>
      <c r="U97" s="62">
        <f>ROUND(U95+N96,2)</f>
        <v>1198.92</v>
      </c>
      <c r="V97" s="63"/>
      <c r="W97" s="63"/>
      <c r="X97" s="63"/>
    </row>
    <row r="98" spans="1:24" ht="22.05" customHeight="1">
      <c r="A98" s="13"/>
      <c r="B98" s="13"/>
      <c r="C98" s="13"/>
      <c r="D98" s="13"/>
      <c r="E98" s="13"/>
      <c r="F98" s="13"/>
      <c r="G98" s="13"/>
      <c r="H98" s="13"/>
      <c r="I98" s="14"/>
      <c r="J98" s="14"/>
      <c r="K98" s="13"/>
      <c r="L98" s="17"/>
      <c r="M98" s="54"/>
      <c r="N98" s="54"/>
      <c r="O98" s="54"/>
      <c r="P98" s="54"/>
      <c r="Q98" s="54"/>
      <c r="R98" s="54"/>
      <c r="S98" s="54"/>
      <c r="T98" s="54"/>
      <c r="U98" s="54"/>
      <c r="V98" s="13"/>
      <c r="W98" s="13"/>
      <c r="X98" s="13"/>
    </row>
    <row r="99" spans="1:24" s="20" customFormat="1" ht="44" customHeight="1">
      <c r="A99" s="56" t="s">
        <v>0</v>
      </c>
      <c r="B99" s="56" t="s">
        <v>1</v>
      </c>
      <c r="C99" s="56" t="s">
        <v>2</v>
      </c>
      <c r="D99" s="56" t="s">
        <v>3</v>
      </c>
      <c r="E99" s="56" t="s">
        <v>4</v>
      </c>
      <c r="F99" s="56" t="s">
        <v>5</v>
      </c>
      <c r="G99" s="56" t="s">
        <v>6</v>
      </c>
      <c r="H99" s="56" t="s">
        <v>7</v>
      </c>
      <c r="I99" s="56" t="s">
        <v>8</v>
      </c>
      <c r="J99" s="56" t="s">
        <v>9</v>
      </c>
      <c r="K99" s="56" t="s">
        <v>10</v>
      </c>
      <c r="L99" s="56" t="s">
        <v>11</v>
      </c>
      <c r="M99" s="57" t="s">
        <v>12</v>
      </c>
      <c r="N99" s="57" t="s">
        <v>13</v>
      </c>
      <c r="O99" s="57" t="s">
        <v>14</v>
      </c>
      <c r="P99" s="57" t="s">
        <v>15</v>
      </c>
      <c r="Q99" s="57" t="s">
        <v>16</v>
      </c>
      <c r="R99" s="57" t="s">
        <v>17</v>
      </c>
      <c r="S99" s="57" t="s">
        <v>18</v>
      </c>
      <c r="T99" s="57" t="s">
        <v>20</v>
      </c>
      <c r="U99" s="57" t="s">
        <v>21</v>
      </c>
      <c r="V99" s="58"/>
      <c r="W99" s="58" t="s">
        <v>22</v>
      </c>
      <c r="X99" s="58" t="s">
        <v>265</v>
      </c>
    </row>
    <row r="100" spans="1:24" ht="22.05" customHeight="1">
      <c r="A100" s="13" t="s">
        <v>163</v>
      </c>
      <c r="B100" s="13" t="s">
        <v>164</v>
      </c>
      <c r="C100" s="13" t="s">
        <v>165</v>
      </c>
      <c r="D100" s="13" t="s">
        <v>166</v>
      </c>
      <c r="E100" s="13" t="s">
        <v>167</v>
      </c>
      <c r="F100" s="13" t="s">
        <v>214</v>
      </c>
      <c r="G100" s="13" t="s">
        <v>215</v>
      </c>
      <c r="H100" s="13" t="s">
        <v>216</v>
      </c>
      <c r="I100" s="14">
        <v>0</v>
      </c>
      <c r="J100" s="14"/>
      <c r="K100" s="13"/>
      <c r="L100" s="17">
        <v>13.31</v>
      </c>
      <c r="M100" s="54">
        <v>353.03</v>
      </c>
      <c r="N100" s="54">
        <v>0</v>
      </c>
      <c r="O100" s="54">
        <v>200.81</v>
      </c>
      <c r="P100" s="54">
        <v>13.5</v>
      </c>
      <c r="Q100" s="54">
        <v>0</v>
      </c>
      <c r="R100" s="54">
        <v>0</v>
      </c>
      <c r="S100" s="54">
        <v>0</v>
      </c>
      <c r="T100" s="54">
        <v>0</v>
      </c>
      <c r="U100" s="54">
        <f>ROUND(SUM(M100:P100,R100:T100),2)</f>
        <v>567.34</v>
      </c>
      <c r="V100" s="13"/>
      <c r="W100" s="13"/>
      <c r="X100" s="13" t="s">
        <v>306</v>
      </c>
    </row>
    <row r="101" spans="1:24" ht="22.05" customHeight="1">
      <c r="A101" s="15"/>
      <c r="B101" s="15"/>
      <c r="C101" s="15"/>
      <c r="D101" s="15"/>
      <c r="E101" s="15"/>
      <c r="F101" s="15" t="s">
        <v>214</v>
      </c>
      <c r="G101" s="15" t="s">
        <v>215</v>
      </c>
      <c r="H101" s="15" t="s">
        <v>31</v>
      </c>
      <c r="I101" s="16"/>
      <c r="J101" s="16">
        <f>IF(L101&gt;0,M101/L101,0)</f>
        <v>26.523666416228398</v>
      </c>
      <c r="K101" s="15"/>
      <c r="L101" s="18">
        <f>ROUND(SUM(L100:L100),2)</f>
        <v>13.31</v>
      </c>
      <c r="M101" s="55">
        <f>ROUND(SUM(M100:M100),2)</f>
        <v>353.03</v>
      </c>
      <c r="N101" s="55"/>
      <c r="O101" s="55">
        <f t="shared" ref="O101:U101" si="15">ROUND(SUM(O100:O100),2)</f>
        <v>200.81</v>
      </c>
      <c r="P101" s="55">
        <f t="shared" si="15"/>
        <v>13.5</v>
      </c>
      <c r="Q101" s="55">
        <f t="shared" si="15"/>
        <v>0</v>
      </c>
      <c r="R101" s="55">
        <f t="shared" si="15"/>
        <v>0</v>
      </c>
      <c r="S101" s="55">
        <f t="shared" si="15"/>
        <v>0</v>
      </c>
      <c r="T101" s="55">
        <f t="shared" si="15"/>
        <v>0</v>
      </c>
      <c r="U101" s="55">
        <f t="shared" si="15"/>
        <v>567.34</v>
      </c>
      <c r="V101" s="13"/>
      <c r="W101" s="13"/>
      <c r="X101" s="13"/>
    </row>
    <row r="102" spans="1:24" ht="22.05" hidden="1" customHeight="1">
      <c r="A102" s="13"/>
      <c r="B102" s="13"/>
      <c r="C102" s="13"/>
      <c r="D102" s="13"/>
      <c r="E102" s="13"/>
      <c r="F102" s="13"/>
      <c r="G102" s="13"/>
      <c r="H102" s="13"/>
      <c r="I102" s="14"/>
      <c r="J102" s="14"/>
      <c r="K102" s="13"/>
      <c r="L102" s="17"/>
      <c r="M102" s="54"/>
      <c r="N102" s="54"/>
      <c r="O102" s="54"/>
      <c r="P102" s="54"/>
      <c r="Q102" s="54"/>
      <c r="R102" s="54"/>
      <c r="S102" s="54"/>
      <c r="T102" s="54"/>
      <c r="U102" s="54"/>
      <c r="V102" s="13"/>
      <c r="W102" s="13"/>
      <c r="X102" s="13"/>
    </row>
    <row r="103" spans="1:24" s="28" customFormat="1" ht="22.05" customHeight="1">
      <c r="A103" s="59"/>
      <c r="B103" s="59"/>
      <c r="C103" s="59"/>
      <c r="D103" s="59"/>
      <c r="E103" s="59"/>
      <c r="F103" s="59"/>
      <c r="G103" s="59"/>
      <c r="H103" s="59" t="s">
        <v>307</v>
      </c>
      <c r="I103" s="60"/>
      <c r="J103" s="60">
        <f>IF(L101&gt;0,(M101+N102)/L101,0)</f>
        <v>26.523666416228398</v>
      </c>
      <c r="K103" s="59"/>
      <c r="L103" s="61">
        <f>L101</f>
        <v>13.31</v>
      </c>
      <c r="M103" s="62">
        <f>M101</f>
        <v>353.03</v>
      </c>
      <c r="N103" s="62">
        <f>N102</f>
        <v>0</v>
      </c>
      <c r="O103" s="62">
        <f>O101</f>
        <v>200.81</v>
      </c>
      <c r="P103" s="62">
        <f>P101</f>
        <v>13.5</v>
      </c>
      <c r="Q103" s="62"/>
      <c r="R103" s="62">
        <f>R101</f>
        <v>0</v>
      </c>
      <c r="S103" s="62">
        <f>S101</f>
        <v>0</v>
      </c>
      <c r="T103" s="62">
        <f>T101</f>
        <v>0</v>
      </c>
      <c r="U103" s="62">
        <f>ROUND(U101+N102,2)</f>
        <v>567.34</v>
      </c>
      <c r="V103" s="63"/>
      <c r="W103" s="63"/>
      <c r="X103" s="63"/>
    </row>
    <row r="104" spans="1:24" ht="22.05" customHeight="1">
      <c r="A104" s="13"/>
      <c r="B104" s="13"/>
      <c r="C104" s="13"/>
      <c r="D104" s="13"/>
      <c r="E104" s="13"/>
      <c r="F104" s="13"/>
      <c r="G104" s="13"/>
      <c r="H104" s="13"/>
      <c r="I104" s="14"/>
      <c r="J104" s="14"/>
      <c r="K104" s="13"/>
      <c r="L104" s="17"/>
      <c r="M104" s="54"/>
      <c r="N104" s="54"/>
      <c r="O104" s="54"/>
      <c r="P104" s="54"/>
      <c r="Q104" s="54"/>
      <c r="R104" s="54"/>
      <c r="S104" s="54"/>
      <c r="T104" s="54"/>
      <c r="U104" s="54"/>
      <c r="V104" s="13"/>
      <c r="W104" s="13"/>
      <c r="X104" s="13"/>
    </row>
    <row r="105" spans="1:24" s="20" customFormat="1" ht="44" customHeight="1">
      <c r="A105" s="56" t="s">
        <v>0</v>
      </c>
      <c r="B105" s="56" t="s">
        <v>1</v>
      </c>
      <c r="C105" s="56" t="s">
        <v>2</v>
      </c>
      <c r="D105" s="56" t="s">
        <v>3</v>
      </c>
      <c r="E105" s="56" t="s">
        <v>4</v>
      </c>
      <c r="F105" s="56" t="s">
        <v>5</v>
      </c>
      <c r="G105" s="56" t="s">
        <v>6</v>
      </c>
      <c r="H105" s="56" t="s">
        <v>7</v>
      </c>
      <c r="I105" s="56" t="s">
        <v>8</v>
      </c>
      <c r="J105" s="56" t="s">
        <v>9</v>
      </c>
      <c r="K105" s="56" t="s">
        <v>10</v>
      </c>
      <c r="L105" s="56" t="s">
        <v>11</v>
      </c>
      <c r="M105" s="57" t="s">
        <v>12</v>
      </c>
      <c r="N105" s="57" t="s">
        <v>13</v>
      </c>
      <c r="O105" s="57" t="s">
        <v>14</v>
      </c>
      <c r="P105" s="57" t="s">
        <v>15</v>
      </c>
      <c r="Q105" s="57" t="s">
        <v>16</v>
      </c>
      <c r="R105" s="57" t="s">
        <v>17</v>
      </c>
      <c r="S105" s="57" t="s">
        <v>18</v>
      </c>
      <c r="T105" s="57" t="s">
        <v>20</v>
      </c>
      <c r="U105" s="57" t="s">
        <v>21</v>
      </c>
      <c r="V105" s="58"/>
      <c r="W105" s="58" t="s">
        <v>22</v>
      </c>
      <c r="X105" s="58" t="s">
        <v>265</v>
      </c>
    </row>
    <row r="106" spans="1:24" ht="22.05" customHeight="1">
      <c r="A106" s="13" t="s">
        <v>163</v>
      </c>
      <c r="B106" s="13" t="s">
        <v>164</v>
      </c>
      <c r="C106" s="13" t="s">
        <v>165</v>
      </c>
      <c r="D106" s="13" t="s">
        <v>174</v>
      </c>
      <c r="E106" s="13" t="s">
        <v>175</v>
      </c>
      <c r="F106" s="13" t="s">
        <v>217</v>
      </c>
      <c r="G106" s="13" t="s">
        <v>218</v>
      </c>
      <c r="H106" s="13" t="s">
        <v>219</v>
      </c>
      <c r="I106" s="14">
        <v>0</v>
      </c>
      <c r="J106" s="14"/>
      <c r="K106" s="13"/>
      <c r="L106" s="17">
        <v>11.12</v>
      </c>
      <c r="M106" s="54">
        <v>376.36</v>
      </c>
      <c r="N106" s="54">
        <v>0</v>
      </c>
      <c r="O106" s="54">
        <v>246.22</v>
      </c>
      <c r="P106" s="54">
        <v>9</v>
      </c>
      <c r="Q106" s="54">
        <v>0</v>
      </c>
      <c r="R106" s="54">
        <v>0</v>
      </c>
      <c r="S106" s="54">
        <v>0</v>
      </c>
      <c r="T106" s="54">
        <v>0</v>
      </c>
      <c r="U106" s="54">
        <f>ROUND(SUM(M106:P106,R106:T106),2)</f>
        <v>631.58000000000004</v>
      </c>
      <c r="V106" s="13"/>
      <c r="W106" s="13"/>
      <c r="X106" s="13" t="s">
        <v>308</v>
      </c>
    </row>
    <row r="107" spans="1:24" ht="22.05" customHeight="1">
      <c r="A107" s="13" t="s">
        <v>163</v>
      </c>
      <c r="B107" s="13" t="s">
        <v>164</v>
      </c>
      <c r="C107" s="13" t="s">
        <v>165</v>
      </c>
      <c r="D107" s="13" t="s">
        <v>166</v>
      </c>
      <c r="E107" s="13" t="s">
        <v>167</v>
      </c>
      <c r="F107" s="13" t="s">
        <v>217</v>
      </c>
      <c r="G107" s="13" t="s">
        <v>218</v>
      </c>
      <c r="H107" s="13" t="s">
        <v>219</v>
      </c>
      <c r="I107" s="14">
        <v>0</v>
      </c>
      <c r="J107" s="14"/>
      <c r="K107" s="13"/>
      <c r="L107" s="17">
        <v>13.43</v>
      </c>
      <c r="M107" s="54">
        <v>353.03</v>
      </c>
      <c r="N107" s="54">
        <v>0</v>
      </c>
      <c r="O107" s="54">
        <v>200.81</v>
      </c>
      <c r="P107" s="54">
        <v>13.5</v>
      </c>
      <c r="Q107" s="54">
        <v>0</v>
      </c>
      <c r="R107" s="54">
        <v>0</v>
      </c>
      <c r="S107" s="54">
        <v>0</v>
      </c>
      <c r="T107" s="54">
        <v>0</v>
      </c>
      <c r="U107" s="54">
        <f>ROUND(SUM(M107:P107,R107:T107),2)</f>
        <v>567.34</v>
      </c>
      <c r="V107" s="13"/>
      <c r="W107" s="13"/>
      <c r="X107" s="13" t="s">
        <v>309</v>
      </c>
    </row>
    <row r="108" spans="1:24" ht="22.05" customHeight="1">
      <c r="A108" s="13" t="s">
        <v>163</v>
      </c>
      <c r="B108" s="13" t="s">
        <v>164</v>
      </c>
      <c r="C108" s="13" t="s">
        <v>165</v>
      </c>
      <c r="D108" s="13" t="s">
        <v>191</v>
      </c>
      <c r="E108" s="13" t="s">
        <v>192</v>
      </c>
      <c r="F108" s="13" t="s">
        <v>217</v>
      </c>
      <c r="G108" s="13" t="s">
        <v>218</v>
      </c>
      <c r="H108" s="13" t="s">
        <v>219</v>
      </c>
      <c r="I108" s="14">
        <v>0</v>
      </c>
      <c r="J108" s="14"/>
      <c r="K108" s="13"/>
      <c r="L108" s="17">
        <v>7.29</v>
      </c>
      <c r="M108" s="54">
        <v>217</v>
      </c>
      <c r="N108" s="54">
        <v>0</v>
      </c>
      <c r="O108" s="54">
        <v>114.22</v>
      </c>
      <c r="P108" s="54">
        <v>4.5</v>
      </c>
      <c r="Q108" s="54">
        <v>0</v>
      </c>
      <c r="R108" s="54">
        <v>0</v>
      </c>
      <c r="S108" s="54">
        <v>0</v>
      </c>
      <c r="T108" s="54">
        <v>0</v>
      </c>
      <c r="U108" s="54">
        <f>ROUND(SUM(M108:P108,R108:T108),2)</f>
        <v>335.72</v>
      </c>
      <c r="V108" s="13"/>
      <c r="W108" s="13"/>
      <c r="X108" s="13" t="s">
        <v>310</v>
      </c>
    </row>
    <row r="109" spans="1:24" ht="22.05" customHeight="1">
      <c r="A109" s="15"/>
      <c r="B109" s="15"/>
      <c r="C109" s="15"/>
      <c r="D109" s="15"/>
      <c r="E109" s="15"/>
      <c r="F109" s="15" t="s">
        <v>217</v>
      </c>
      <c r="G109" s="15" t="s">
        <v>218</v>
      </c>
      <c r="H109" s="15" t="s">
        <v>31</v>
      </c>
      <c r="I109" s="16"/>
      <c r="J109" s="16">
        <f>IF(L109&gt;0,M109/L109,0)</f>
        <v>29.723304020100503</v>
      </c>
      <c r="K109" s="15"/>
      <c r="L109" s="18">
        <f>ROUND(SUM(L106:L108),2)</f>
        <v>31.84</v>
      </c>
      <c r="M109" s="55">
        <f>ROUND(SUM(M106:M108),2)</f>
        <v>946.39</v>
      </c>
      <c r="N109" s="55"/>
      <c r="O109" s="55">
        <f t="shared" ref="O109:U109" si="16">ROUND(SUM(O106:O108),2)</f>
        <v>561.25</v>
      </c>
      <c r="P109" s="55">
        <f t="shared" si="16"/>
        <v>27</v>
      </c>
      <c r="Q109" s="55">
        <f t="shared" si="16"/>
        <v>0</v>
      </c>
      <c r="R109" s="55">
        <f t="shared" si="16"/>
        <v>0</v>
      </c>
      <c r="S109" s="55">
        <f t="shared" si="16"/>
        <v>0</v>
      </c>
      <c r="T109" s="55">
        <f t="shared" si="16"/>
        <v>0</v>
      </c>
      <c r="U109" s="55">
        <f t="shared" si="16"/>
        <v>1534.64</v>
      </c>
      <c r="V109" s="13"/>
      <c r="W109" s="13"/>
      <c r="X109" s="13"/>
    </row>
    <row r="110" spans="1:24" ht="22.05" hidden="1" customHeight="1">
      <c r="A110" s="13"/>
      <c r="B110" s="13"/>
      <c r="C110" s="13"/>
      <c r="D110" s="13"/>
      <c r="E110" s="13"/>
      <c r="F110" s="13"/>
      <c r="G110" s="13"/>
      <c r="H110" s="13"/>
      <c r="I110" s="14"/>
      <c r="J110" s="14"/>
      <c r="K110" s="13"/>
      <c r="L110" s="17"/>
      <c r="M110" s="54"/>
      <c r="N110" s="54"/>
      <c r="O110" s="54"/>
      <c r="P110" s="54"/>
      <c r="Q110" s="54"/>
      <c r="R110" s="54"/>
      <c r="S110" s="54"/>
      <c r="T110" s="54"/>
      <c r="U110" s="54"/>
      <c r="V110" s="13"/>
      <c r="W110" s="13"/>
      <c r="X110" s="13"/>
    </row>
    <row r="111" spans="1:24" s="28" customFormat="1" ht="22.05" customHeight="1">
      <c r="A111" s="59"/>
      <c r="B111" s="59"/>
      <c r="C111" s="59"/>
      <c r="D111" s="59"/>
      <c r="E111" s="59"/>
      <c r="F111" s="59"/>
      <c r="G111" s="59"/>
      <c r="H111" s="59" t="s">
        <v>311</v>
      </c>
      <c r="I111" s="60"/>
      <c r="J111" s="60">
        <f>IF(L109&gt;0,(M109+N110)/L109,0)</f>
        <v>29.723304020100503</v>
      </c>
      <c r="K111" s="59"/>
      <c r="L111" s="61">
        <f>L109</f>
        <v>31.84</v>
      </c>
      <c r="M111" s="62">
        <f>M109</f>
        <v>946.39</v>
      </c>
      <c r="N111" s="62">
        <f>N110</f>
        <v>0</v>
      </c>
      <c r="O111" s="62">
        <f>O109</f>
        <v>561.25</v>
      </c>
      <c r="P111" s="62">
        <f>P109</f>
        <v>27</v>
      </c>
      <c r="Q111" s="62"/>
      <c r="R111" s="62">
        <f>R109</f>
        <v>0</v>
      </c>
      <c r="S111" s="62">
        <f>S109</f>
        <v>0</v>
      </c>
      <c r="T111" s="62">
        <f>T109</f>
        <v>0</v>
      </c>
      <c r="U111" s="62">
        <f>ROUND(U109+N110,2)</f>
        <v>1534.64</v>
      </c>
      <c r="V111" s="63"/>
      <c r="W111" s="63"/>
      <c r="X111" s="63"/>
    </row>
    <row r="112" spans="1:24" ht="22.05" customHeight="1">
      <c r="A112" s="13"/>
      <c r="B112" s="13"/>
      <c r="C112" s="13"/>
      <c r="D112" s="13"/>
      <c r="E112" s="13"/>
      <c r="F112" s="13"/>
      <c r="G112" s="13"/>
      <c r="H112" s="13"/>
      <c r="I112" s="14"/>
      <c r="J112" s="14"/>
      <c r="K112" s="13"/>
      <c r="L112" s="17"/>
      <c r="M112" s="54"/>
      <c r="N112" s="54"/>
      <c r="O112" s="54"/>
      <c r="P112" s="54"/>
      <c r="Q112" s="54"/>
      <c r="R112" s="54"/>
      <c r="S112" s="54"/>
      <c r="T112" s="54"/>
      <c r="U112" s="54"/>
      <c r="V112" s="13"/>
      <c r="W112" s="13"/>
      <c r="X112" s="13"/>
    </row>
    <row r="113" spans="1:24" s="20" customFormat="1" ht="44" customHeight="1">
      <c r="A113" s="56" t="s">
        <v>0</v>
      </c>
      <c r="B113" s="56" t="s">
        <v>1</v>
      </c>
      <c r="C113" s="56" t="s">
        <v>2</v>
      </c>
      <c r="D113" s="56" t="s">
        <v>3</v>
      </c>
      <c r="E113" s="56" t="s">
        <v>4</v>
      </c>
      <c r="F113" s="56" t="s">
        <v>5</v>
      </c>
      <c r="G113" s="56" t="s">
        <v>6</v>
      </c>
      <c r="H113" s="56" t="s">
        <v>7</v>
      </c>
      <c r="I113" s="56" t="s">
        <v>8</v>
      </c>
      <c r="J113" s="56" t="s">
        <v>9</v>
      </c>
      <c r="K113" s="56" t="s">
        <v>10</v>
      </c>
      <c r="L113" s="56" t="s">
        <v>11</v>
      </c>
      <c r="M113" s="57" t="s">
        <v>12</v>
      </c>
      <c r="N113" s="57" t="s">
        <v>13</v>
      </c>
      <c r="O113" s="57" t="s">
        <v>14</v>
      </c>
      <c r="P113" s="57" t="s">
        <v>15</v>
      </c>
      <c r="Q113" s="57" t="s">
        <v>16</v>
      </c>
      <c r="R113" s="57" t="s">
        <v>17</v>
      </c>
      <c r="S113" s="57" t="s">
        <v>18</v>
      </c>
      <c r="T113" s="57" t="s">
        <v>20</v>
      </c>
      <c r="U113" s="57" t="s">
        <v>21</v>
      </c>
      <c r="V113" s="58"/>
      <c r="W113" s="58" t="s">
        <v>22</v>
      </c>
      <c r="X113" s="58" t="s">
        <v>265</v>
      </c>
    </row>
    <row r="114" spans="1:24" ht="22.05" customHeight="1">
      <c r="A114" s="13" t="s">
        <v>163</v>
      </c>
      <c r="B114" s="13" t="s">
        <v>164</v>
      </c>
      <c r="C114" s="13" t="s">
        <v>165</v>
      </c>
      <c r="D114" s="13" t="s">
        <v>166</v>
      </c>
      <c r="E114" s="13" t="s">
        <v>167</v>
      </c>
      <c r="F114" s="13" t="s">
        <v>220</v>
      </c>
      <c r="G114" s="13" t="s">
        <v>221</v>
      </c>
      <c r="H114" s="13" t="s">
        <v>222</v>
      </c>
      <c r="I114" s="14">
        <v>0</v>
      </c>
      <c r="J114" s="14"/>
      <c r="K114" s="13"/>
      <c r="L114" s="17">
        <v>13.21</v>
      </c>
      <c r="M114" s="54">
        <v>353.03</v>
      </c>
      <c r="N114" s="54">
        <v>0</v>
      </c>
      <c r="O114" s="54">
        <v>200.81</v>
      </c>
      <c r="P114" s="54">
        <v>13.5</v>
      </c>
      <c r="Q114" s="54">
        <v>0</v>
      </c>
      <c r="R114" s="54">
        <v>0</v>
      </c>
      <c r="S114" s="54">
        <v>0</v>
      </c>
      <c r="T114" s="54">
        <v>0</v>
      </c>
      <c r="U114" s="54">
        <f>ROUND(SUM(M114:P114,R114:T114),2)</f>
        <v>567.34</v>
      </c>
      <c r="V114" s="13"/>
      <c r="W114" s="13"/>
      <c r="X114" s="13" t="s">
        <v>312</v>
      </c>
    </row>
    <row r="115" spans="1:24" ht="22.05" customHeight="1">
      <c r="A115" s="15"/>
      <c r="B115" s="15"/>
      <c r="C115" s="15"/>
      <c r="D115" s="15"/>
      <c r="E115" s="15"/>
      <c r="F115" s="15" t="s">
        <v>220</v>
      </c>
      <c r="G115" s="15" t="s">
        <v>221</v>
      </c>
      <c r="H115" s="15" t="s">
        <v>31</v>
      </c>
      <c r="I115" s="16"/>
      <c r="J115" s="16">
        <f>IF(L115&gt;0,M115/L115,0)</f>
        <v>26.724451173353515</v>
      </c>
      <c r="K115" s="15"/>
      <c r="L115" s="18">
        <f>ROUND(SUM(L114:L114),2)</f>
        <v>13.21</v>
      </c>
      <c r="M115" s="55">
        <f>ROUND(SUM(M114:M114),2)</f>
        <v>353.03</v>
      </c>
      <c r="N115" s="55"/>
      <c r="O115" s="55">
        <f t="shared" ref="O115:U115" si="17">ROUND(SUM(O114:O114),2)</f>
        <v>200.81</v>
      </c>
      <c r="P115" s="55">
        <f t="shared" si="17"/>
        <v>13.5</v>
      </c>
      <c r="Q115" s="55">
        <f t="shared" si="17"/>
        <v>0</v>
      </c>
      <c r="R115" s="55">
        <f t="shared" si="17"/>
        <v>0</v>
      </c>
      <c r="S115" s="55">
        <f t="shared" si="17"/>
        <v>0</v>
      </c>
      <c r="T115" s="55">
        <f t="shared" si="17"/>
        <v>0</v>
      </c>
      <c r="U115" s="55">
        <f t="shared" si="17"/>
        <v>567.34</v>
      </c>
      <c r="V115" s="13"/>
      <c r="W115" s="13"/>
      <c r="X115" s="13"/>
    </row>
    <row r="116" spans="1:24" ht="22.05" hidden="1" customHeight="1">
      <c r="A116" s="13"/>
      <c r="B116" s="13"/>
      <c r="C116" s="13"/>
      <c r="D116" s="13"/>
      <c r="E116" s="13"/>
      <c r="F116" s="13"/>
      <c r="G116" s="13"/>
      <c r="H116" s="13"/>
      <c r="I116" s="14"/>
      <c r="J116" s="14"/>
      <c r="K116" s="13"/>
      <c r="L116" s="17"/>
      <c r="M116" s="54"/>
      <c r="N116" s="54"/>
      <c r="O116" s="54"/>
      <c r="P116" s="54"/>
      <c r="Q116" s="54"/>
      <c r="R116" s="54"/>
      <c r="S116" s="54"/>
      <c r="T116" s="54"/>
      <c r="U116" s="54"/>
      <c r="V116" s="13"/>
      <c r="W116" s="13"/>
      <c r="X116" s="13"/>
    </row>
    <row r="117" spans="1:24" s="28" customFormat="1" ht="22.05" customHeight="1">
      <c r="A117" s="59"/>
      <c r="B117" s="59"/>
      <c r="C117" s="59"/>
      <c r="D117" s="59"/>
      <c r="E117" s="59"/>
      <c r="F117" s="59"/>
      <c r="G117" s="59"/>
      <c r="H117" s="59" t="s">
        <v>313</v>
      </c>
      <c r="I117" s="60"/>
      <c r="J117" s="60">
        <f>IF(L115&gt;0,(M115+N116)/L115,0)</f>
        <v>26.724451173353515</v>
      </c>
      <c r="K117" s="59"/>
      <c r="L117" s="61">
        <f>L115</f>
        <v>13.21</v>
      </c>
      <c r="M117" s="62">
        <f>M115</f>
        <v>353.03</v>
      </c>
      <c r="N117" s="62">
        <f>N116</f>
        <v>0</v>
      </c>
      <c r="O117" s="62">
        <f>O115</f>
        <v>200.81</v>
      </c>
      <c r="P117" s="62">
        <f>P115</f>
        <v>13.5</v>
      </c>
      <c r="Q117" s="62"/>
      <c r="R117" s="62">
        <f>R115</f>
        <v>0</v>
      </c>
      <c r="S117" s="62">
        <f>S115</f>
        <v>0</v>
      </c>
      <c r="T117" s="62">
        <f>T115</f>
        <v>0</v>
      </c>
      <c r="U117" s="62">
        <f>ROUND(U115+N116,2)</f>
        <v>567.34</v>
      </c>
      <c r="V117" s="63"/>
      <c r="W117" s="63"/>
      <c r="X117" s="63"/>
    </row>
    <row r="118" spans="1:24" ht="22.05" customHeight="1">
      <c r="A118" s="13"/>
      <c r="B118" s="13"/>
      <c r="C118" s="13"/>
      <c r="D118" s="13"/>
      <c r="E118" s="13"/>
      <c r="F118" s="13"/>
      <c r="G118" s="13"/>
      <c r="H118" s="13"/>
      <c r="I118" s="14"/>
      <c r="J118" s="14"/>
      <c r="K118" s="13"/>
      <c r="L118" s="17"/>
      <c r="M118" s="54"/>
      <c r="N118" s="54"/>
      <c r="O118" s="54"/>
      <c r="P118" s="54"/>
      <c r="Q118" s="54"/>
      <c r="R118" s="54"/>
      <c r="S118" s="54"/>
      <c r="T118" s="54"/>
      <c r="U118" s="54"/>
      <c r="V118" s="13"/>
      <c r="W118" s="13"/>
      <c r="X118" s="13"/>
    </row>
    <row r="119" spans="1:24" s="20" customFormat="1" ht="44" customHeight="1">
      <c r="A119" s="56" t="s">
        <v>0</v>
      </c>
      <c r="B119" s="56" t="s">
        <v>1</v>
      </c>
      <c r="C119" s="56" t="s">
        <v>2</v>
      </c>
      <c r="D119" s="56" t="s">
        <v>3</v>
      </c>
      <c r="E119" s="56" t="s">
        <v>4</v>
      </c>
      <c r="F119" s="56" t="s">
        <v>5</v>
      </c>
      <c r="G119" s="56" t="s">
        <v>6</v>
      </c>
      <c r="H119" s="56" t="s">
        <v>7</v>
      </c>
      <c r="I119" s="56" t="s">
        <v>8</v>
      </c>
      <c r="J119" s="56" t="s">
        <v>9</v>
      </c>
      <c r="K119" s="56" t="s">
        <v>10</v>
      </c>
      <c r="L119" s="56" t="s">
        <v>11</v>
      </c>
      <c r="M119" s="57" t="s">
        <v>12</v>
      </c>
      <c r="N119" s="57" t="s">
        <v>13</v>
      </c>
      <c r="O119" s="57" t="s">
        <v>14</v>
      </c>
      <c r="P119" s="57" t="s">
        <v>15</v>
      </c>
      <c r="Q119" s="57" t="s">
        <v>16</v>
      </c>
      <c r="R119" s="57" t="s">
        <v>17</v>
      </c>
      <c r="S119" s="57" t="s">
        <v>18</v>
      </c>
      <c r="T119" s="57" t="s">
        <v>20</v>
      </c>
      <c r="U119" s="57" t="s">
        <v>21</v>
      </c>
      <c r="V119" s="58"/>
      <c r="W119" s="58" t="s">
        <v>22</v>
      </c>
      <c r="X119" s="58" t="s">
        <v>265</v>
      </c>
    </row>
    <row r="120" spans="1:24" ht="22.05" customHeight="1">
      <c r="A120" s="13" t="s">
        <v>163</v>
      </c>
      <c r="B120" s="13" t="s">
        <v>164</v>
      </c>
      <c r="C120" s="13" t="s">
        <v>165</v>
      </c>
      <c r="D120" s="13" t="s">
        <v>174</v>
      </c>
      <c r="E120" s="13" t="s">
        <v>175</v>
      </c>
      <c r="F120" s="13" t="s">
        <v>223</v>
      </c>
      <c r="G120" s="13" t="s">
        <v>169</v>
      </c>
      <c r="H120" s="13" t="s">
        <v>224</v>
      </c>
      <c r="I120" s="14">
        <v>0</v>
      </c>
      <c r="J120" s="14"/>
      <c r="K120" s="13"/>
      <c r="L120" s="17">
        <v>11.17</v>
      </c>
      <c r="M120" s="54">
        <v>376.36</v>
      </c>
      <c r="N120" s="54">
        <v>0</v>
      </c>
      <c r="O120" s="54">
        <v>246.22</v>
      </c>
      <c r="P120" s="54">
        <v>9</v>
      </c>
      <c r="Q120" s="54">
        <v>0</v>
      </c>
      <c r="R120" s="54">
        <v>0</v>
      </c>
      <c r="S120" s="54">
        <v>0</v>
      </c>
      <c r="T120" s="54">
        <v>0</v>
      </c>
      <c r="U120" s="54">
        <f>ROUND(SUM(M120:P120,R120:T120),2)</f>
        <v>631.58000000000004</v>
      </c>
      <c r="V120" s="13"/>
      <c r="W120" s="13"/>
      <c r="X120" s="13" t="s">
        <v>314</v>
      </c>
    </row>
    <row r="121" spans="1:24" ht="22.05" customHeight="1">
      <c r="A121" s="13" t="s">
        <v>163</v>
      </c>
      <c r="B121" s="13" t="s">
        <v>164</v>
      </c>
      <c r="C121" s="13" t="s">
        <v>165</v>
      </c>
      <c r="D121" s="13" t="s">
        <v>166</v>
      </c>
      <c r="E121" s="13" t="s">
        <v>167</v>
      </c>
      <c r="F121" s="13" t="s">
        <v>223</v>
      </c>
      <c r="G121" s="13" t="s">
        <v>169</v>
      </c>
      <c r="H121" s="13" t="s">
        <v>224</v>
      </c>
      <c r="I121" s="14">
        <v>0</v>
      </c>
      <c r="J121" s="14"/>
      <c r="K121" s="13"/>
      <c r="L121" s="17">
        <v>13.15</v>
      </c>
      <c r="M121" s="54">
        <v>353.03</v>
      </c>
      <c r="N121" s="54">
        <v>0</v>
      </c>
      <c r="O121" s="54">
        <v>200.81</v>
      </c>
      <c r="P121" s="54">
        <v>13.5</v>
      </c>
      <c r="Q121" s="54">
        <v>0</v>
      </c>
      <c r="R121" s="54">
        <v>0</v>
      </c>
      <c r="S121" s="54">
        <v>0</v>
      </c>
      <c r="T121" s="54">
        <v>0</v>
      </c>
      <c r="U121" s="54">
        <f>ROUND(SUM(M121:P121,R121:T121),2)</f>
        <v>567.34</v>
      </c>
      <c r="V121" s="13"/>
      <c r="W121" s="13"/>
      <c r="X121" s="13" t="s">
        <v>315</v>
      </c>
    </row>
    <row r="122" spans="1:24" ht="22.05" customHeight="1">
      <c r="A122" s="15"/>
      <c r="B122" s="15"/>
      <c r="C122" s="15"/>
      <c r="D122" s="15"/>
      <c r="E122" s="15"/>
      <c r="F122" s="15" t="s">
        <v>223</v>
      </c>
      <c r="G122" s="15" t="s">
        <v>169</v>
      </c>
      <c r="H122" s="15" t="s">
        <v>31</v>
      </c>
      <c r="I122" s="16"/>
      <c r="J122" s="16">
        <f>IF(L122&gt;0,M122/L122,0)</f>
        <v>29.991365131578945</v>
      </c>
      <c r="K122" s="15"/>
      <c r="L122" s="18">
        <f>ROUND(SUM(L120:L121),2)</f>
        <v>24.32</v>
      </c>
      <c r="M122" s="55">
        <f>ROUND(SUM(M120:M121),2)</f>
        <v>729.39</v>
      </c>
      <c r="N122" s="55"/>
      <c r="O122" s="55">
        <f t="shared" ref="O122:U122" si="18">ROUND(SUM(O120:O121),2)</f>
        <v>447.03</v>
      </c>
      <c r="P122" s="55">
        <f t="shared" si="18"/>
        <v>22.5</v>
      </c>
      <c r="Q122" s="55">
        <f t="shared" si="18"/>
        <v>0</v>
      </c>
      <c r="R122" s="55">
        <f t="shared" si="18"/>
        <v>0</v>
      </c>
      <c r="S122" s="55">
        <f t="shared" si="18"/>
        <v>0</v>
      </c>
      <c r="T122" s="55">
        <f t="shared" si="18"/>
        <v>0</v>
      </c>
      <c r="U122" s="55">
        <f t="shared" si="18"/>
        <v>1198.92</v>
      </c>
      <c r="V122" s="13"/>
      <c r="W122" s="13"/>
      <c r="X122" s="13"/>
    </row>
    <row r="123" spans="1:24" ht="22.05" hidden="1" customHeight="1">
      <c r="A123" s="13"/>
      <c r="B123" s="13"/>
      <c r="C123" s="13"/>
      <c r="D123" s="13"/>
      <c r="E123" s="13"/>
      <c r="F123" s="13"/>
      <c r="G123" s="13"/>
      <c r="H123" s="13"/>
      <c r="I123" s="14"/>
      <c r="J123" s="14"/>
      <c r="K123" s="13"/>
      <c r="L123" s="17"/>
      <c r="M123" s="54"/>
      <c r="N123" s="54"/>
      <c r="O123" s="54"/>
      <c r="P123" s="54"/>
      <c r="Q123" s="54"/>
      <c r="R123" s="54"/>
      <c r="S123" s="54"/>
      <c r="T123" s="54"/>
      <c r="U123" s="54"/>
      <c r="V123" s="13"/>
      <c r="W123" s="13"/>
      <c r="X123" s="13"/>
    </row>
    <row r="124" spans="1:24" s="28" customFormat="1" ht="22.05" customHeight="1">
      <c r="A124" s="59"/>
      <c r="B124" s="59"/>
      <c r="C124" s="59"/>
      <c r="D124" s="59"/>
      <c r="E124" s="59"/>
      <c r="F124" s="59"/>
      <c r="G124" s="59"/>
      <c r="H124" s="59" t="s">
        <v>316</v>
      </c>
      <c r="I124" s="60"/>
      <c r="J124" s="60">
        <f>IF(L122&gt;0,(M122+N123)/L122,0)</f>
        <v>29.991365131578945</v>
      </c>
      <c r="K124" s="59"/>
      <c r="L124" s="61">
        <f>L122</f>
        <v>24.32</v>
      </c>
      <c r="M124" s="62">
        <f>M122</f>
        <v>729.39</v>
      </c>
      <c r="N124" s="62">
        <f>N123</f>
        <v>0</v>
      </c>
      <c r="O124" s="62">
        <f>O122</f>
        <v>447.03</v>
      </c>
      <c r="P124" s="62">
        <f>P122</f>
        <v>22.5</v>
      </c>
      <c r="Q124" s="62"/>
      <c r="R124" s="62">
        <f>R122</f>
        <v>0</v>
      </c>
      <c r="S124" s="62">
        <f>S122</f>
        <v>0</v>
      </c>
      <c r="T124" s="62">
        <f>T122</f>
        <v>0</v>
      </c>
      <c r="U124" s="62">
        <f>ROUND(U122+N123,2)</f>
        <v>1198.92</v>
      </c>
      <c r="V124" s="63"/>
      <c r="W124" s="63"/>
      <c r="X124" s="63"/>
    </row>
    <row r="125" spans="1:24" ht="22.05" customHeight="1">
      <c r="A125" s="13"/>
      <c r="B125" s="13"/>
      <c r="C125" s="13"/>
      <c r="D125" s="13"/>
      <c r="E125" s="13"/>
      <c r="F125" s="13"/>
      <c r="G125" s="13"/>
      <c r="H125" s="13"/>
      <c r="I125" s="14"/>
      <c r="J125" s="14"/>
      <c r="K125" s="13"/>
      <c r="L125" s="17"/>
      <c r="M125" s="54"/>
      <c r="N125" s="54"/>
      <c r="O125" s="54"/>
      <c r="P125" s="54"/>
      <c r="Q125" s="54"/>
      <c r="R125" s="54"/>
      <c r="S125" s="54"/>
      <c r="T125" s="54"/>
      <c r="U125" s="54"/>
      <c r="V125" s="13"/>
      <c r="W125" s="13"/>
      <c r="X125" s="13"/>
    </row>
    <row r="126" spans="1:24" s="20" customFormat="1" ht="44" customHeight="1">
      <c r="A126" s="56" t="s">
        <v>0</v>
      </c>
      <c r="B126" s="56" t="s">
        <v>1</v>
      </c>
      <c r="C126" s="56" t="s">
        <v>2</v>
      </c>
      <c r="D126" s="56" t="s">
        <v>3</v>
      </c>
      <c r="E126" s="56" t="s">
        <v>4</v>
      </c>
      <c r="F126" s="56" t="s">
        <v>5</v>
      </c>
      <c r="G126" s="56" t="s">
        <v>6</v>
      </c>
      <c r="H126" s="56" t="s">
        <v>7</v>
      </c>
      <c r="I126" s="56" t="s">
        <v>8</v>
      </c>
      <c r="J126" s="56" t="s">
        <v>9</v>
      </c>
      <c r="K126" s="56" t="s">
        <v>10</v>
      </c>
      <c r="L126" s="56" t="s">
        <v>11</v>
      </c>
      <c r="M126" s="57" t="s">
        <v>12</v>
      </c>
      <c r="N126" s="57" t="s">
        <v>13</v>
      </c>
      <c r="O126" s="57" t="s">
        <v>14</v>
      </c>
      <c r="P126" s="57" t="s">
        <v>15</v>
      </c>
      <c r="Q126" s="57" t="s">
        <v>16</v>
      </c>
      <c r="R126" s="57" t="s">
        <v>17</v>
      </c>
      <c r="S126" s="57" t="s">
        <v>18</v>
      </c>
      <c r="T126" s="57" t="s">
        <v>20</v>
      </c>
      <c r="U126" s="57" t="s">
        <v>21</v>
      </c>
      <c r="V126" s="58"/>
      <c r="W126" s="58" t="s">
        <v>22</v>
      </c>
      <c r="X126" s="58" t="s">
        <v>265</v>
      </c>
    </row>
    <row r="127" spans="1:24" ht="22.05" customHeight="1">
      <c r="A127" s="13" t="s">
        <v>163</v>
      </c>
      <c r="B127" s="13" t="s">
        <v>164</v>
      </c>
      <c r="C127" s="13" t="s">
        <v>165</v>
      </c>
      <c r="D127" s="13" t="s">
        <v>174</v>
      </c>
      <c r="E127" s="13" t="s">
        <v>175</v>
      </c>
      <c r="F127" s="13" t="s">
        <v>225</v>
      </c>
      <c r="G127" s="13" t="s">
        <v>226</v>
      </c>
      <c r="H127" s="13" t="s">
        <v>227</v>
      </c>
      <c r="I127" s="14">
        <v>0</v>
      </c>
      <c r="J127" s="14"/>
      <c r="K127" s="13"/>
      <c r="L127" s="17">
        <v>11.08</v>
      </c>
      <c r="M127" s="54">
        <v>376.36</v>
      </c>
      <c r="N127" s="54">
        <v>0</v>
      </c>
      <c r="O127" s="54">
        <v>246.22</v>
      </c>
      <c r="P127" s="54">
        <v>9</v>
      </c>
      <c r="Q127" s="54">
        <v>0</v>
      </c>
      <c r="R127" s="54">
        <v>0</v>
      </c>
      <c r="S127" s="54">
        <v>0</v>
      </c>
      <c r="T127" s="54">
        <v>0</v>
      </c>
      <c r="U127" s="54">
        <f>ROUND(SUM(M127:P127,R127:T127),2)</f>
        <v>631.58000000000004</v>
      </c>
      <c r="V127" s="13"/>
      <c r="W127" s="13"/>
      <c r="X127" s="13" t="s">
        <v>317</v>
      </c>
    </row>
    <row r="128" spans="1:24" ht="22.05" customHeight="1">
      <c r="A128" s="13" t="s">
        <v>163</v>
      </c>
      <c r="B128" s="13" t="s">
        <v>164</v>
      </c>
      <c r="C128" s="13" t="s">
        <v>165</v>
      </c>
      <c r="D128" s="13" t="s">
        <v>166</v>
      </c>
      <c r="E128" s="13" t="s">
        <v>167</v>
      </c>
      <c r="F128" s="13" t="s">
        <v>225</v>
      </c>
      <c r="G128" s="13" t="s">
        <v>226</v>
      </c>
      <c r="H128" s="13" t="s">
        <v>227</v>
      </c>
      <c r="I128" s="14">
        <v>0</v>
      </c>
      <c r="J128" s="14"/>
      <c r="K128" s="13"/>
      <c r="L128" s="17">
        <v>13.05</v>
      </c>
      <c r="M128" s="54">
        <v>353.03</v>
      </c>
      <c r="N128" s="54">
        <v>0</v>
      </c>
      <c r="O128" s="54">
        <v>200.81</v>
      </c>
      <c r="P128" s="54">
        <v>13.5</v>
      </c>
      <c r="Q128" s="54">
        <v>0</v>
      </c>
      <c r="R128" s="54">
        <v>0</v>
      </c>
      <c r="S128" s="54">
        <v>0</v>
      </c>
      <c r="T128" s="54">
        <v>0</v>
      </c>
      <c r="U128" s="54">
        <f>ROUND(SUM(M128:P128,R128:T128),2)</f>
        <v>567.34</v>
      </c>
      <c r="V128" s="13"/>
      <c r="W128" s="13"/>
      <c r="X128" s="13" t="s">
        <v>318</v>
      </c>
    </row>
    <row r="129" spans="1:24" ht="22.05" customHeight="1">
      <c r="A129" s="15"/>
      <c r="B129" s="15"/>
      <c r="C129" s="15"/>
      <c r="D129" s="15"/>
      <c r="E129" s="15"/>
      <c r="F129" s="15" t="s">
        <v>225</v>
      </c>
      <c r="G129" s="15" t="s">
        <v>226</v>
      </c>
      <c r="H129" s="15" t="s">
        <v>31</v>
      </c>
      <c r="I129" s="16"/>
      <c r="J129" s="16">
        <f>IF(L129&gt;0,M129/L129,0)</f>
        <v>30.227517612929962</v>
      </c>
      <c r="K129" s="15"/>
      <c r="L129" s="18">
        <f>ROUND(SUM(L127:L128),2)</f>
        <v>24.13</v>
      </c>
      <c r="M129" s="55">
        <f>ROUND(SUM(M127:M128),2)</f>
        <v>729.39</v>
      </c>
      <c r="N129" s="55"/>
      <c r="O129" s="55">
        <f t="shared" ref="O129:U129" si="19">ROUND(SUM(O127:O128),2)</f>
        <v>447.03</v>
      </c>
      <c r="P129" s="55">
        <f t="shared" si="19"/>
        <v>22.5</v>
      </c>
      <c r="Q129" s="55">
        <f t="shared" si="19"/>
        <v>0</v>
      </c>
      <c r="R129" s="55">
        <f t="shared" si="19"/>
        <v>0</v>
      </c>
      <c r="S129" s="55">
        <f t="shared" si="19"/>
        <v>0</v>
      </c>
      <c r="T129" s="55">
        <f t="shared" si="19"/>
        <v>0</v>
      </c>
      <c r="U129" s="55">
        <f t="shared" si="19"/>
        <v>1198.92</v>
      </c>
      <c r="V129" s="13"/>
      <c r="W129" s="13"/>
      <c r="X129" s="13"/>
    </row>
    <row r="130" spans="1:24" ht="22.05" hidden="1" customHeight="1">
      <c r="A130" s="13"/>
      <c r="B130" s="13"/>
      <c r="C130" s="13"/>
      <c r="D130" s="13"/>
      <c r="E130" s="13"/>
      <c r="F130" s="13"/>
      <c r="G130" s="13"/>
      <c r="H130" s="13"/>
      <c r="I130" s="14"/>
      <c r="J130" s="14"/>
      <c r="K130" s="13"/>
      <c r="L130" s="17"/>
      <c r="M130" s="54"/>
      <c r="N130" s="54"/>
      <c r="O130" s="54"/>
      <c r="P130" s="54"/>
      <c r="Q130" s="54"/>
      <c r="R130" s="54"/>
      <c r="S130" s="54"/>
      <c r="T130" s="54"/>
      <c r="U130" s="54"/>
      <c r="V130" s="13"/>
      <c r="W130" s="13"/>
      <c r="X130" s="13"/>
    </row>
    <row r="131" spans="1:24" s="28" customFormat="1" ht="22.05" customHeight="1">
      <c r="A131" s="59"/>
      <c r="B131" s="59"/>
      <c r="C131" s="59"/>
      <c r="D131" s="59"/>
      <c r="E131" s="59"/>
      <c r="F131" s="59"/>
      <c r="G131" s="59"/>
      <c r="H131" s="59" t="s">
        <v>319</v>
      </c>
      <c r="I131" s="60"/>
      <c r="J131" s="60">
        <f>IF(L129&gt;0,(M129+N130)/L129,0)</f>
        <v>30.227517612929962</v>
      </c>
      <c r="K131" s="59"/>
      <c r="L131" s="61">
        <f>L129</f>
        <v>24.13</v>
      </c>
      <c r="M131" s="62">
        <f>M129</f>
        <v>729.39</v>
      </c>
      <c r="N131" s="62">
        <f>N130</f>
        <v>0</v>
      </c>
      <c r="O131" s="62">
        <f>O129</f>
        <v>447.03</v>
      </c>
      <c r="P131" s="62">
        <f>P129</f>
        <v>22.5</v>
      </c>
      <c r="Q131" s="62"/>
      <c r="R131" s="62">
        <f>R129</f>
        <v>0</v>
      </c>
      <c r="S131" s="62">
        <f>S129</f>
        <v>0</v>
      </c>
      <c r="T131" s="62">
        <f>T129</f>
        <v>0</v>
      </c>
      <c r="U131" s="62">
        <f>ROUND(U129+N130,2)</f>
        <v>1198.92</v>
      </c>
      <c r="V131" s="63"/>
      <c r="W131" s="63"/>
      <c r="X131" s="63"/>
    </row>
    <row r="132" spans="1:24" ht="22.05" customHeight="1">
      <c r="A132" s="13"/>
      <c r="B132" s="13"/>
      <c r="C132" s="13"/>
      <c r="D132" s="13"/>
      <c r="E132" s="13"/>
      <c r="F132" s="13"/>
      <c r="G132" s="13"/>
      <c r="H132" s="13"/>
      <c r="I132" s="14"/>
      <c r="J132" s="14"/>
      <c r="K132" s="13"/>
      <c r="L132" s="17"/>
      <c r="M132" s="54"/>
      <c r="N132" s="54"/>
      <c r="O132" s="54"/>
      <c r="P132" s="54"/>
      <c r="Q132" s="54"/>
      <c r="R132" s="54"/>
      <c r="S132" s="54"/>
      <c r="T132" s="54"/>
      <c r="U132" s="54"/>
      <c r="V132" s="13"/>
      <c r="W132" s="13"/>
      <c r="X132" s="13"/>
    </row>
    <row r="133" spans="1:24" s="20" customFormat="1" ht="44" customHeight="1">
      <c r="A133" s="56" t="s">
        <v>0</v>
      </c>
      <c r="B133" s="56" t="s">
        <v>1</v>
      </c>
      <c r="C133" s="56" t="s">
        <v>2</v>
      </c>
      <c r="D133" s="56" t="s">
        <v>3</v>
      </c>
      <c r="E133" s="56" t="s">
        <v>4</v>
      </c>
      <c r="F133" s="56" t="s">
        <v>5</v>
      </c>
      <c r="G133" s="56" t="s">
        <v>6</v>
      </c>
      <c r="H133" s="56" t="s">
        <v>7</v>
      </c>
      <c r="I133" s="56" t="s">
        <v>8</v>
      </c>
      <c r="J133" s="56" t="s">
        <v>9</v>
      </c>
      <c r="K133" s="56" t="s">
        <v>10</v>
      </c>
      <c r="L133" s="56" t="s">
        <v>11</v>
      </c>
      <c r="M133" s="57" t="s">
        <v>12</v>
      </c>
      <c r="N133" s="57" t="s">
        <v>13</v>
      </c>
      <c r="O133" s="57" t="s">
        <v>14</v>
      </c>
      <c r="P133" s="57" t="s">
        <v>15</v>
      </c>
      <c r="Q133" s="57" t="s">
        <v>16</v>
      </c>
      <c r="R133" s="57" t="s">
        <v>17</v>
      </c>
      <c r="S133" s="57" t="s">
        <v>18</v>
      </c>
      <c r="T133" s="57" t="s">
        <v>20</v>
      </c>
      <c r="U133" s="57" t="s">
        <v>21</v>
      </c>
      <c r="V133" s="58"/>
      <c r="W133" s="58" t="s">
        <v>22</v>
      </c>
      <c r="X133" s="58" t="s">
        <v>265</v>
      </c>
    </row>
    <row r="134" spans="1:24" ht="22.5" customHeight="1">
      <c r="A134" s="13" t="s">
        <v>163</v>
      </c>
      <c r="B134" s="13" t="s">
        <v>164</v>
      </c>
      <c r="C134" s="13" t="s">
        <v>165</v>
      </c>
      <c r="D134" s="13" t="s">
        <v>174</v>
      </c>
      <c r="E134" s="13" t="s">
        <v>175</v>
      </c>
      <c r="F134" s="13" t="s">
        <v>228</v>
      </c>
      <c r="G134" s="13" t="s">
        <v>229</v>
      </c>
      <c r="H134" s="13" t="s">
        <v>230</v>
      </c>
      <c r="I134" s="14">
        <v>0</v>
      </c>
      <c r="J134" s="14"/>
      <c r="K134" s="13"/>
      <c r="L134" s="17">
        <v>11.28</v>
      </c>
      <c r="M134" s="54">
        <v>376.36</v>
      </c>
      <c r="N134" s="54">
        <v>0</v>
      </c>
      <c r="O134" s="54">
        <v>246.22</v>
      </c>
      <c r="P134" s="54">
        <v>9</v>
      </c>
      <c r="Q134" s="54">
        <v>0</v>
      </c>
      <c r="R134" s="54">
        <v>0</v>
      </c>
      <c r="S134" s="54">
        <v>0</v>
      </c>
      <c r="T134" s="54">
        <v>0</v>
      </c>
      <c r="U134" s="54">
        <f>ROUND(SUM(M134:P134,R134:T134),2)</f>
        <v>631.58000000000004</v>
      </c>
      <c r="V134" s="13"/>
      <c r="W134" s="13"/>
      <c r="X134" s="13" t="s">
        <v>320</v>
      </c>
    </row>
    <row r="135" spans="1:24" ht="22.05" customHeight="1">
      <c r="A135" s="13" t="s">
        <v>163</v>
      </c>
      <c r="B135" s="13" t="s">
        <v>164</v>
      </c>
      <c r="C135" s="13" t="s">
        <v>165</v>
      </c>
      <c r="D135" s="13" t="s">
        <v>191</v>
      </c>
      <c r="E135" s="13" t="s">
        <v>192</v>
      </c>
      <c r="F135" s="13" t="s">
        <v>228</v>
      </c>
      <c r="G135" s="13" t="s">
        <v>229</v>
      </c>
      <c r="H135" s="13" t="s">
        <v>230</v>
      </c>
      <c r="I135" s="14">
        <v>0</v>
      </c>
      <c r="J135" s="14"/>
      <c r="K135" s="13"/>
      <c r="L135" s="17">
        <v>7.34</v>
      </c>
      <c r="M135" s="54">
        <v>217</v>
      </c>
      <c r="N135" s="54">
        <v>0</v>
      </c>
      <c r="O135" s="54">
        <v>114.22</v>
      </c>
      <c r="P135" s="54">
        <v>4.5</v>
      </c>
      <c r="Q135" s="54">
        <v>0</v>
      </c>
      <c r="R135" s="54">
        <v>0</v>
      </c>
      <c r="S135" s="54">
        <v>0</v>
      </c>
      <c r="T135" s="54">
        <v>0</v>
      </c>
      <c r="U135" s="54">
        <f>ROUND(SUM(M135:P135,R135:T135),2)</f>
        <v>335.72</v>
      </c>
      <c r="V135" s="13"/>
      <c r="W135" s="13"/>
      <c r="X135" s="13" t="s">
        <v>321</v>
      </c>
    </row>
    <row r="136" spans="1:24" ht="22.05" customHeight="1">
      <c r="A136" s="15"/>
      <c r="B136" s="15"/>
      <c r="C136" s="15"/>
      <c r="D136" s="15"/>
      <c r="E136" s="15"/>
      <c r="F136" s="15" t="s">
        <v>228</v>
      </c>
      <c r="G136" s="15" t="s">
        <v>229</v>
      </c>
      <c r="H136" s="15" t="s">
        <v>31</v>
      </c>
      <c r="I136" s="16"/>
      <c r="J136" s="16">
        <f>IF(L136&gt;0,M136/L136,0)</f>
        <v>31.866809881847473</v>
      </c>
      <c r="K136" s="15"/>
      <c r="L136" s="18">
        <f>ROUND(SUM(L134:L135),2)</f>
        <v>18.62</v>
      </c>
      <c r="M136" s="55">
        <f>ROUND(SUM(M134:M135),2)</f>
        <v>593.36</v>
      </c>
      <c r="N136" s="55"/>
      <c r="O136" s="55">
        <f t="shared" ref="O136:U136" si="20">ROUND(SUM(O134:O135),2)</f>
        <v>360.44</v>
      </c>
      <c r="P136" s="55">
        <f t="shared" si="20"/>
        <v>13.5</v>
      </c>
      <c r="Q136" s="55">
        <f t="shared" si="20"/>
        <v>0</v>
      </c>
      <c r="R136" s="55">
        <f t="shared" si="20"/>
        <v>0</v>
      </c>
      <c r="S136" s="55">
        <f t="shared" si="20"/>
        <v>0</v>
      </c>
      <c r="T136" s="55">
        <f t="shared" si="20"/>
        <v>0</v>
      </c>
      <c r="U136" s="55">
        <f t="shared" si="20"/>
        <v>967.3</v>
      </c>
      <c r="V136" s="13"/>
      <c r="W136" s="13"/>
      <c r="X136" s="13"/>
    </row>
    <row r="137" spans="1:24" ht="22.05" hidden="1" customHeight="1">
      <c r="A137" s="13"/>
      <c r="B137" s="13"/>
      <c r="C137" s="13"/>
      <c r="D137" s="13"/>
      <c r="E137" s="13"/>
      <c r="F137" s="13"/>
      <c r="G137" s="13"/>
      <c r="H137" s="13"/>
      <c r="I137" s="14"/>
      <c r="J137" s="14"/>
      <c r="K137" s="13"/>
      <c r="L137" s="17"/>
      <c r="M137" s="54"/>
      <c r="N137" s="54"/>
      <c r="O137" s="54"/>
      <c r="P137" s="54"/>
      <c r="Q137" s="54"/>
      <c r="R137" s="54"/>
      <c r="S137" s="54"/>
      <c r="T137" s="54"/>
      <c r="U137" s="54"/>
      <c r="V137" s="13"/>
      <c r="W137" s="13"/>
      <c r="X137" s="13"/>
    </row>
    <row r="138" spans="1:24" s="28" customFormat="1" ht="22.05" customHeight="1">
      <c r="A138" s="59"/>
      <c r="B138" s="59"/>
      <c r="C138" s="59"/>
      <c r="D138" s="59"/>
      <c r="E138" s="59"/>
      <c r="F138" s="59"/>
      <c r="G138" s="59"/>
      <c r="H138" s="59" t="s">
        <v>322</v>
      </c>
      <c r="I138" s="60"/>
      <c r="J138" s="60">
        <f>IF(L136&gt;0,(M136+N137)/L136,0)</f>
        <v>31.866809881847473</v>
      </c>
      <c r="K138" s="59"/>
      <c r="L138" s="61">
        <f>L136</f>
        <v>18.62</v>
      </c>
      <c r="M138" s="62">
        <f>M136</f>
        <v>593.36</v>
      </c>
      <c r="N138" s="62">
        <f>N137</f>
        <v>0</v>
      </c>
      <c r="O138" s="62">
        <f>O136</f>
        <v>360.44</v>
      </c>
      <c r="P138" s="62">
        <f>P136</f>
        <v>13.5</v>
      </c>
      <c r="Q138" s="62"/>
      <c r="R138" s="62">
        <f>R136</f>
        <v>0</v>
      </c>
      <c r="S138" s="62">
        <f>S136</f>
        <v>0</v>
      </c>
      <c r="T138" s="62">
        <f>T136</f>
        <v>0</v>
      </c>
      <c r="U138" s="62">
        <f>ROUND(U136+N137,2)</f>
        <v>967.3</v>
      </c>
      <c r="V138" s="63"/>
      <c r="W138" s="63"/>
      <c r="X138" s="63"/>
    </row>
    <row r="139" spans="1:24" ht="22.05" customHeight="1">
      <c r="A139" s="13"/>
      <c r="B139" s="13"/>
      <c r="C139" s="13"/>
      <c r="D139" s="13"/>
      <c r="E139" s="13"/>
      <c r="F139" s="13"/>
      <c r="G139" s="13"/>
      <c r="H139" s="13"/>
      <c r="I139" s="14"/>
      <c r="J139" s="14"/>
      <c r="K139" s="13"/>
      <c r="L139" s="17"/>
      <c r="M139" s="54"/>
      <c r="N139" s="54"/>
      <c r="O139" s="54"/>
      <c r="P139" s="54"/>
      <c r="Q139" s="54"/>
      <c r="R139" s="54"/>
      <c r="S139" s="54"/>
      <c r="T139" s="54"/>
      <c r="U139" s="54"/>
      <c r="V139" s="13"/>
      <c r="W139" s="13"/>
      <c r="X139" s="13"/>
    </row>
    <row r="140" spans="1:24" s="20" customFormat="1" ht="44" customHeight="1">
      <c r="A140" s="56" t="s">
        <v>0</v>
      </c>
      <c r="B140" s="56" t="s">
        <v>1</v>
      </c>
      <c r="C140" s="56" t="s">
        <v>2</v>
      </c>
      <c r="D140" s="56" t="s">
        <v>3</v>
      </c>
      <c r="E140" s="56" t="s">
        <v>4</v>
      </c>
      <c r="F140" s="56" t="s">
        <v>5</v>
      </c>
      <c r="G140" s="56" t="s">
        <v>6</v>
      </c>
      <c r="H140" s="56" t="s">
        <v>7</v>
      </c>
      <c r="I140" s="56" t="s">
        <v>8</v>
      </c>
      <c r="J140" s="56" t="s">
        <v>9</v>
      </c>
      <c r="K140" s="56" t="s">
        <v>10</v>
      </c>
      <c r="L140" s="56" t="s">
        <v>11</v>
      </c>
      <c r="M140" s="57" t="s">
        <v>12</v>
      </c>
      <c r="N140" s="57" t="s">
        <v>13</v>
      </c>
      <c r="O140" s="57" t="s">
        <v>14</v>
      </c>
      <c r="P140" s="57" t="s">
        <v>15</v>
      </c>
      <c r="Q140" s="57" t="s">
        <v>16</v>
      </c>
      <c r="R140" s="57" t="s">
        <v>17</v>
      </c>
      <c r="S140" s="57" t="s">
        <v>18</v>
      </c>
      <c r="T140" s="57" t="s">
        <v>20</v>
      </c>
      <c r="U140" s="57" t="s">
        <v>21</v>
      </c>
      <c r="V140" s="58"/>
      <c r="W140" s="58" t="s">
        <v>22</v>
      </c>
      <c r="X140" s="58" t="s">
        <v>265</v>
      </c>
    </row>
    <row r="141" spans="1:24" ht="22.05" customHeight="1">
      <c r="A141" s="13" t="s">
        <v>163</v>
      </c>
      <c r="B141" s="13" t="s">
        <v>164</v>
      </c>
      <c r="C141" s="13" t="s">
        <v>165</v>
      </c>
      <c r="D141" s="13" t="s">
        <v>174</v>
      </c>
      <c r="E141" s="13" t="s">
        <v>175</v>
      </c>
      <c r="F141" s="13" t="s">
        <v>323</v>
      </c>
      <c r="G141" s="13" t="s">
        <v>231</v>
      </c>
      <c r="H141" s="13" t="s">
        <v>232</v>
      </c>
      <c r="I141" s="14">
        <v>0</v>
      </c>
      <c r="J141" s="14"/>
      <c r="K141" s="13"/>
      <c r="L141" s="17">
        <v>11.34</v>
      </c>
      <c r="M141" s="54">
        <v>376.36</v>
      </c>
      <c r="N141" s="54">
        <v>0</v>
      </c>
      <c r="O141" s="54">
        <v>246.22</v>
      </c>
      <c r="P141" s="54">
        <v>9</v>
      </c>
      <c r="Q141" s="54">
        <v>0</v>
      </c>
      <c r="R141" s="54">
        <v>0</v>
      </c>
      <c r="S141" s="54">
        <v>0</v>
      </c>
      <c r="T141" s="54">
        <v>0</v>
      </c>
      <c r="U141" s="54">
        <f>ROUND(SUM(M141:P141,R141:T141),2)</f>
        <v>631.58000000000004</v>
      </c>
      <c r="V141" s="13"/>
      <c r="W141" s="13"/>
      <c r="X141" s="13" t="s">
        <v>324</v>
      </c>
    </row>
    <row r="142" spans="1:24" ht="22.05" customHeight="1">
      <c r="A142" s="13" t="s">
        <v>163</v>
      </c>
      <c r="B142" s="13" t="s">
        <v>164</v>
      </c>
      <c r="C142" s="13" t="s">
        <v>165</v>
      </c>
      <c r="D142" s="13" t="s">
        <v>166</v>
      </c>
      <c r="E142" s="13" t="s">
        <v>167</v>
      </c>
      <c r="F142" s="13" t="s">
        <v>323</v>
      </c>
      <c r="G142" s="13" t="s">
        <v>231</v>
      </c>
      <c r="H142" s="13" t="s">
        <v>232</v>
      </c>
      <c r="I142" s="14">
        <v>0</v>
      </c>
      <c r="J142" s="14"/>
      <c r="K142" s="13"/>
      <c r="L142" s="17">
        <v>13.44</v>
      </c>
      <c r="M142" s="54">
        <v>353.03</v>
      </c>
      <c r="N142" s="54">
        <v>0</v>
      </c>
      <c r="O142" s="54">
        <v>200.81</v>
      </c>
      <c r="P142" s="54">
        <v>13.5</v>
      </c>
      <c r="Q142" s="54">
        <v>0</v>
      </c>
      <c r="R142" s="54">
        <v>0</v>
      </c>
      <c r="S142" s="54">
        <v>0</v>
      </c>
      <c r="T142" s="54">
        <v>0</v>
      </c>
      <c r="U142" s="54">
        <f>ROUND(SUM(M142:P142,R142:T142),2)</f>
        <v>567.34</v>
      </c>
      <c r="V142" s="13"/>
      <c r="W142" s="13"/>
      <c r="X142" s="13" t="s">
        <v>325</v>
      </c>
    </row>
    <row r="143" spans="1:24" ht="22.05" customHeight="1">
      <c r="A143" s="15"/>
      <c r="B143" s="15"/>
      <c r="C143" s="15"/>
      <c r="D143" s="15"/>
      <c r="E143" s="15"/>
      <c r="F143" s="15" t="s">
        <v>323</v>
      </c>
      <c r="G143" s="15" t="s">
        <v>231</v>
      </c>
      <c r="H143" s="15" t="s">
        <v>31</v>
      </c>
      <c r="I143" s="16"/>
      <c r="J143" s="16">
        <f>IF(L143&gt;0,M143/L143,0)</f>
        <v>29.43462469733656</v>
      </c>
      <c r="K143" s="15"/>
      <c r="L143" s="18">
        <f>ROUND(SUM(L141:L142),2)</f>
        <v>24.78</v>
      </c>
      <c r="M143" s="55">
        <f>ROUND(SUM(M141:M142),2)</f>
        <v>729.39</v>
      </c>
      <c r="N143" s="55"/>
      <c r="O143" s="55">
        <f t="shared" ref="O143:U143" si="21">ROUND(SUM(O141:O142),2)</f>
        <v>447.03</v>
      </c>
      <c r="P143" s="55">
        <f t="shared" si="21"/>
        <v>22.5</v>
      </c>
      <c r="Q143" s="55">
        <f t="shared" si="21"/>
        <v>0</v>
      </c>
      <c r="R143" s="55">
        <f t="shared" si="21"/>
        <v>0</v>
      </c>
      <c r="S143" s="55">
        <f t="shared" si="21"/>
        <v>0</v>
      </c>
      <c r="T143" s="55">
        <f t="shared" si="21"/>
        <v>0</v>
      </c>
      <c r="U143" s="55">
        <f t="shared" si="21"/>
        <v>1198.92</v>
      </c>
      <c r="V143" s="13"/>
      <c r="W143" s="13"/>
      <c r="X143" s="13"/>
    </row>
    <row r="144" spans="1:24" ht="22.05" hidden="1" customHeight="1">
      <c r="A144" s="13"/>
      <c r="B144" s="13"/>
      <c r="C144" s="13"/>
      <c r="D144" s="13"/>
      <c r="E144" s="13"/>
      <c r="F144" s="13"/>
      <c r="G144" s="13"/>
      <c r="H144" s="13"/>
      <c r="I144" s="14"/>
      <c r="J144" s="14"/>
      <c r="K144" s="13"/>
      <c r="L144" s="17"/>
      <c r="M144" s="54"/>
      <c r="N144" s="54"/>
      <c r="O144" s="54"/>
      <c r="P144" s="54"/>
      <c r="Q144" s="54"/>
      <c r="R144" s="54"/>
      <c r="S144" s="54"/>
      <c r="T144" s="54"/>
      <c r="U144" s="54"/>
      <c r="V144" s="13"/>
      <c r="W144" s="13"/>
      <c r="X144" s="13"/>
    </row>
    <row r="145" spans="1:24" s="28" customFormat="1" ht="22.05" customHeight="1">
      <c r="A145" s="59"/>
      <c r="B145" s="59"/>
      <c r="C145" s="59"/>
      <c r="D145" s="59"/>
      <c r="E145" s="59"/>
      <c r="F145" s="59"/>
      <c r="G145" s="59"/>
      <c r="H145" s="59" t="s">
        <v>326</v>
      </c>
      <c r="I145" s="60"/>
      <c r="J145" s="60">
        <f>IF(L143&gt;0,(M143+N144)/L143,0)</f>
        <v>29.43462469733656</v>
      </c>
      <c r="K145" s="59"/>
      <c r="L145" s="61">
        <f>L143</f>
        <v>24.78</v>
      </c>
      <c r="M145" s="62">
        <f>M143</f>
        <v>729.39</v>
      </c>
      <c r="N145" s="62">
        <f>N144</f>
        <v>0</v>
      </c>
      <c r="O145" s="62">
        <f>O143</f>
        <v>447.03</v>
      </c>
      <c r="P145" s="62">
        <f>P143</f>
        <v>22.5</v>
      </c>
      <c r="Q145" s="62"/>
      <c r="R145" s="62">
        <f>R143</f>
        <v>0</v>
      </c>
      <c r="S145" s="62">
        <f>S143</f>
        <v>0</v>
      </c>
      <c r="T145" s="62">
        <f>T143</f>
        <v>0</v>
      </c>
      <c r="U145" s="62">
        <f>ROUND(U143+N144,2)</f>
        <v>1198.92</v>
      </c>
      <c r="V145" s="63"/>
      <c r="W145" s="63"/>
      <c r="X145" s="63"/>
    </row>
    <row r="146" spans="1:24" ht="22.05" customHeight="1">
      <c r="A146" s="13"/>
      <c r="B146" s="13"/>
      <c r="C146" s="13"/>
      <c r="D146" s="13"/>
      <c r="E146" s="13"/>
      <c r="F146" s="13"/>
      <c r="G146" s="13"/>
      <c r="H146" s="13"/>
      <c r="I146" s="14"/>
      <c r="J146" s="14"/>
      <c r="K146" s="13"/>
      <c r="L146" s="17"/>
      <c r="M146" s="54"/>
      <c r="N146" s="54"/>
      <c r="O146" s="54"/>
      <c r="P146" s="54"/>
      <c r="Q146" s="54"/>
      <c r="R146" s="54"/>
      <c r="S146" s="54"/>
      <c r="T146" s="54"/>
      <c r="U146" s="54"/>
      <c r="V146" s="13"/>
      <c r="W146" s="13"/>
      <c r="X146" s="13"/>
    </row>
    <row r="147" spans="1:24" s="20" customFormat="1" ht="44" customHeight="1">
      <c r="A147" s="56" t="s">
        <v>0</v>
      </c>
      <c r="B147" s="56" t="s">
        <v>1</v>
      </c>
      <c r="C147" s="56" t="s">
        <v>2</v>
      </c>
      <c r="D147" s="56" t="s">
        <v>3</v>
      </c>
      <c r="E147" s="56" t="s">
        <v>4</v>
      </c>
      <c r="F147" s="56" t="s">
        <v>5</v>
      </c>
      <c r="G147" s="56" t="s">
        <v>6</v>
      </c>
      <c r="H147" s="56" t="s">
        <v>7</v>
      </c>
      <c r="I147" s="56" t="s">
        <v>8</v>
      </c>
      <c r="J147" s="56" t="s">
        <v>9</v>
      </c>
      <c r="K147" s="56" t="s">
        <v>10</v>
      </c>
      <c r="L147" s="56" t="s">
        <v>11</v>
      </c>
      <c r="M147" s="57" t="s">
        <v>12</v>
      </c>
      <c r="N147" s="57" t="s">
        <v>13</v>
      </c>
      <c r="O147" s="57" t="s">
        <v>14</v>
      </c>
      <c r="P147" s="57" t="s">
        <v>15</v>
      </c>
      <c r="Q147" s="57" t="s">
        <v>16</v>
      </c>
      <c r="R147" s="57" t="s">
        <v>17</v>
      </c>
      <c r="S147" s="57" t="s">
        <v>18</v>
      </c>
      <c r="T147" s="57" t="s">
        <v>20</v>
      </c>
      <c r="U147" s="57" t="s">
        <v>21</v>
      </c>
      <c r="V147" s="58"/>
      <c r="W147" s="58" t="s">
        <v>22</v>
      </c>
      <c r="X147" s="58" t="s">
        <v>265</v>
      </c>
    </row>
    <row r="148" spans="1:24" ht="22.05" customHeight="1">
      <c r="A148" s="13" t="s">
        <v>163</v>
      </c>
      <c r="B148" s="13" t="s">
        <v>164</v>
      </c>
      <c r="C148" s="13" t="s">
        <v>165</v>
      </c>
      <c r="D148" s="13" t="s">
        <v>174</v>
      </c>
      <c r="E148" s="13" t="s">
        <v>175</v>
      </c>
      <c r="F148" s="13" t="s">
        <v>201</v>
      </c>
      <c r="G148" s="13" t="s">
        <v>233</v>
      </c>
      <c r="H148" s="13" t="s">
        <v>234</v>
      </c>
      <c r="I148" s="14">
        <v>0</v>
      </c>
      <c r="J148" s="14"/>
      <c r="K148" s="13"/>
      <c r="L148" s="17">
        <v>11.21</v>
      </c>
      <c r="M148" s="54">
        <v>376.36</v>
      </c>
      <c r="N148" s="54">
        <v>0</v>
      </c>
      <c r="O148" s="54">
        <v>246.22</v>
      </c>
      <c r="P148" s="54">
        <v>9</v>
      </c>
      <c r="Q148" s="54">
        <v>0</v>
      </c>
      <c r="R148" s="54">
        <v>0</v>
      </c>
      <c r="S148" s="54">
        <v>0</v>
      </c>
      <c r="T148" s="54">
        <v>0</v>
      </c>
      <c r="U148" s="54">
        <f>ROUND(SUM(M148:P148,R148:T148),2)</f>
        <v>631.58000000000004</v>
      </c>
      <c r="V148" s="13"/>
      <c r="W148" s="13"/>
      <c r="X148" s="13" t="s">
        <v>327</v>
      </c>
    </row>
    <row r="149" spans="1:24" ht="22.05" customHeight="1">
      <c r="A149" s="13" t="s">
        <v>163</v>
      </c>
      <c r="B149" s="13" t="s">
        <v>164</v>
      </c>
      <c r="C149" s="13" t="s">
        <v>165</v>
      </c>
      <c r="D149" s="13" t="s">
        <v>166</v>
      </c>
      <c r="E149" s="13" t="s">
        <v>167</v>
      </c>
      <c r="F149" s="13" t="s">
        <v>201</v>
      </c>
      <c r="G149" s="13" t="s">
        <v>233</v>
      </c>
      <c r="H149" s="13" t="s">
        <v>234</v>
      </c>
      <c r="I149" s="14">
        <v>0</v>
      </c>
      <c r="J149" s="14"/>
      <c r="K149" s="13"/>
      <c r="L149" s="17">
        <v>10.68</v>
      </c>
      <c r="M149" s="54">
        <v>353.03</v>
      </c>
      <c r="N149" s="54">
        <v>0</v>
      </c>
      <c r="O149" s="54">
        <v>200.81</v>
      </c>
      <c r="P149" s="54">
        <v>9</v>
      </c>
      <c r="Q149" s="54">
        <v>0</v>
      </c>
      <c r="R149" s="54">
        <v>0</v>
      </c>
      <c r="S149" s="54">
        <v>0</v>
      </c>
      <c r="T149" s="54">
        <v>0</v>
      </c>
      <c r="U149" s="54">
        <f>ROUND(SUM(M149:P149,R149:T149),2)</f>
        <v>562.84</v>
      </c>
      <c r="V149" s="13"/>
      <c r="W149" s="13"/>
      <c r="X149" s="13" t="s">
        <v>328</v>
      </c>
    </row>
    <row r="150" spans="1:24" ht="22.05" customHeight="1">
      <c r="A150" s="15"/>
      <c r="B150" s="15"/>
      <c r="C150" s="15"/>
      <c r="D150" s="15"/>
      <c r="E150" s="15"/>
      <c r="F150" s="15" t="s">
        <v>201</v>
      </c>
      <c r="G150" s="15" t="s">
        <v>233</v>
      </c>
      <c r="H150" s="15" t="s">
        <v>31</v>
      </c>
      <c r="I150" s="16"/>
      <c r="J150" s="16">
        <f>IF(L150&gt;0,M150/L150,0)</f>
        <v>33.320694380995889</v>
      </c>
      <c r="K150" s="15"/>
      <c r="L150" s="18">
        <f>ROUND(SUM(L148:L149),2)</f>
        <v>21.89</v>
      </c>
      <c r="M150" s="55">
        <f>ROUND(SUM(M148:M149),2)</f>
        <v>729.39</v>
      </c>
      <c r="N150" s="55"/>
      <c r="O150" s="55">
        <f t="shared" ref="O150:U150" si="22">ROUND(SUM(O148:O149),2)</f>
        <v>447.03</v>
      </c>
      <c r="P150" s="55">
        <f t="shared" si="22"/>
        <v>18</v>
      </c>
      <c r="Q150" s="55">
        <f t="shared" si="22"/>
        <v>0</v>
      </c>
      <c r="R150" s="55">
        <f t="shared" si="22"/>
        <v>0</v>
      </c>
      <c r="S150" s="55">
        <f t="shared" si="22"/>
        <v>0</v>
      </c>
      <c r="T150" s="55">
        <f t="shared" si="22"/>
        <v>0</v>
      </c>
      <c r="U150" s="55">
        <f t="shared" si="22"/>
        <v>1194.42</v>
      </c>
      <c r="V150" s="13"/>
      <c r="W150" s="13"/>
      <c r="X150" s="13"/>
    </row>
    <row r="151" spans="1:24" ht="22.05" hidden="1" customHeight="1">
      <c r="A151" s="13"/>
      <c r="B151" s="13"/>
      <c r="C151" s="13"/>
      <c r="D151" s="13"/>
      <c r="E151" s="13"/>
      <c r="F151" s="13"/>
      <c r="G151" s="13"/>
      <c r="H151" s="13"/>
      <c r="I151" s="14"/>
      <c r="J151" s="14"/>
      <c r="K151" s="13"/>
      <c r="L151" s="17"/>
      <c r="M151" s="54"/>
      <c r="N151" s="54"/>
      <c r="O151" s="54"/>
      <c r="P151" s="54"/>
      <c r="Q151" s="54"/>
      <c r="R151" s="54"/>
      <c r="S151" s="54"/>
      <c r="T151" s="54"/>
      <c r="U151" s="54"/>
      <c r="V151" s="13"/>
      <c r="W151" s="13"/>
      <c r="X151" s="13"/>
    </row>
    <row r="152" spans="1:24" s="28" customFormat="1" ht="22.05" customHeight="1">
      <c r="A152" s="59"/>
      <c r="B152" s="59"/>
      <c r="C152" s="59"/>
      <c r="D152" s="59"/>
      <c r="E152" s="59"/>
      <c r="F152" s="59"/>
      <c r="G152" s="59"/>
      <c r="H152" s="59" t="s">
        <v>329</v>
      </c>
      <c r="I152" s="60"/>
      <c r="J152" s="60">
        <f>IF(L150&gt;0,(M150+N151)/L150,0)</f>
        <v>33.320694380995889</v>
      </c>
      <c r="K152" s="59"/>
      <c r="L152" s="61">
        <f>L150</f>
        <v>21.89</v>
      </c>
      <c r="M152" s="62">
        <f>M150</f>
        <v>729.39</v>
      </c>
      <c r="N152" s="62">
        <f>N151</f>
        <v>0</v>
      </c>
      <c r="O152" s="62">
        <f>O150</f>
        <v>447.03</v>
      </c>
      <c r="P152" s="62">
        <f>P150</f>
        <v>18</v>
      </c>
      <c r="Q152" s="62"/>
      <c r="R152" s="62">
        <f>R150</f>
        <v>0</v>
      </c>
      <c r="S152" s="62">
        <f>S150</f>
        <v>0</v>
      </c>
      <c r="T152" s="62">
        <f>T150</f>
        <v>0</v>
      </c>
      <c r="U152" s="62">
        <f>ROUND(U150+N151,2)</f>
        <v>1194.42</v>
      </c>
      <c r="V152" s="63"/>
      <c r="W152" s="63"/>
      <c r="X152" s="63"/>
    </row>
    <row r="153" spans="1:24" ht="22.05" customHeight="1">
      <c r="A153" s="13"/>
      <c r="B153" s="13"/>
      <c r="C153" s="13"/>
      <c r="D153" s="13"/>
      <c r="E153" s="13"/>
      <c r="F153" s="13"/>
      <c r="G153" s="13"/>
      <c r="H153" s="13"/>
      <c r="I153" s="14"/>
      <c r="J153" s="14"/>
      <c r="K153" s="13"/>
      <c r="L153" s="17"/>
      <c r="M153" s="54"/>
      <c r="N153" s="54"/>
      <c r="O153" s="54"/>
      <c r="P153" s="54"/>
      <c r="Q153" s="54"/>
      <c r="R153" s="54"/>
      <c r="S153" s="54"/>
      <c r="T153" s="54"/>
      <c r="U153" s="54"/>
      <c r="V153" s="13"/>
      <c r="W153" s="13"/>
      <c r="X153" s="13"/>
    </row>
    <row r="154" spans="1:24" s="20" customFormat="1" ht="44" customHeight="1">
      <c r="A154" s="56" t="s">
        <v>0</v>
      </c>
      <c r="B154" s="56" t="s">
        <v>1</v>
      </c>
      <c r="C154" s="56" t="s">
        <v>2</v>
      </c>
      <c r="D154" s="56" t="s">
        <v>3</v>
      </c>
      <c r="E154" s="56" t="s">
        <v>4</v>
      </c>
      <c r="F154" s="56" t="s">
        <v>5</v>
      </c>
      <c r="G154" s="56" t="s">
        <v>6</v>
      </c>
      <c r="H154" s="56" t="s">
        <v>7</v>
      </c>
      <c r="I154" s="56" t="s">
        <v>8</v>
      </c>
      <c r="J154" s="56" t="s">
        <v>9</v>
      </c>
      <c r="K154" s="56" t="s">
        <v>10</v>
      </c>
      <c r="L154" s="56" t="s">
        <v>11</v>
      </c>
      <c r="M154" s="57" t="s">
        <v>12</v>
      </c>
      <c r="N154" s="57" t="s">
        <v>13</v>
      </c>
      <c r="O154" s="57" t="s">
        <v>14</v>
      </c>
      <c r="P154" s="57" t="s">
        <v>15</v>
      </c>
      <c r="Q154" s="57" t="s">
        <v>16</v>
      </c>
      <c r="R154" s="57" t="s">
        <v>17</v>
      </c>
      <c r="S154" s="57" t="s">
        <v>18</v>
      </c>
      <c r="T154" s="57" t="s">
        <v>20</v>
      </c>
      <c r="U154" s="57" t="s">
        <v>21</v>
      </c>
      <c r="V154" s="58"/>
      <c r="W154" s="58" t="s">
        <v>22</v>
      </c>
      <c r="X154" s="58" t="s">
        <v>265</v>
      </c>
    </row>
    <row r="155" spans="1:24" ht="22.05" customHeight="1">
      <c r="A155" s="13" t="s">
        <v>163</v>
      </c>
      <c r="B155" s="13" t="s">
        <v>164</v>
      </c>
      <c r="C155" s="13" t="s">
        <v>165</v>
      </c>
      <c r="D155" s="13" t="s">
        <v>166</v>
      </c>
      <c r="E155" s="13" t="s">
        <v>167</v>
      </c>
      <c r="F155" s="13" t="s">
        <v>235</v>
      </c>
      <c r="G155" s="13" t="s">
        <v>236</v>
      </c>
      <c r="H155" s="13" t="s">
        <v>237</v>
      </c>
      <c r="I155" s="14">
        <v>0</v>
      </c>
      <c r="J155" s="14"/>
      <c r="K155" s="13"/>
      <c r="L155" s="17">
        <v>13.12</v>
      </c>
      <c r="M155" s="54">
        <v>353.03</v>
      </c>
      <c r="N155" s="54">
        <v>0</v>
      </c>
      <c r="O155" s="54">
        <v>200.81</v>
      </c>
      <c r="P155" s="54">
        <v>13.5</v>
      </c>
      <c r="Q155" s="54">
        <v>0</v>
      </c>
      <c r="R155" s="54">
        <v>0</v>
      </c>
      <c r="S155" s="54">
        <v>0</v>
      </c>
      <c r="T155" s="54">
        <v>0</v>
      </c>
      <c r="U155" s="54">
        <f>ROUND(SUM(M155:P155,R155:T155),2)</f>
        <v>567.34</v>
      </c>
      <c r="V155" s="13"/>
      <c r="W155" s="13"/>
      <c r="X155" s="13" t="s">
        <v>330</v>
      </c>
    </row>
    <row r="156" spans="1:24" ht="22.05" customHeight="1">
      <c r="A156" s="15"/>
      <c r="B156" s="15"/>
      <c r="C156" s="15"/>
      <c r="D156" s="15"/>
      <c r="E156" s="15"/>
      <c r="F156" s="15" t="s">
        <v>235</v>
      </c>
      <c r="G156" s="15" t="s">
        <v>236</v>
      </c>
      <c r="H156" s="15" t="s">
        <v>31</v>
      </c>
      <c r="I156" s="16"/>
      <c r="J156" s="16">
        <f>IF(L156&gt;0,M156/L156,0)</f>
        <v>26.907774390243901</v>
      </c>
      <c r="K156" s="15"/>
      <c r="L156" s="18">
        <f>ROUND(SUM(L155:L155),2)</f>
        <v>13.12</v>
      </c>
      <c r="M156" s="55">
        <f>ROUND(SUM(M155:M155),2)</f>
        <v>353.03</v>
      </c>
      <c r="N156" s="55"/>
      <c r="O156" s="55">
        <f t="shared" ref="O156:U156" si="23">ROUND(SUM(O155:O155),2)</f>
        <v>200.81</v>
      </c>
      <c r="P156" s="55">
        <f t="shared" si="23"/>
        <v>13.5</v>
      </c>
      <c r="Q156" s="55">
        <f t="shared" si="23"/>
        <v>0</v>
      </c>
      <c r="R156" s="55">
        <f t="shared" si="23"/>
        <v>0</v>
      </c>
      <c r="S156" s="55">
        <f t="shared" si="23"/>
        <v>0</v>
      </c>
      <c r="T156" s="55">
        <f t="shared" si="23"/>
        <v>0</v>
      </c>
      <c r="U156" s="55">
        <f t="shared" si="23"/>
        <v>567.34</v>
      </c>
      <c r="V156" s="13"/>
      <c r="W156" s="13"/>
      <c r="X156" s="13"/>
    </row>
    <row r="157" spans="1:24" ht="22.05" hidden="1" customHeight="1">
      <c r="A157" s="13"/>
      <c r="B157" s="13"/>
      <c r="C157" s="13"/>
      <c r="D157" s="13"/>
      <c r="E157" s="13"/>
      <c r="F157" s="13"/>
      <c r="G157" s="13"/>
      <c r="H157" s="13"/>
      <c r="I157" s="14"/>
      <c r="J157" s="14"/>
      <c r="K157" s="13"/>
      <c r="L157" s="17"/>
      <c r="M157" s="54"/>
      <c r="N157" s="54"/>
      <c r="O157" s="54"/>
      <c r="P157" s="54"/>
      <c r="Q157" s="54"/>
      <c r="R157" s="54"/>
      <c r="S157" s="54"/>
      <c r="T157" s="54"/>
      <c r="U157" s="54"/>
      <c r="V157" s="13"/>
      <c r="W157" s="13"/>
      <c r="X157" s="13"/>
    </row>
    <row r="158" spans="1:24" s="28" customFormat="1" ht="22.05" customHeight="1">
      <c r="A158" s="59"/>
      <c r="B158" s="59"/>
      <c r="C158" s="59"/>
      <c r="D158" s="59"/>
      <c r="E158" s="59"/>
      <c r="F158" s="59"/>
      <c r="G158" s="59"/>
      <c r="H158" s="59" t="s">
        <v>331</v>
      </c>
      <c r="I158" s="60"/>
      <c r="J158" s="60">
        <f>IF(L156&gt;0,(M156+N157)/L156,0)</f>
        <v>26.907774390243901</v>
      </c>
      <c r="K158" s="59"/>
      <c r="L158" s="61">
        <f>L156</f>
        <v>13.12</v>
      </c>
      <c r="M158" s="62">
        <f>M156</f>
        <v>353.03</v>
      </c>
      <c r="N158" s="62">
        <f>N157</f>
        <v>0</v>
      </c>
      <c r="O158" s="62">
        <f>O156</f>
        <v>200.81</v>
      </c>
      <c r="P158" s="62">
        <f>P156</f>
        <v>13.5</v>
      </c>
      <c r="Q158" s="62"/>
      <c r="R158" s="62">
        <f>R156</f>
        <v>0</v>
      </c>
      <c r="S158" s="62">
        <f>S156</f>
        <v>0</v>
      </c>
      <c r="T158" s="62">
        <f>T156</f>
        <v>0</v>
      </c>
      <c r="U158" s="62">
        <f>ROUND(U156+N157,2)</f>
        <v>567.34</v>
      </c>
      <c r="V158" s="63"/>
      <c r="W158" s="63"/>
      <c r="X158" s="63"/>
    </row>
    <row r="159" spans="1:24" ht="22.05" customHeight="1">
      <c r="A159" s="13"/>
      <c r="B159" s="13"/>
      <c r="C159" s="13"/>
      <c r="D159" s="13"/>
      <c r="E159" s="13"/>
      <c r="F159" s="13"/>
      <c r="G159" s="13"/>
      <c r="H159" s="13"/>
      <c r="I159" s="14"/>
      <c r="J159" s="14"/>
      <c r="K159" s="13"/>
      <c r="L159" s="17"/>
      <c r="M159" s="54"/>
      <c r="N159" s="54"/>
      <c r="O159" s="54"/>
      <c r="P159" s="54"/>
      <c r="Q159" s="54"/>
      <c r="R159" s="54"/>
      <c r="S159" s="54"/>
      <c r="T159" s="54"/>
      <c r="U159" s="54"/>
      <c r="V159" s="13"/>
      <c r="W159" s="13"/>
      <c r="X159" s="13"/>
    </row>
    <row r="160" spans="1:24" s="20" customFormat="1" ht="44" customHeight="1">
      <c r="A160" s="56" t="s">
        <v>0</v>
      </c>
      <c r="B160" s="56" t="s">
        <v>1</v>
      </c>
      <c r="C160" s="56" t="s">
        <v>2</v>
      </c>
      <c r="D160" s="56" t="s">
        <v>3</v>
      </c>
      <c r="E160" s="56" t="s">
        <v>4</v>
      </c>
      <c r="F160" s="56" t="s">
        <v>5</v>
      </c>
      <c r="G160" s="56" t="s">
        <v>6</v>
      </c>
      <c r="H160" s="56" t="s">
        <v>7</v>
      </c>
      <c r="I160" s="56" t="s">
        <v>8</v>
      </c>
      <c r="J160" s="56" t="s">
        <v>9</v>
      </c>
      <c r="K160" s="56" t="s">
        <v>10</v>
      </c>
      <c r="L160" s="56" t="s">
        <v>11</v>
      </c>
      <c r="M160" s="57" t="s">
        <v>12</v>
      </c>
      <c r="N160" s="57" t="s">
        <v>13</v>
      </c>
      <c r="O160" s="57" t="s">
        <v>14</v>
      </c>
      <c r="P160" s="57" t="s">
        <v>15</v>
      </c>
      <c r="Q160" s="57" t="s">
        <v>16</v>
      </c>
      <c r="R160" s="57" t="s">
        <v>17</v>
      </c>
      <c r="S160" s="57" t="s">
        <v>18</v>
      </c>
      <c r="T160" s="57" t="s">
        <v>20</v>
      </c>
      <c r="U160" s="57" t="s">
        <v>21</v>
      </c>
      <c r="V160" s="58"/>
      <c r="W160" s="58" t="s">
        <v>22</v>
      </c>
      <c r="X160" s="58" t="s">
        <v>265</v>
      </c>
    </row>
    <row r="161" spans="1:24" ht="22.05" customHeight="1">
      <c r="A161" s="13" t="s">
        <v>163</v>
      </c>
      <c r="B161" s="13" t="s">
        <v>164</v>
      </c>
      <c r="C161" s="13" t="s">
        <v>165</v>
      </c>
      <c r="D161" s="13" t="s">
        <v>166</v>
      </c>
      <c r="E161" s="13" t="s">
        <v>167</v>
      </c>
      <c r="F161" s="13" t="s">
        <v>238</v>
      </c>
      <c r="G161" s="13" t="s">
        <v>239</v>
      </c>
      <c r="H161" s="13" t="s">
        <v>240</v>
      </c>
      <c r="I161" s="14">
        <v>0</v>
      </c>
      <c r="J161" s="14"/>
      <c r="K161" s="13"/>
      <c r="L161" s="17">
        <v>13.23</v>
      </c>
      <c r="M161" s="54">
        <v>353.03</v>
      </c>
      <c r="N161" s="54">
        <v>0</v>
      </c>
      <c r="O161" s="54">
        <v>200.81</v>
      </c>
      <c r="P161" s="54">
        <v>13.5</v>
      </c>
      <c r="Q161" s="54">
        <v>0</v>
      </c>
      <c r="R161" s="54">
        <v>0</v>
      </c>
      <c r="S161" s="54">
        <v>0</v>
      </c>
      <c r="T161" s="54">
        <v>0</v>
      </c>
      <c r="U161" s="54">
        <f>ROUND(SUM(M161:P161,R161:T161),2)</f>
        <v>567.34</v>
      </c>
      <c r="V161" s="13"/>
      <c r="W161" s="13"/>
      <c r="X161" s="13" t="s">
        <v>332</v>
      </c>
    </row>
    <row r="162" spans="1:24" ht="22.05" customHeight="1">
      <c r="A162" s="15"/>
      <c r="B162" s="15"/>
      <c r="C162" s="15"/>
      <c r="D162" s="15"/>
      <c r="E162" s="15"/>
      <c r="F162" s="15" t="s">
        <v>238</v>
      </c>
      <c r="G162" s="15" t="s">
        <v>239</v>
      </c>
      <c r="H162" s="15" t="s">
        <v>31</v>
      </c>
      <c r="I162" s="16"/>
      <c r="J162" s="16">
        <f>IF(L162&gt;0,M162/L162,0)</f>
        <v>26.684051398337111</v>
      </c>
      <c r="K162" s="15"/>
      <c r="L162" s="18">
        <f>ROUND(SUM(L161:L161),2)</f>
        <v>13.23</v>
      </c>
      <c r="M162" s="55">
        <f>ROUND(SUM(M161:M161),2)</f>
        <v>353.03</v>
      </c>
      <c r="N162" s="55"/>
      <c r="O162" s="55">
        <f t="shared" ref="O162:U162" si="24">ROUND(SUM(O161:O161),2)</f>
        <v>200.81</v>
      </c>
      <c r="P162" s="55">
        <f t="shared" si="24"/>
        <v>13.5</v>
      </c>
      <c r="Q162" s="55">
        <f t="shared" si="24"/>
        <v>0</v>
      </c>
      <c r="R162" s="55">
        <f t="shared" si="24"/>
        <v>0</v>
      </c>
      <c r="S162" s="55">
        <f t="shared" si="24"/>
        <v>0</v>
      </c>
      <c r="T162" s="55">
        <f t="shared" si="24"/>
        <v>0</v>
      </c>
      <c r="U162" s="55">
        <f t="shared" si="24"/>
        <v>567.34</v>
      </c>
      <c r="V162" s="13"/>
      <c r="W162" s="13"/>
      <c r="X162" s="13"/>
    </row>
    <row r="163" spans="1:24" ht="22.05" hidden="1" customHeight="1">
      <c r="A163" s="13"/>
      <c r="B163" s="13"/>
      <c r="C163" s="13"/>
      <c r="D163" s="13"/>
      <c r="E163" s="13"/>
      <c r="F163" s="13"/>
      <c r="G163" s="13"/>
      <c r="H163" s="13"/>
      <c r="I163" s="14"/>
      <c r="J163" s="14"/>
      <c r="K163" s="13"/>
      <c r="L163" s="17"/>
      <c r="M163" s="54"/>
      <c r="N163" s="54"/>
      <c r="O163" s="54"/>
      <c r="P163" s="54"/>
      <c r="Q163" s="54"/>
      <c r="R163" s="54"/>
      <c r="S163" s="54"/>
      <c r="T163" s="54"/>
      <c r="U163" s="54"/>
      <c r="V163" s="13"/>
      <c r="W163" s="13"/>
      <c r="X163" s="13"/>
    </row>
    <row r="164" spans="1:24" s="28" customFormat="1" ht="22.05" customHeight="1">
      <c r="A164" s="59"/>
      <c r="B164" s="59"/>
      <c r="C164" s="59"/>
      <c r="D164" s="59"/>
      <c r="E164" s="59"/>
      <c r="F164" s="59"/>
      <c r="G164" s="59"/>
      <c r="H164" s="59" t="s">
        <v>333</v>
      </c>
      <c r="I164" s="60"/>
      <c r="J164" s="60">
        <f>IF(L162&gt;0,(M162+N163)/L162,0)</f>
        <v>26.684051398337111</v>
      </c>
      <c r="K164" s="59"/>
      <c r="L164" s="61">
        <f>L162</f>
        <v>13.23</v>
      </c>
      <c r="M164" s="62">
        <f>M162</f>
        <v>353.03</v>
      </c>
      <c r="N164" s="62">
        <f>N163</f>
        <v>0</v>
      </c>
      <c r="O164" s="62">
        <f>O162</f>
        <v>200.81</v>
      </c>
      <c r="P164" s="62">
        <f>P162</f>
        <v>13.5</v>
      </c>
      <c r="Q164" s="62"/>
      <c r="R164" s="62">
        <f>R162</f>
        <v>0</v>
      </c>
      <c r="S164" s="62">
        <f>S162</f>
        <v>0</v>
      </c>
      <c r="T164" s="62">
        <f>T162</f>
        <v>0</v>
      </c>
      <c r="U164" s="62">
        <f>ROUND(U162+N163,2)</f>
        <v>567.34</v>
      </c>
      <c r="V164" s="63"/>
      <c r="W164" s="63"/>
      <c r="X164" s="63"/>
    </row>
    <row r="165" spans="1:24" ht="22.05" customHeight="1">
      <c r="A165" s="13"/>
      <c r="B165" s="13"/>
      <c r="C165" s="13"/>
      <c r="D165" s="13"/>
      <c r="E165" s="13"/>
      <c r="F165" s="13"/>
      <c r="G165" s="13"/>
      <c r="H165" s="13"/>
      <c r="I165" s="14"/>
      <c r="J165" s="14"/>
      <c r="K165" s="13"/>
      <c r="L165" s="17"/>
      <c r="M165" s="54"/>
      <c r="N165" s="54"/>
      <c r="O165" s="54"/>
      <c r="P165" s="54"/>
      <c r="Q165" s="54"/>
      <c r="R165" s="54"/>
      <c r="S165" s="54"/>
      <c r="T165" s="54"/>
      <c r="U165" s="54"/>
      <c r="V165" s="13"/>
      <c r="W165" s="13"/>
      <c r="X165" s="13"/>
    </row>
    <row r="166" spans="1:24" s="20" customFormat="1" ht="44" customHeight="1">
      <c r="A166" s="56" t="s">
        <v>0</v>
      </c>
      <c r="B166" s="56" t="s">
        <v>1</v>
      </c>
      <c r="C166" s="56" t="s">
        <v>2</v>
      </c>
      <c r="D166" s="56" t="s">
        <v>3</v>
      </c>
      <c r="E166" s="56" t="s">
        <v>4</v>
      </c>
      <c r="F166" s="56" t="s">
        <v>5</v>
      </c>
      <c r="G166" s="56" t="s">
        <v>6</v>
      </c>
      <c r="H166" s="56" t="s">
        <v>7</v>
      </c>
      <c r="I166" s="56" t="s">
        <v>8</v>
      </c>
      <c r="J166" s="56" t="s">
        <v>9</v>
      </c>
      <c r="K166" s="56" t="s">
        <v>10</v>
      </c>
      <c r="L166" s="56" t="s">
        <v>11</v>
      </c>
      <c r="M166" s="57" t="s">
        <v>12</v>
      </c>
      <c r="N166" s="57" t="s">
        <v>13</v>
      </c>
      <c r="O166" s="57" t="s">
        <v>14</v>
      </c>
      <c r="P166" s="57" t="s">
        <v>15</v>
      </c>
      <c r="Q166" s="57" t="s">
        <v>16</v>
      </c>
      <c r="R166" s="57" t="s">
        <v>17</v>
      </c>
      <c r="S166" s="57" t="s">
        <v>18</v>
      </c>
      <c r="T166" s="57" t="s">
        <v>20</v>
      </c>
      <c r="U166" s="57" t="s">
        <v>21</v>
      </c>
      <c r="V166" s="58"/>
      <c r="W166" s="58" t="s">
        <v>22</v>
      </c>
      <c r="X166" s="58" t="s">
        <v>265</v>
      </c>
    </row>
    <row r="167" spans="1:24" ht="22.05" customHeight="1">
      <c r="A167" s="13" t="s">
        <v>163</v>
      </c>
      <c r="B167" s="13" t="s">
        <v>164</v>
      </c>
      <c r="C167" s="13" t="s">
        <v>165</v>
      </c>
      <c r="D167" s="13" t="s">
        <v>174</v>
      </c>
      <c r="E167" s="13" t="s">
        <v>175</v>
      </c>
      <c r="F167" s="13" t="s">
        <v>241</v>
      </c>
      <c r="G167" s="13" t="s">
        <v>242</v>
      </c>
      <c r="H167" s="13" t="s">
        <v>243</v>
      </c>
      <c r="I167" s="14">
        <v>0</v>
      </c>
      <c r="J167" s="14"/>
      <c r="K167" s="13"/>
      <c r="L167" s="17">
        <v>11.15</v>
      </c>
      <c r="M167" s="54">
        <v>376.36</v>
      </c>
      <c r="N167" s="54">
        <v>0</v>
      </c>
      <c r="O167" s="54">
        <v>246.22</v>
      </c>
      <c r="P167" s="54">
        <v>9</v>
      </c>
      <c r="Q167" s="54">
        <v>0</v>
      </c>
      <c r="R167" s="54">
        <v>0</v>
      </c>
      <c r="S167" s="54">
        <v>0</v>
      </c>
      <c r="T167" s="54">
        <v>0</v>
      </c>
      <c r="U167" s="54">
        <f>ROUND(SUM(M167:P167,R167:T167),2)</f>
        <v>631.58000000000004</v>
      </c>
      <c r="V167" s="13"/>
      <c r="W167" s="13"/>
      <c r="X167" s="13" t="s">
        <v>334</v>
      </c>
    </row>
    <row r="168" spans="1:24" ht="22.05" customHeight="1">
      <c r="A168" s="13" t="s">
        <v>163</v>
      </c>
      <c r="B168" s="13" t="s">
        <v>164</v>
      </c>
      <c r="C168" s="13" t="s">
        <v>165</v>
      </c>
      <c r="D168" s="13" t="s">
        <v>166</v>
      </c>
      <c r="E168" s="13" t="s">
        <v>167</v>
      </c>
      <c r="F168" s="13" t="s">
        <v>241</v>
      </c>
      <c r="G168" s="13" t="s">
        <v>242</v>
      </c>
      <c r="H168" s="13" t="s">
        <v>243</v>
      </c>
      <c r="I168" s="14">
        <v>0</v>
      </c>
      <c r="J168" s="14"/>
      <c r="K168" s="13"/>
      <c r="L168" s="17">
        <v>13.35</v>
      </c>
      <c r="M168" s="54">
        <v>353.03</v>
      </c>
      <c r="N168" s="54">
        <v>0</v>
      </c>
      <c r="O168" s="54">
        <v>200.81</v>
      </c>
      <c r="P168" s="54">
        <v>13.5</v>
      </c>
      <c r="Q168" s="54">
        <v>0</v>
      </c>
      <c r="R168" s="54">
        <v>0</v>
      </c>
      <c r="S168" s="54">
        <v>0</v>
      </c>
      <c r="T168" s="54">
        <v>0</v>
      </c>
      <c r="U168" s="54">
        <f>ROUND(SUM(M168:P168,R168:T168),2)</f>
        <v>567.34</v>
      </c>
      <c r="V168" s="13"/>
      <c r="W168" s="13"/>
      <c r="X168" s="13" t="s">
        <v>335</v>
      </c>
    </row>
    <row r="169" spans="1:24" ht="22.05" customHeight="1">
      <c r="A169" s="13" t="s">
        <v>163</v>
      </c>
      <c r="B169" s="13" t="s">
        <v>164</v>
      </c>
      <c r="C169" s="13" t="s">
        <v>165</v>
      </c>
      <c r="D169" s="13" t="s">
        <v>191</v>
      </c>
      <c r="E169" s="13" t="s">
        <v>192</v>
      </c>
      <c r="F169" s="13" t="s">
        <v>241</v>
      </c>
      <c r="G169" s="13" t="s">
        <v>242</v>
      </c>
      <c r="H169" s="13" t="s">
        <v>243</v>
      </c>
      <c r="I169" s="14">
        <v>0</v>
      </c>
      <c r="J169" s="14"/>
      <c r="K169" s="13"/>
      <c r="L169" s="17">
        <v>7.43</v>
      </c>
      <c r="M169" s="54">
        <v>217</v>
      </c>
      <c r="N169" s="54">
        <v>0</v>
      </c>
      <c r="O169" s="54">
        <v>114.22</v>
      </c>
      <c r="P169" s="54">
        <v>4.5</v>
      </c>
      <c r="Q169" s="54">
        <v>0</v>
      </c>
      <c r="R169" s="54">
        <v>0</v>
      </c>
      <c r="S169" s="54">
        <v>0</v>
      </c>
      <c r="T169" s="54">
        <v>0</v>
      </c>
      <c r="U169" s="54">
        <f>ROUND(SUM(M169:P169,R169:T169),2)</f>
        <v>335.72</v>
      </c>
      <c r="V169" s="13"/>
      <c r="W169" s="13"/>
      <c r="X169" s="13" t="s">
        <v>336</v>
      </c>
    </row>
    <row r="170" spans="1:24" ht="22.05" customHeight="1">
      <c r="A170" s="13" t="s">
        <v>163</v>
      </c>
      <c r="B170" s="13" t="s">
        <v>164</v>
      </c>
      <c r="C170" s="13" t="s">
        <v>165</v>
      </c>
      <c r="D170" s="13" t="s">
        <v>244</v>
      </c>
      <c r="E170" s="13" t="s">
        <v>49</v>
      </c>
      <c r="F170" s="13" t="s">
        <v>241</v>
      </c>
      <c r="G170" s="13" t="s">
        <v>242</v>
      </c>
      <c r="H170" s="13" t="s">
        <v>243</v>
      </c>
      <c r="I170" s="14">
        <v>0</v>
      </c>
      <c r="J170" s="14"/>
      <c r="K170" s="13"/>
      <c r="L170" s="17">
        <v>7.15</v>
      </c>
      <c r="M170" s="54">
        <v>135.6</v>
      </c>
      <c r="N170" s="54">
        <v>0</v>
      </c>
      <c r="O170" s="54">
        <v>47.89</v>
      </c>
      <c r="P170" s="54">
        <v>4.5</v>
      </c>
      <c r="Q170" s="54">
        <v>0</v>
      </c>
      <c r="R170" s="54">
        <v>0</v>
      </c>
      <c r="S170" s="54">
        <v>0</v>
      </c>
      <c r="T170" s="54">
        <v>0</v>
      </c>
      <c r="U170" s="54">
        <f>ROUND(SUM(M170:P170,R170:T170),2)</f>
        <v>187.99</v>
      </c>
      <c r="V170" s="13"/>
      <c r="W170" s="13"/>
      <c r="X170" s="13" t="s">
        <v>337</v>
      </c>
    </row>
    <row r="171" spans="1:24" ht="22.05" customHeight="1">
      <c r="A171" s="15"/>
      <c r="B171" s="15"/>
      <c r="C171" s="15"/>
      <c r="D171" s="15"/>
      <c r="E171" s="15"/>
      <c r="F171" s="15" t="s">
        <v>241</v>
      </c>
      <c r="G171" s="15" t="s">
        <v>242</v>
      </c>
      <c r="H171" s="15" t="s">
        <v>31</v>
      </c>
      <c r="I171" s="16"/>
      <c r="J171" s="16">
        <f>IF(L171&gt;0,M171/L171,0)</f>
        <v>27.686540429887412</v>
      </c>
      <c r="K171" s="15"/>
      <c r="L171" s="18">
        <f>ROUND(SUM(L167:L170),2)</f>
        <v>39.08</v>
      </c>
      <c r="M171" s="55">
        <f>ROUND(SUM(M167:M170),2)</f>
        <v>1081.99</v>
      </c>
      <c r="N171" s="55"/>
      <c r="O171" s="55">
        <f t="shared" ref="O171:U171" si="25">ROUND(SUM(O167:O170),2)</f>
        <v>609.14</v>
      </c>
      <c r="P171" s="55">
        <f t="shared" si="25"/>
        <v>31.5</v>
      </c>
      <c r="Q171" s="55">
        <f t="shared" si="25"/>
        <v>0</v>
      </c>
      <c r="R171" s="55">
        <f t="shared" si="25"/>
        <v>0</v>
      </c>
      <c r="S171" s="55">
        <f t="shared" si="25"/>
        <v>0</v>
      </c>
      <c r="T171" s="55">
        <f t="shared" si="25"/>
        <v>0</v>
      </c>
      <c r="U171" s="55">
        <f t="shared" si="25"/>
        <v>1722.63</v>
      </c>
      <c r="V171" s="13"/>
      <c r="W171" s="13"/>
      <c r="X171" s="13"/>
    </row>
    <row r="172" spans="1:24" ht="22.05" hidden="1" customHeight="1">
      <c r="A172" s="13"/>
      <c r="B172" s="13"/>
      <c r="C172" s="13"/>
      <c r="D172" s="13"/>
      <c r="E172" s="13"/>
      <c r="F172" s="13"/>
      <c r="G172" s="13"/>
      <c r="H172" s="13"/>
      <c r="I172" s="14"/>
      <c r="J172" s="14"/>
      <c r="K172" s="13"/>
      <c r="L172" s="17"/>
      <c r="M172" s="54"/>
      <c r="N172" s="54"/>
      <c r="O172" s="54"/>
      <c r="P172" s="54"/>
      <c r="Q172" s="54"/>
      <c r="R172" s="54"/>
      <c r="S172" s="54"/>
      <c r="T172" s="54"/>
      <c r="U172" s="54"/>
      <c r="V172" s="13"/>
      <c r="W172" s="13"/>
      <c r="X172" s="13"/>
    </row>
    <row r="173" spans="1:24" s="28" customFormat="1" ht="22.05" customHeight="1">
      <c r="A173" s="59"/>
      <c r="B173" s="59"/>
      <c r="C173" s="59"/>
      <c r="D173" s="59"/>
      <c r="E173" s="59"/>
      <c r="F173" s="59"/>
      <c r="G173" s="59"/>
      <c r="H173" s="59" t="s">
        <v>338</v>
      </c>
      <c r="I173" s="60"/>
      <c r="J173" s="60">
        <f>IF(L171&gt;0,(M171+N172)/L171,0)</f>
        <v>27.686540429887412</v>
      </c>
      <c r="K173" s="59"/>
      <c r="L173" s="61">
        <f>L171</f>
        <v>39.08</v>
      </c>
      <c r="M173" s="62">
        <f>M171</f>
        <v>1081.99</v>
      </c>
      <c r="N173" s="62">
        <f>N172</f>
        <v>0</v>
      </c>
      <c r="O173" s="62">
        <f>O171</f>
        <v>609.14</v>
      </c>
      <c r="P173" s="62">
        <f>P171</f>
        <v>31.5</v>
      </c>
      <c r="Q173" s="62"/>
      <c r="R173" s="62">
        <f>R171</f>
        <v>0</v>
      </c>
      <c r="S173" s="62">
        <f>S171</f>
        <v>0</v>
      </c>
      <c r="T173" s="62">
        <f>T171</f>
        <v>0</v>
      </c>
      <c r="U173" s="62">
        <f>ROUND(U171+N172,2)</f>
        <v>1722.63</v>
      </c>
      <c r="V173" s="63"/>
      <c r="W173" s="63"/>
      <c r="X173" s="63"/>
    </row>
    <row r="174" spans="1:24" ht="22.05" customHeight="1">
      <c r="A174" s="13"/>
      <c r="B174" s="13"/>
      <c r="C174" s="13"/>
      <c r="D174" s="13"/>
      <c r="E174" s="13"/>
      <c r="F174" s="13"/>
      <c r="G174" s="13"/>
      <c r="H174" s="13"/>
      <c r="I174" s="14"/>
      <c r="J174" s="14"/>
      <c r="K174" s="13"/>
      <c r="L174" s="17"/>
      <c r="M174" s="54"/>
      <c r="N174" s="54"/>
      <c r="O174" s="54"/>
      <c r="P174" s="54"/>
      <c r="Q174" s="54"/>
      <c r="R174" s="54"/>
      <c r="S174" s="54"/>
      <c r="T174" s="54"/>
      <c r="U174" s="54"/>
      <c r="V174" s="13"/>
      <c r="W174" s="13"/>
      <c r="X174" s="13"/>
    </row>
    <row r="175" spans="1:24" s="20" customFormat="1" ht="44" customHeight="1">
      <c r="A175" s="56" t="s">
        <v>0</v>
      </c>
      <c r="B175" s="56" t="s">
        <v>1</v>
      </c>
      <c r="C175" s="56" t="s">
        <v>2</v>
      </c>
      <c r="D175" s="56" t="s">
        <v>3</v>
      </c>
      <c r="E175" s="56" t="s">
        <v>4</v>
      </c>
      <c r="F175" s="56" t="s">
        <v>5</v>
      </c>
      <c r="G175" s="56" t="s">
        <v>6</v>
      </c>
      <c r="H175" s="56" t="s">
        <v>7</v>
      </c>
      <c r="I175" s="56" t="s">
        <v>8</v>
      </c>
      <c r="J175" s="56" t="s">
        <v>9</v>
      </c>
      <c r="K175" s="56" t="s">
        <v>10</v>
      </c>
      <c r="L175" s="56" t="s">
        <v>11</v>
      </c>
      <c r="M175" s="57" t="s">
        <v>12</v>
      </c>
      <c r="N175" s="57" t="s">
        <v>13</v>
      </c>
      <c r="O175" s="57" t="s">
        <v>14</v>
      </c>
      <c r="P175" s="57" t="s">
        <v>15</v>
      </c>
      <c r="Q175" s="57" t="s">
        <v>16</v>
      </c>
      <c r="R175" s="57" t="s">
        <v>17</v>
      </c>
      <c r="S175" s="57" t="s">
        <v>18</v>
      </c>
      <c r="T175" s="57" t="s">
        <v>20</v>
      </c>
      <c r="U175" s="57" t="s">
        <v>21</v>
      </c>
      <c r="V175" s="58"/>
      <c r="W175" s="58" t="s">
        <v>22</v>
      </c>
      <c r="X175" s="58" t="s">
        <v>265</v>
      </c>
    </row>
    <row r="176" spans="1:24" ht="22.05" customHeight="1">
      <c r="A176" s="13" t="s">
        <v>163</v>
      </c>
      <c r="B176" s="13" t="s">
        <v>164</v>
      </c>
      <c r="C176" s="13" t="s">
        <v>165</v>
      </c>
      <c r="D176" s="13" t="s">
        <v>174</v>
      </c>
      <c r="E176" s="13" t="s">
        <v>175</v>
      </c>
      <c r="F176" s="13" t="s">
        <v>245</v>
      </c>
      <c r="G176" s="13" t="s">
        <v>246</v>
      </c>
      <c r="H176" s="13" t="s">
        <v>247</v>
      </c>
      <c r="I176" s="14">
        <v>0</v>
      </c>
      <c r="J176" s="14"/>
      <c r="K176" s="13"/>
      <c r="L176" s="17">
        <v>11.31</v>
      </c>
      <c r="M176" s="54">
        <v>376.36</v>
      </c>
      <c r="N176" s="54">
        <v>0</v>
      </c>
      <c r="O176" s="54">
        <v>246.22</v>
      </c>
      <c r="P176" s="54">
        <v>9</v>
      </c>
      <c r="Q176" s="54">
        <v>0</v>
      </c>
      <c r="R176" s="54">
        <v>0</v>
      </c>
      <c r="S176" s="54">
        <v>0</v>
      </c>
      <c r="T176" s="54">
        <v>0</v>
      </c>
      <c r="U176" s="54">
        <f>ROUND(SUM(M176:P176,R176:T176),2)</f>
        <v>631.58000000000004</v>
      </c>
      <c r="V176" s="13"/>
      <c r="W176" s="13"/>
      <c r="X176" s="13" t="s">
        <v>339</v>
      </c>
    </row>
    <row r="177" spans="1:24" ht="22.05" customHeight="1">
      <c r="A177" s="15"/>
      <c r="B177" s="15"/>
      <c r="C177" s="15"/>
      <c r="D177" s="15"/>
      <c r="E177" s="15"/>
      <c r="F177" s="15" t="s">
        <v>245</v>
      </c>
      <c r="G177" s="15" t="s">
        <v>246</v>
      </c>
      <c r="H177" s="15" t="s">
        <v>31</v>
      </c>
      <c r="I177" s="16"/>
      <c r="J177" s="16">
        <f>IF(L177&gt;0,M177/L177,0)</f>
        <v>33.276746242263485</v>
      </c>
      <c r="K177" s="15"/>
      <c r="L177" s="18">
        <f>ROUND(SUM(L176:L176),2)</f>
        <v>11.31</v>
      </c>
      <c r="M177" s="55">
        <f>ROUND(SUM(M176:M176),2)</f>
        <v>376.36</v>
      </c>
      <c r="N177" s="55"/>
      <c r="O177" s="55">
        <f t="shared" ref="O177:U177" si="26">ROUND(SUM(O176:O176),2)</f>
        <v>246.22</v>
      </c>
      <c r="P177" s="55">
        <f t="shared" si="26"/>
        <v>9</v>
      </c>
      <c r="Q177" s="55">
        <f t="shared" si="26"/>
        <v>0</v>
      </c>
      <c r="R177" s="55">
        <f t="shared" si="26"/>
        <v>0</v>
      </c>
      <c r="S177" s="55">
        <f t="shared" si="26"/>
        <v>0</v>
      </c>
      <c r="T177" s="55">
        <f t="shared" si="26"/>
        <v>0</v>
      </c>
      <c r="U177" s="55">
        <f t="shared" si="26"/>
        <v>631.58000000000004</v>
      </c>
      <c r="V177" s="13"/>
      <c r="W177" s="13"/>
      <c r="X177" s="13"/>
    </row>
    <row r="178" spans="1:24" ht="22.05" hidden="1" customHeight="1">
      <c r="A178" s="13"/>
      <c r="B178" s="13"/>
      <c r="C178" s="13"/>
      <c r="D178" s="13"/>
      <c r="E178" s="13"/>
      <c r="F178" s="13"/>
      <c r="G178" s="13"/>
      <c r="H178" s="13"/>
      <c r="I178" s="14"/>
      <c r="J178" s="14"/>
      <c r="K178" s="13"/>
      <c r="L178" s="17"/>
      <c r="M178" s="54"/>
      <c r="N178" s="54"/>
      <c r="O178" s="54"/>
      <c r="P178" s="54"/>
      <c r="Q178" s="54"/>
      <c r="R178" s="54"/>
      <c r="S178" s="54"/>
      <c r="T178" s="54"/>
      <c r="U178" s="54"/>
      <c r="V178" s="13"/>
      <c r="W178" s="13"/>
      <c r="X178" s="13"/>
    </row>
    <row r="179" spans="1:24" s="28" customFormat="1" ht="22.05" customHeight="1">
      <c r="A179" s="59"/>
      <c r="B179" s="59"/>
      <c r="C179" s="59"/>
      <c r="D179" s="59"/>
      <c r="E179" s="59"/>
      <c r="F179" s="59"/>
      <c r="G179" s="59"/>
      <c r="H179" s="59" t="s">
        <v>340</v>
      </c>
      <c r="I179" s="60"/>
      <c r="J179" s="60">
        <f>IF(L177&gt;0,(M177+N178)/L177,0)</f>
        <v>33.276746242263485</v>
      </c>
      <c r="K179" s="59"/>
      <c r="L179" s="61">
        <f>L177</f>
        <v>11.31</v>
      </c>
      <c r="M179" s="62">
        <f>M177</f>
        <v>376.36</v>
      </c>
      <c r="N179" s="62">
        <f>N178</f>
        <v>0</v>
      </c>
      <c r="O179" s="62">
        <f>O177</f>
        <v>246.22</v>
      </c>
      <c r="P179" s="62">
        <f>P177</f>
        <v>9</v>
      </c>
      <c r="Q179" s="62"/>
      <c r="R179" s="62">
        <f>R177</f>
        <v>0</v>
      </c>
      <c r="S179" s="62">
        <f>S177</f>
        <v>0</v>
      </c>
      <c r="T179" s="62">
        <f>T177</f>
        <v>0</v>
      </c>
      <c r="U179" s="62">
        <f>ROUND(U177+N178,2)</f>
        <v>631.58000000000004</v>
      </c>
      <c r="V179" s="63"/>
      <c r="W179" s="63"/>
      <c r="X179" s="63"/>
    </row>
    <row r="180" spans="1:24" ht="22.05" customHeight="1">
      <c r="A180" s="13"/>
      <c r="B180" s="13"/>
      <c r="C180" s="13"/>
      <c r="D180" s="13"/>
      <c r="E180" s="13"/>
      <c r="F180" s="13"/>
      <c r="G180" s="13"/>
      <c r="H180" s="13"/>
      <c r="I180" s="14"/>
      <c r="J180" s="14"/>
      <c r="K180" s="13"/>
      <c r="L180" s="17"/>
      <c r="M180" s="54"/>
      <c r="N180" s="54"/>
      <c r="O180" s="54"/>
      <c r="P180" s="54"/>
      <c r="Q180" s="54"/>
      <c r="R180" s="54"/>
      <c r="S180" s="54"/>
      <c r="T180" s="54"/>
      <c r="U180" s="54"/>
      <c r="V180" s="13"/>
      <c r="W180" s="13"/>
      <c r="X180" s="13"/>
    </row>
    <row r="181" spans="1:24" s="20" customFormat="1" ht="44" customHeight="1">
      <c r="A181" s="56" t="s">
        <v>0</v>
      </c>
      <c r="B181" s="56" t="s">
        <v>1</v>
      </c>
      <c r="C181" s="56" t="s">
        <v>2</v>
      </c>
      <c r="D181" s="56" t="s">
        <v>3</v>
      </c>
      <c r="E181" s="56" t="s">
        <v>4</v>
      </c>
      <c r="F181" s="56" t="s">
        <v>5</v>
      </c>
      <c r="G181" s="56" t="s">
        <v>6</v>
      </c>
      <c r="H181" s="56" t="s">
        <v>7</v>
      </c>
      <c r="I181" s="56" t="s">
        <v>8</v>
      </c>
      <c r="J181" s="56" t="s">
        <v>9</v>
      </c>
      <c r="K181" s="56" t="s">
        <v>10</v>
      </c>
      <c r="L181" s="56" t="s">
        <v>11</v>
      </c>
      <c r="M181" s="57" t="s">
        <v>12</v>
      </c>
      <c r="N181" s="57" t="s">
        <v>13</v>
      </c>
      <c r="O181" s="57" t="s">
        <v>14</v>
      </c>
      <c r="P181" s="57" t="s">
        <v>15</v>
      </c>
      <c r="Q181" s="57" t="s">
        <v>16</v>
      </c>
      <c r="R181" s="57" t="s">
        <v>17</v>
      </c>
      <c r="S181" s="57" t="s">
        <v>18</v>
      </c>
      <c r="T181" s="57" t="s">
        <v>20</v>
      </c>
      <c r="U181" s="57" t="s">
        <v>21</v>
      </c>
      <c r="V181" s="58"/>
      <c r="W181" s="58" t="s">
        <v>22</v>
      </c>
      <c r="X181" s="58" t="s">
        <v>265</v>
      </c>
    </row>
    <row r="182" spans="1:24" ht="22.05" customHeight="1">
      <c r="A182" s="13" t="s">
        <v>163</v>
      </c>
      <c r="B182" s="13" t="s">
        <v>164</v>
      </c>
      <c r="C182" s="13" t="s">
        <v>165</v>
      </c>
      <c r="D182" s="13" t="s">
        <v>174</v>
      </c>
      <c r="E182" s="13" t="s">
        <v>175</v>
      </c>
      <c r="F182" s="13" t="s">
        <v>248</v>
      </c>
      <c r="G182" s="13" t="s">
        <v>249</v>
      </c>
      <c r="H182" s="13" t="s">
        <v>250</v>
      </c>
      <c r="I182" s="14">
        <v>0</v>
      </c>
      <c r="J182" s="14"/>
      <c r="K182" s="13"/>
      <c r="L182" s="17">
        <v>11.51</v>
      </c>
      <c r="M182" s="54">
        <v>376.36</v>
      </c>
      <c r="N182" s="54">
        <v>0</v>
      </c>
      <c r="O182" s="54">
        <v>246.22</v>
      </c>
      <c r="P182" s="54">
        <v>9</v>
      </c>
      <c r="Q182" s="54">
        <v>0</v>
      </c>
      <c r="R182" s="54">
        <v>0</v>
      </c>
      <c r="S182" s="54">
        <v>0</v>
      </c>
      <c r="T182" s="54">
        <v>0</v>
      </c>
      <c r="U182" s="54">
        <f>ROUND(SUM(M182:P182,R182:T182),2)</f>
        <v>631.58000000000004</v>
      </c>
      <c r="V182" s="13"/>
      <c r="W182" s="13"/>
      <c r="X182" s="13" t="s">
        <v>341</v>
      </c>
    </row>
    <row r="183" spans="1:24" ht="22.05" customHeight="1">
      <c r="A183" s="13" t="s">
        <v>163</v>
      </c>
      <c r="B183" s="13" t="s">
        <v>164</v>
      </c>
      <c r="C183" s="13" t="s">
        <v>165</v>
      </c>
      <c r="D183" s="13" t="s">
        <v>166</v>
      </c>
      <c r="E183" s="13" t="s">
        <v>167</v>
      </c>
      <c r="F183" s="13" t="s">
        <v>248</v>
      </c>
      <c r="G183" s="13" t="s">
        <v>249</v>
      </c>
      <c r="H183" s="13" t="s">
        <v>250</v>
      </c>
      <c r="I183" s="14">
        <v>0</v>
      </c>
      <c r="J183" s="14"/>
      <c r="K183" s="13"/>
      <c r="L183" s="17">
        <v>12.82</v>
      </c>
      <c r="M183" s="54">
        <v>353.03</v>
      </c>
      <c r="N183" s="54">
        <v>0</v>
      </c>
      <c r="O183" s="54">
        <v>200.81</v>
      </c>
      <c r="P183" s="54">
        <v>13.5</v>
      </c>
      <c r="Q183" s="54">
        <v>0</v>
      </c>
      <c r="R183" s="54">
        <v>0</v>
      </c>
      <c r="S183" s="54">
        <v>0</v>
      </c>
      <c r="T183" s="54">
        <v>0</v>
      </c>
      <c r="U183" s="54">
        <f>ROUND(SUM(M183:P183,R183:T183),2)</f>
        <v>567.34</v>
      </c>
      <c r="V183" s="13"/>
      <c r="W183" s="13"/>
      <c r="X183" s="13" t="s">
        <v>342</v>
      </c>
    </row>
    <row r="184" spans="1:24" ht="22.05" customHeight="1">
      <c r="A184" s="15"/>
      <c r="B184" s="15"/>
      <c r="C184" s="15"/>
      <c r="D184" s="15"/>
      <c r="E184" s="15"/>
      <c r="F184" s="15" t="s">
        <v>248</v>
      </c>
      <c r="G184" s="15" t="s">
        <v>249</v>
      </c>
      <c r="H184" s="15" t="s">
        <v>31</v>
      </c>
      <c r="I184" s="16"/>
      <c r="J184" s="16">
        <f>IF(L184&gt;0,M184/L184,0)</f>
        <v>29.979038224414303</v>
      </c>
      <c r="K184" s="15"/>
      <c r="L184" s="18">
        <f>ROUND(SUM(L182:L183),2)</f>
        <v>24.33</v>
      </c>
      <c r="M184" s="55">
        <f>ROUND(SUM(M182:M183),2)</f>
        <v>729.39</v>
      </c>
      <c r="N184" s="55"/>
      <c r="O184" s="55">
        <f t="shared" ref="O184:U184" si="27">ROUND(SUM(O182:O183),2)</f>
        <v>447.03</v>
      </c>
      <c r="P184" s="55">
        <f t="shared" si="27"/>
        <v>22.5</v>
      </c>
      <c r="Q184" s="55">
        <f t="shared" si="27"/>
        <v>0</v>
      </c>
      <c r="R184" s="55">
        <f t="shared" si="27"/>
        <v>0</v>
      </c>
      <c r="S184" s="55">
        <f t="shared" si="27"/>
        <v>0</v>
      </c>
      <c r="T184" s="55">
        <f t="shared" si="27"/>
        <v>0</v>
      </c>
      <c r="U184" s="55">
        <f t="shared" si="27"/>
        <v>1198.92</v>
      </c>
      <c r="V184" s="13"/>
      <c r="W184" s="13"/>
      <c r="X184" s="13"/>
    </row>
    <row r="185" spans="1:24" ht="22.05" hidden="1" customHeight="1">
      <c r="A185" s="13"/>
      <c r="B185" s="13"/>
      <c r="C185" s="13"/>
      <c r="D185" s="13"/>
      <c r="E185" s="13"/>
      <c r="F185" s="13"/>
      <c r="G185" s="13"/>
      <c r="H185" s="13"/>
      <c r="I185" s="14"/>
      <c r="J185" s="14"/>
      <c r="K185" s="13"/>
      <c r="L185" s="17"/>
      <c r="M185" s="54"/>
      <c r="N185" s="54"/>
      <c r="O185" s="54"/>
      <c r="P185" s="54"/>
      <c r="Q185" s="54"/>
      <c r="R185" s="54"/>
      <c r="S185" s="54"/>
      <c r="T185" s="54"/>
      <c r="U185" s="54"/>
      <c r="V185" s="13"/>
      <c r="W185" s="13"/>
      <c r="X185" s="13"/>
    </row>
    <row r="186" spans="1:24" s="28" customFormat="1" ht="22.05" customHeight="1">
      <c r="A186" s="59"/>
      <c r="B186" s="59"/>
      <c r="C186" s="59"/>
      <c r="D186" s="59"/>
      <c r="E186" s="59"/>
      <c r="F186" s="59"/>
      <c r="G186" s="59"/>
      <c r="H186" s="59" t="s">
        <v>343</v>
      </c>
      <c r="I186" s="60"/>
      <c r="J186" s="60">
        <f>IF(L184&gt;0,(M184+N185)/L184,0)</f>
        <v>29.979038224414303</v>
      </c>
      <c r="K186" s="59"/>
      <c r="L186" s="61">
        <f>L184</f>
        <v>24.33</v>
      </c>
      <c r="M186" s="62">
        <f>M184</f>
        <v>729.39</v>
      </c>
      <c r="N186" s="62">
        <f>N185</f>
        <v>0</v>
      </c>
      <c r="O186" s="62">
        <f>O184</f>
        <v>447.03</v>
      </c>
      <c r="P186" s="62">
        <f>P184</f>
        <v>22.5</v>
      </c>
      <c r="Q186" s="62"/>
      <c r="R186" s="62">
        <f>R184</f>
        <v>0</v>
      </c>
      <c r="S186" s="62">
        <f>S184</f>
        <v>0</v>
      </c>
      <c r="T186" s="62">
        <f>T184</f>
        <v>0</v>
      </c>
      <c r="U186" s="62">
        <f>ROUND(U184+N185,2)</f>
        <v>1198.92</v>
      </c>
      <c r="V186" s="63"/>
      <c r="W186" s="63"/>
      <c r="X186" s="63"/>
    </row>
    <row r="187" spans="1:24" ht="22.05" customHeight="1">
      <c r="A187" s="13"/>
      <c r="B187" s="13"/>
      <c r="C187" s="13"/>
      <c r="D187" s="13"/>
      <c r="E187" s="13"/>
      <c r="F187" s="13"/>
      <c r="G187" s="13"/>
      <c r="H187" s="13"/>
      <c r="I187" s="14"/>
      <c r="J187" s="14"/>
      <c r="K187" s="13"/>
      <c r="L187" s="17"/>
      <c r="M187" s="54"/>
      <c r="N187" s="54"/>
      <c r="O187" s="54"/>
      <c r="P187" s="54"/>
      <c r="Q187" s="54"/>
      <c r="R187" s="54"/>
      <c r="S187" s="54"/>
      <c r="T187" s="54"/>
      <c r="U187" s="54"/>
      <c r="V187" s="13"/>
      <c r="W187" s="13"/>
      <c r="X187" s="13"/>
    </row>
    <row r="188" spans="1:24" s="20" customFormat="1" ht="44" customHeight="1">
      <c r="A188" s="56" t="s">
        <v>0</v>
      </c>
      <c r="B188" s="56" t="s">
        <v>1</v>
      </c>
      <c r="C188" s="56" t="s">
        <v>2</v>
      </c>
      <c r="D188" s="56" t="s">
        <v>3</v>
      </c>
      <c r="E188" s="56" t="s">
        <v>4</v>
      </c>
      <c r="F188" s="56" t="s">
        <v>5</v>
      </c>
      <c r="G188" s="56" t="s">
        <v>6</v>
      </c>
      <c r="H188" s="56" t="s">
        <v>7</v>
      </c>
      <c r="I188" s="56" t="s">
        <v>8</v>
      </c>
      <c r="J188" s="56" t="s">
        <v>9</v>
      </c>
      <c r="K188" s="56" t="s">
        <v>10</v>
      </c>
      <c r="L188" s="56" t="s">
        <v>11</v>
      </c>
      <c r="M188" s="57" t="s">
        <v>12</v>
      </c>
      <c r="N188" s="57" t="s">
        <v>13</v>
      </c>
      <c r="O188" s="57" t="s">
        <v>14</v>
      </c>
      <c r="P188" s="57" t="s">
        <v>15</v>
      </c>
      <c r="Q188" s="57" t="s">
        <v>16</v>
      </c>
      <c r="R188" s="57" t="s">
        <v>17</v>
      </c>
      <c r="S188" s="57" t="s">
        <v>18</v>
      </c>
      <c r="T188" s="57" t="s">
        <v>20</v>
      </c>
      <c r="U188" s="57" t="s">
        <v>21</v>
      </c>
      <c r="V188" s="58"/>
      <c r="W188" s="58" t="s">
        <v>22</v>
      </c>
      <c r="X188" s="58" t="s">
        <v>265</v>
      </c>
    </row>
    <row r="189" spans="1:24" ht="22.05" customHeight="1">
      <c r="A189" s="13" t="s">
        <v>163</v>
      </c>
      <c r="B189" s="13" t="s">
        <v>164</v>
      </c>
      <c r="C189" s="13" t="s">
        <v>165</v>
      </c>
      <c r="D189" s="13" t="s">
        <v>174</v>
      </c>
      <c r="E189" s="13" t="s">
        <v>175</v>
      </c>
      <c r="F189" s="13" t="s">
        <v>251</v>
      </c>
      <c r="G189" s="13" t="s">
        <v>252</v>
      </c>
      <c r="H189" s="13" t="s">
        <v>253</v>
      </c>
      <c r="I189" s="14">
        <v>0</v>
      </c>
      <c r="J189" s="14"/>
      <c r="K189" s="13"/>
      <c r="L189" s="17">
        <v>11.14</v>
      </c>
      <c r="M189" s="54">
        <v>376.36</v>
      </c>
      <c r="N189" s="54">
        <v>0</v>
      </c>
      <c r="O189" s="54">
        <v>246.22</v>
      </c>
      <c r="P189" s="54">
        <v>9</v>
      </c>
      <c r="Q189" s="54">
        <v>0</v>
      </c>
      <c r="R189" s="54">
        <v>0</v>
      </c>
      <c r="S189" s="54">
        <v>0</v>
      </c>
      <c r="T189" s="54">
        <v>0</v>
      </c>
      <c r="U189" s="54">
        <f>ROUND(SUM(M189:P189,R189:T189),2)</f>
        <v>631.58000000000004</v>
      </c>
      <c r="V189" s="13"/>
      <c r="W189" s="13"/>
      <c r="X189" s="13" t="s">
        <v>344</v>
      </c>
    </row>
    <row r="190" spans="1:24" ht="22.05" customHeight="1">
      <c r="A190" s="13" t="s">
        <v>163</v>
      </c>
      <c r="B190" s="13" t="s">
        <v>164</v>
      </c>
      <c r="C190" s="13" t="s">
        <v>165</v>
      </c>
      <c r="D190" s="13" t="s">
        <v>166</v>
      </c>
      <c r="E190" s="13" t="s">
        <v>167</v>
      </c>
      <c r="F190" s="13" t="s">
        <v>251</v>
      </c>
      <c r="G190" s="13" t="s">
        <v>252</v>
      </c>
      <c r="H190" s="13" t="s">
        <v>253</v>
      </c>
      <c r="I190" s="14">
        <v>0</v>
      </c>
      <c r="J190" s="14"/>
      <c r="K190" s="13"/>
      <c r="L190" s="17">
        <v>10.68</v>
      </c>
      <c r="M190" s="54">
        <v>353.03</v>
      </c>
      <c r="N190" s="54">
        <v>0</v>
      </c>
      <c r="O190" s="54">
        <v>200.81</v>
      </c>
      <c r="P190" s="54">
        <v>9</v>
      </c>
      <c r="Q190" s="54">
        <v>0</v>
      </c>
      <c r="R190" s="54">
        <v>0</v>
      </c>
      <c r="S190" s="54">
        <v>0</v>
      </c>
      <c r="T190" s="54">
        <v>0</v>
      </c>
      <c r="U190" s="54">
        <f>ROUND(SUM(M190:P190,R190:T190),2)</f>
        <v>562.84</v>
      </c>
      <c r="V190" s="13"/>
      <c r="W190" s="13"/>
      <c r="X190" s="13" t="s">
        <v>345</v>
      </c>
    </row>
    <row r="191" spans="1:24" ht="22.05" customHeight="1">
      <c r="A191" s="15"/>
      <c r="B191" s="15"/>
      <c r="C191" s="15"/>
      <c r="D191" s="15"/>
      <c r="E191" s="15"/>
      <c r="F191" s="15" t="s">
        <v>251</v>
      </c>
      <c r="G191" s="15" t="s">
        <v>252</v>
      </c>
      <c r="H191" s="15" t="s">
        <v>31</v>
      </c>
      <c r="I191" s="16"/>
      <c r="J191" s="16">
        <f>IF(L191&gt;0,M191/L191,0)</f>
        <v>33.427589367552706</v>
      </c>
      <c r="K191" s="15"/>
      <c r="L191" s="18">
        <f>ROUND(SUM(L189:L190),2)</f>
        <v>21.82</v>
      </c>
      <c r="M191" s="55">
        <f>ROUND(SUM(M189:M190),2)</f>
        <v>729.39</v>
      </c>
      <c r="N191" s="55"/>
      <c r="O191" s="55">
        <f t="shared" ref="O191:U191" si="28">ROUND(SUM(O189:O190),2)</f>
        <v>447.03</v>
      </c>
      <c r="P191" s="55">
        <f t="shared" si="28"/>
        <v>18</v>
      </c>
      <c r="Q191" s="55">
        <f t="shared" si="28"/>
        <v>0</v>
      </c>
      <c r="R191" s="55">
        <f t="shared" si="28"/>
        <v>0</v>
      </c>
      <c r="S191" s="55">
        <f t="shared" si="28"/>
        <v>0</v>
      </c>
      <c r="T191" s="55">
        <f t="shared" si="28"/>
        <v>0</v>
      </c>
      <c r="U191" s="55">
        <f t="shared" si="28"/>
        <v>1194.42</v>
      </c>
      <c r="V191" s="13"/>
      <c r="W191" s="13"/>
      <c r="X191" s="13"/>
    </row>
    <row r="192" spans="1:24" ht="22.05" hidden="1" customHeight="1">
      <c r="A192" s="13"/>
      <c r="B192" s="13"/>
      <c r="C192" s="13"/>
      <c r="D192" s="13"/>
      <c r="E192" s="13"/>
      <c r="F192" s="13"/>
      <c r="G192" s="13"/>
      <c r="H192" s="13"/>
      <c r="I192" s="14"/>
      <c r="J192" s="14"/>
      <c r="K192" s="13"/>
      <c r="L192" s="17"/>
      <c r="M192" s="54"/>
      <c r="N192" s="54"/>
      <c r="O192" s="54"/>
      <c r="P192" s="54"/>
      <c r="Q192" s="54"/>
      <c r="R192" s="54"/>
      <c r="S192" s="54"/>
      <c r="T192" s="54"/>
      <c r="U192" s="54"/>
      <c r="V192" s="13"/>
      <c r="W192" s="13"/>
      <c r="X192" s="13"/>
    </row>
    <row r="193" spans="1:24" s="28" customFormat="1" ht="22.05" customHeight="1">
      <c r="A193" s="59"/>
      <c r="B193" s="59"/>
      <c r="C193" s="59"/>
      <c r="D193" s="59"/>
      <c r="E193" s="59"/>
      <c r="F193" s="59"/>
      <c r="G193" s="59"/>
      <c r="H193" s="59" t="s">
        <v>346</v>
      </c>
      <c r="I193" s="60"/>
      <c r="J193" s="60">
        <f>IF(L191&gt;0,(M191+N192)/L191,0)</f>
        <v>33.427589367552706</v>
      </c>
      <c r="K193" s="59"/>
      <c r="L193" s="61">
        <f>L191</f>
        <v>21.82</v>
      </c>
      <c r="M193" s="62">
        <f>M191</f>
        <v>729.39</v>
      </c>
      <c r="N193" s="62">
        <f>N192</f>
        <v>0</v>
      </c>
      <c r="O193" s="62">
        <f>O191</f>
        <v>447.03</v>
      </c>
      <c r="P193" s="62">
        <f>P191</f>
        <v>18</v>
      </c>
      <c r="Q193" s="62"/>
      <c r="R193" s="62">
        <f>R191</f>
        <v>0</v>
      </c>
      <c r="S193" s="62">
        <f>S191</f>
        <v>0</v>
      </c>
      <c r="T193" s="62">
        <f>T191</f>
        <v>0</v>
      </c>
      <c r="U193" s="62">
        <f>ROUND(U191+N192,2)</f>
        <v>1194.42</v>
      </c>
      <c r="V193" s="63"/>
      <c r="W193" s="63"/>
      <c r="X193" s="63"/>
    </row>
    <row r="194" spans="1:24" ht="22.05" customHeight="1">
      <c r="A194" s="13"/>
      <c r="B194" s="13"/>
      <c r="C194" s="13"/>
      <c r="D194" s="13"/>
      <c r="E194" s="13"/>
      <c r="F194" s="13"/>
      <c r="G194" s="13"/>
      <c r="H194" s="13"/>
      <c r="I194" s="14"/>
      <c r="J194" s="14"/>
      <c r="K194" s="13"/>
      <c r="L194" s="17"/>
      <c r="M194" s="54"/>
      <c r="N194" s="54"/>
      <c r="O194" s="54"/>
      <c r="P194" s="54"/>
      <c r="Q194" s="54"/>
      <c r="R194" s="54"/>
      <c r="S194" s="54"/>
      <c r="T194" s="54"/>
      <c r="U194" s="54"/>
      <c r="V194" s="13"/>
      <c r="W194" s="13"/>
      <c r="X194" s="13"/>
    </row>
    <row r="195" spans="1:24" s="20" customFormat="1" ht="44" customHeight="1">
      <c r="A195" s="56" t="s">
        <v>0</v>
      </c>
      <c r="B195" s="56" t="s">
        <v>1</v>
      </c>
      <c r="C195" s="56" t="s">
        <v>2</v>
      </c>
      <c r="D195" s="56" t="s">
        <v>3</v>
      </c>
      <c r="E195" s="56" t="s">
        <v>4</v>
      </c>
      <c r="F195" s="56" t="s">
        <v>5</v>
      </c>
      <c r="G195" s="56" t="s">
        <v>6</v>
      </c>
      <c r="H195" s="56" t="s">
        <v>7</v>
      </c>
      <c r="I195" s="56" t="s">
        <v>8</v>
      </c>
      <c r="J195" s="56" t="s">
        <v>9</v>
      </c>
      <c r="K195" s="56" t="s">
        <v>10</v>
      </c>
      <c r="L195" s="56" t="s">
        <v>11</v>
      </c>
      <c r="M195" s="57" t="s">
        <v>12</v>
      </c>
      <c r="N195" s="57" t="s">
        <v>13</v>
      </c>
      <c r="O195" s="57" t="s">
        <v>14</v>
      </c>
      <c r="P195" s="57" t="s">
        <v>15</v>
      </c>
      <c r="Q195" s="57" t="s">
        <v>16</v>
      </c>
      <c r="R195" s="57" t="s">
        <v>17</v>
      </c>
      <c r="S195" s="57" t="s">
        <v>18</v>
      </c>
      <c r="T195" s="57" t="s">
        <v>20</v>
      </c>
      <c r="U195" s="57" t="s">
        <v>21</v>
      </c>
      <c r="V195" s="58"/>
      <c r="W195" s="58" t="s">
        <v>22</v>
      </c>
      <c r="X195" s="58" t="s">
        <v>265</v>
      </c>
    </row>
    <row r="196" spans="1:24" ht="22.05" customHeight="1">
      <c r="A196" s="13" t="s">
        <v>163</v>
      </c>
      <c r="B196" s="13" t="s">
        <v>164</v>
      </c>
      <c r="C196" s="13" t="s">
        <v>165</v>
      </c>
      <c r="D196" s="13" t="s">
        <v>166</v>
      </c>
      <c r="E196" s="13" t="s">
        <v>167</v>
      </c>
      <c r="F196" s="13" t="s">
        <v>254</v>
      </c>
      <c r="G196" s="13" t="s">
        <v>255</v>
      </c>
      <c r="H196" s="13" t="s">
        <v>256</v>
      </c>
      <c r="I196" s="14">
        <v>0</v>
      </c>
      <c r="J196" s="14"/>
      <c r="K196" s="13"/>
      <c r="L196" s="17">
        <v>13.39</v>
      </c>
      <c r="M196" s="54">
        <v>353.03</v>
      </c>
      <c r="N196" s="54">
        <v>0</v>
      </c>
      <c r="O196" s="54">
        <v>200.81</v>
      </c>
      <c r="P196" s="54">
        <v>13.5</v>
      </c>
      <c r="Q196" s="54">
        <v>0</v>
      </c>
      <c r="R196" s="54">
        <v>0</v>
      </c>
      <c r="S196" s="54">
        <v>0</v>
      </c>
      <c r="T196" s="54">
        <v>0</v>
      </c>
      <c r="U196" s="54">
        <f>ROUND(SUM(M196:P196,R196:T196),2)</f>
        <v>567.34</v>
      </c>
      <c r="V196" s="13"/>
      <c r="W196" s="13"/>
      <c r="X196" s="13" t="s">
        <v>347</v>
      </c>
    </row>
    <row r="197" spans="1:24" ht="22.05" customHeight="1">
      <c r="A197" s="15"/>
      <c r="B197" s="15"/>
      <c r="C197" s="15"/>
      <c r="D197" s="15"/>
      <c r="E197" s="15"/>
      <c r="F197" s="15" t="s">
        <v>254</v>
      </c>
      <c r="G197" s="15" t="s">
        <v>255</v>
      </c>
      <c r="H197" s="15" t="s">
        <v>31</v>
      </c>
      <c r="I197" s="16"/>
      <c r="J197" s="16">
        <f>IF(L197&gt;0,M197/L197,0)</f>
        <v>26.365197908887225</v>
      </c>
      <c r="K197" s="15"/>
      <c r="L197" s="18">
        <f>ROUND(SUM(L196:L196),2)</f>
        <v>13.39</v>
      </c>
      <c r="M197" s="55">
        <f>ROUND(SUM(M196:M196),2)</f>
        <v>353.03</v>
      </c>
      <c r="N197" s="55"/>
      <c r="O197" s="55">
        <f t="shared" ref="O197:U197" si="29">ROUND(SUM(O196:O196),2)</f>
        <v>200.81</v>
      </c>
      <c r="P197" s="55">
        <f t="shared" si="29"/>
        <v>13.5</v>
      </c>
      <c r="Q197" s="55">
        <f t="shared" si="29"/>
        <v>0</v>
      </c>
      <c r="R197" s="55">
        <f t="shared" si="29"/>
        <v>0</v>
      </c>
      <c r="S197" s="55">
        <f t="shared" si="29"/>
        <v>0</v>
      </c>
      <c r="T197" s="55">
        <f t="shared" si="29"/>
        <v>0</v>
      </c>
      <c r="U197" s="55">
        <f t="shared" si="29"/>
        <v>567.34</v>
      </c>
      <c r="V197" s="13"/>
      <c r="W197" s="13"/>
      <c r="X197" s="13"/>
    </row>
    <row r="198" spans="1:24" ht="22.05" hidden="1" customHeight="1">
      <c r="A198" s="13"/>
      <c r="B198" s="13"/>
      <c r="C198" s="13"/>
      <c r="D198" s="13"/>
      <c r="E198" s="13"/>
      <c r="F198" s="13"/>
      <c r="G198" s="13"/>
      <c r="H198" s="13"/>
      <c r="I198" s="14"/>
      <c r="J198" s="14"/>
      <c r="K198" s="13"/>
      <c r="L198" s="17"/>
      <c r="M198" s="54"/>
      <c r="N198" s="54"/>
      <c r="O198" s="54"/>
      <c r="P198" s="54"/>
      <c r="Q198" s="54"/>
      <c r="R198" s="54"/>
      <c r="S198" s="54"/>
      <c r="T198" s="54"/>
      <c r="U198" s="54"/>
      <c r="V198" s="13"/>
      <c r="W198" s="13"/>
      <c r="X198" s="13"/>
    </row>
    <row r="199" spans="1:24" s="28" customFormat="1" ht="22.05" customHeight="1">
      <c r="A199" s="59"/>
      <c r="B199" s="59"/>
      <c r="C199" s="59"/>
      <c r="D199" s="59"/>
      <c r="E199" s="59"/>
      <c r="F199" s="59"/>
      <c r="G199" s="59"/>
      <c r="H199" s="59" t="s">
        <v>348</v>
      </c>
      <c r="I199" s="60"/>
      <c r="J199" s="60">
        <f>IF(L197&gt;0,(M197+N198)/L197,0)</f>
        <v>26.365197908887225</v>
      </c>
      <c r="K199" s="59"/>
      <c r="L199" s="61">
        <f>L197</f>
        <v>13.39</v>
      </c>
      <c r="M199" s="62">
        <f>M197</f>
        <v>353.03</v>
      </c>
      <c r="N199" s="62">
        <f>N198</f>
        <v>0</v>
      </c>
      <c r="O199" s="62">
        <f>O197</f>
        <v>200.81</v>
      </c>
      <c r="P199" s="62">
        <f>P197</f>
        <v>13.5</v>
      </c>
      <c r="Q199" s="62"/>
      <c r="R199" s="62">
        <f>R197</f>
        <v>0</v>
      </c>
      <c r="S199" s="62">
        <f>S197</f>
        <v>0</v>
      </c>
      <c r="T199" s="62">
        <f>T197</f>
        <v>0</v>
      </c>
      <c r="U199" s="62">
        <f>ROUND(U197+N198,2)</f>
        <v>567.34</v>
      </c>
      <c r="V199" s="63"/>
      <c r="W199" s="63"/>
      <c r="X199" s="63"/>
    </row>
    <row r="200" spans="1:24" ht="22.05" customHeight="1">
      <c r="A200" s="13"/>
      <c r="B200" s="13"/>
      <c r="C200" s="13"/>
      <c r="D200" s="13"/>
      <c r="E200" s="13"/>
      <c r="F200" s="13"/>
      <c r="G200" s="13"/>
      <c r="H200" s="13"/>
      <c r="I200" s="14"/>
      <c r="J200" s="14"/>
      <c r="K200" s="13"/>
      <c r="L200" s="17"/>
      <c r="M200" s="54"/>
      <c r="N200" s="54"/>
      <c r="O200" s="54"/>
      <c r="P200" s="54"/>
      <c r="Q200" s="54"/>
      <c r="R200" s="54"/>
      <c r="S200" s="54"/>
      <c r="T200" s="54"/>
      <c r="U200" s="54"/>
      <c r="V200" s="13"/>
      <c r="W200" s="13"/>
      <c r="X200" s="13"/>
    </row>
    <row r="201" spans="1:24" s="20" customFormat="1" ht="44" customHeight="1">
      <c r="A201" s="56" t="s">
        <v>0</v>
      </c>
      <c r="B201" s="56" t="s">
        <v>1</v>
      </c>
      <c r="C201" s="56" t="s">
        <v>2</v>
      </c>
      <c r="D201" s="56" t="s">
        <v>3</v>
      </c>
      <c r="E201" s="56" t="s">
        <v>4</v>
      </c>
      <c r="F201" s="56" t="s">
        <v>5</v>
      </c>
      <c r="G201" s="56" t="s">
        <v>6</v>
      </c>
      <c r="H201" s="56" t="s">
        <v>7</v>
      </c>
      <c r="I201" s="56" t="s">
        <v>8</v>
      </c>
      <c r="J201" s="56" t="s">
        <v>9</v>
      </c>
      <c r="K201" s="56" t="s">
        <v>10</v>
      </c>
      <c r="L201" s="56" t="s">
        <v>11</v>
      </c>
      <c r="M201" s="57" t="s">
        <v>12</v>
      </c>
      <c r="N201" s="57" t="s">
        <v>13</v>
      </c>
      <c r="O201" s="57" t="s">
        <v>14</v>
      </c>
      <c r="P201" s="57" t="s">
        <v>15</v>
      </c>
      <c r="Q201" s="57" t="s">
        <v>16</v>
      </c>
      <c r="R201" s="57" t="s">
        <v>17</v>
      </c>
      <c r="S201" s="57" t="s">
        <v>18</v>
      </c>
      <c r="T201" s="57" t="s">
        <v>20</v>
      </c>
      <c r="U201" s="57" t="s">
        <v>21</v>
      </c>
      <c r="V201" s="58"/>
      <c r="W201" s="58" t="s">
        <v>22</v>
      </c>
      <c r="X201" s="58" t="s">
        <v>265</v>
      </c>
    </row>
    <row r="202" spans="1:24" ht="22.5" customHeight="1">
      <c r="A202" s="13" t="s">
        <v>163</v>
      </c>
      <c r="B202" s="13" t="s">
        <v>164</v>
      </c>
      <c r="C202" s="13" t="s">
        <v>165</v>
      </c>
      <c r="D202" s="13" t="s">
        <v>174</v>
      </c>
      <c r="E202" s="13" t="s">
        <v>175</v>
      </c>
      <c r="F202" s="13" t="s">
        <v>257</v>
      </c>
      <c r="G202" s="13" t="s">
        <v>255</v>
      </c>
      <c r="H202" s="13" t="s">
        <v>258</v>
      </c>
      <c r="I202" s="14">
        <v>0</v>
      </c>
      <c r="J202" s="14"/>
      <c r="K202" s="13"/>
      <c r="L202" s="17">
        <v>11.35</v>
      </c>
      <c r="M202" s="54">
        <v>376.36</v>
      </c>
      <c r="N202" s="54">
        <v>0</v>
      </c>
      <c r="O202" s="54">
        <v>246.22</v>
      </c>
      <c r="P202" s="54">
        <v>9</v>
      </c>
      <c r="Q202" s="54">
        <v>0</v>
      </c>
      <c r="R202" s="54">
        <v>0</v>
      </c>
      <c r="S202" s="54">
        <v>0</v>
      </c>
      <c r="T202" s="54">
        <v>0</v>
      </c>
      <c r="U202" s="54">
        <f>ROUND(SUM(M202:P202,R202:T202),2)</f>
        <v>631.58000000000004</v>
      </c>
      <c r="V202" s="13"/>
      <c r="W202" s="13"/>
      <c r="X202" s="13" t="s">
        <v>349</v>
      </c>
    </row>
    <row r="203" spans="1:24" ht="22.05" customHeight="1">
      <c r="A203" s="13" t="s">
        <v>163</v>
      </c>
      <c r="B203" s="13" t="s">
        <v>164</v>
      </c>
      <c r="C203" s="13" t="s">
        <v>165</v>
      </c>
      <c r="D203" s="13" t="s">
        <v>166</v>
      </c>
      <c r="E203" s="13" t="s">
        <v>167</v>
      </c>
      <c r="F203" s="13" t="s">
        <v>257</v>
      </c>
      <c r="G203" s="13" t="s">
        <v>255</v>
      </c>
      <c r="H203" s="13" t="s">
        <v>258</v>
      </c>
      <c r="I203" s="14">
        <v>0</v>
      </c>
      <c r="J203" s="14"/>
      <c r="K203" s="13"/>
      <c r="L203" s="17">
        <v>13.2</v>
      </c>
      <c r="M203" s="54">
        <v>353.03</v>
      </c>
      <c r="N203" s="54">
        <v>0</v>
      </c>
      <c r="O203" s="54">
        <v>200.81</v>
      </c>
      <c r="P203" s="54">
        <v>13.5</v>
      </c>
      <c r="Q203" s="54">
        <v>0</v>
      </c>
      <c r="R203" s="54">
        <v>0</v>
      </c>
      <c r="S203" s="54">
        <v>0</v>
      </c>
      <c r="T203" s="54">
        <v>0</v>
      </c>
      <c r="U203" s="54">
        <f>ROUND(SUM(M203:P203,R203:T203),2)</f>
        <v>567.34</v>
      </c>
      <c r="V203" s="13"/>
      <c r="W203" s="13"/>
      <c r="X203" s="13" t="s">
        <v>350</v>
      </c>
    </row>
    <row r="204" spans="1:24" ht="22.05" customHeight="1">
      <c r="A204" s="15"/>
      <c r="B204" s="15"/>
      <c r="C204" s="15"/>
      <c r="D204" s="15"/>
      <c r="E204" s="15"/>
      <c r="F204" s="15" t="s">
        <v>257</v>
      </c>
      <c r="G204" s="15" t="s">
        <v>255</v>
      </c>
      <c r="H204" s="15" t="s">
        <v>31</v>
      </c>
      <c r="I204" s="16"/>
      <c r="J204" s="16">
        <f>IF(L204&gt;0,M204/L204,0)</f>
        <v>29.710386965376781</v>
      </c>
      <c r="K204" s="15"/>
      <c r="L204" s="18">
        <f>ROUND(SUM(L202:L203),2)</f>
        <v>24.55</v>
      </c>
      <c r="M204" s="55">
        <f>ROUND(SUM(M202:M203),2)</f>
        <v>729.39</v>
      </c>
      <c r="N204" s="55"/>
      <c r="O204" s="55">
        <f t="shared" ref="O204:U204" si="30">ROUND(SUM(O202:O203),2)</f>
        <v>447.03</v>
      </c>
      <c r="P204" s="55">
        <f t="shared" si="30"/>
        <v>22.5</v>
      </c>
      <c r="Q204" s="55">
        <f t="shared" si="30"/>
        <v>0</v>
      </c>
      <c r="R204" s="55">
        <f t="shared" si="30"/>
        <v>0</v>
      </c>
      <c r="S204" s="55">
        <f t="shared" si="30"/>
        <v>0</v>
      </c>
      <c r="T204" s="55">
        <f t="shared" si="30"/>
        <v>0</v>
      </c>
      <c r="U204" s="55">
        <f t="shared" si="30"/>
        <v>1198.92</v>
      </c>
      <c r="V204" s="13"/>
      <c r="W204" s="13"/>
      <c r="X204" s="13"/>
    </row>
    <row r="205" spans="1:24" ht="22.05" hidden="1" customHeight="1">
      <c r="A205" s="13"/>
      <c r="B205" s="13"/>
      <c r="C205" s="13"/>
      <c r="D205" s="13"/>
      <c r="E205" s="13"/>
      <c r="F205" s="13"/>
      <c r="G205" s="13"/>
      <c r="H205" s="13"/>
      <c r="I205" s="14"/>
      <c r="J205" s="14"/>
      <c r="K205" s="13"/>
      <c r="L205" s="17"/>
      <c r="M205" s="54"/>
      <c r="N205" s="54"/>
      <c r="O205" s="54"/>
      <c r="P205" s="54"/>
      <c r="Q205" s="54"/>
      <c r="R205" s="54"/>
      <c r="S205" s="54"/>
      <c r="T205" s="54"/>
      <c r="U205" s="54"/>
      <c r="V205" s="13"/>
      <c r="W205" s="13"/>
      <c r="X205" s="13"/>
    </row>
    <row r="206" spans="1:24" s="28" customFormat="1" ht="22.05" customHeight="1">
      <c r="A206" s="59"/>
      <c r="B206" s="59"/>
      <c r="C206" s="59"/>
      <c r="D206" s="59"/>
      <c r="E206" s="59"/>
      <c r="F206" s="59"/>
      <c r="G206" s="59"/>
      <c r="H206" s="59" t="s">
        <v>351</v>
      </c>
      <c r="I206" s="60"/>
      <c r="J206" s="60">
        <f>IF(L204&gt;0,(M204+N205)/L204,0)</f>
        <v>29.710386965376781</v>
      </c>
      <c r="K206" s="59"/>
      <c r="L206" s="61">
        <f>L204</f>
        <v>24.55</v>
      </c>
      <c r="M206" s="62">
        <f>M204</f>
        <v>729.39</v>
      </c>
      <c r="N206" s="62">
        <f>N205</f>
        <v>0</v>
      </c>
      <c r="O206" s="62">
        <f>O204</f>
        <v>447.03</v>
      </c>
      <c r="P206" s="62">
        <f>P204</f>
        <v>22.5</v>
      </c>
      <c r="Q206" s="62"/>
      <c r="R206" s="62">
        <f>R204</f>
        <v>0</v>
      </c>
      <c r="S206" s="62">
        <f>S204</f>
        <v>0</v>
      </c>
      <c r="T206" s="62">
        <f>T204</f>
        <v>0</v>
      </c>
      <c r="U206" s="62">
        <f>ROUND(U204+N205,2)</f>
        <v>1198.92</v>
      </c>
      <c r="V206" s="63"/>
      <c r="W206" s="63"/>
      <c r="X206" s="63"/>
    </row>
    <row r="207" spans="1:24" ht="22.05" customHeight="1">
      <c r="A207" s="13"/>
      <c r="B207" s="13"/>
      <c r="C207" s="13"/>
      <c r="D207" s="13"/>
      <c r="E207" s="13"/>
      <c r="F207" s="13"/>
      <c r="G207" s="13"/>
      <c r="H207" s="13"/>
      <c r="I207" s="14"/>
      <c r="J207" s="14"/>
      <c r="K207" s="13"/>
      <c r="L207" s="17"/>
      <c r="M207" s="54"/>
      <c r="N207" s="54"/>
      <c r="O207" s="54"/>
      <c r="P207" s="54"/>
      <c r="Q207" s="54"/>
      <c r="R207" s="54"/>
      <c r="S207" s="54"/>
      <c r="T207" s="54"/>
      <c r="U207" s="54"/>
      <c r="V207" s="13"/>
      <c r="W207" s="13"/>
      <c r="X207" s="13"/>
    </row>
    <row r="208" spans="1:24" s="20" customFormat="1" ht="44" customHeight="1">
      <c r="A208" s="56" t="s">
        <v>0</v>
      </c>
      <c r="B208" s="56" t="s">
        <v>1</v>
      </c>
      <c r="C208" s="56" t="s">
        <v>2</v>
      </c>
      <c r="D208" s="56" t="s">
        <v>3</v>
      </c>
      <c r="E208" s="56" t="s">
        <v>4</v>
      </c>
      <c r="F208" s="56" t="s">
        <v>5</v>
      </c>
      <c r="G208" s="56" t="s">
        <v>6</v>
      </c>
      <c r="H208" s="56" t="s">
        <v>7</v>
      </c>
      <c r="I208" s="56" t="s">
        <v>8</v>
      </c>
      <c r="J208" s="56" t="s">
        <v>9</v>
      </c>
      <c r="K208" s="56" t="s">
        <v>10</v>
      </c>
      <c r="L208" s="56" t="s">
        <v>11</v>
      </c>
      <c r="M208" s="57" t="s">
        <v>12</v>
      </c>
      <c r="N208" s="57" t="s">
        <v>13</v>
      </c>
      <c r="O208" s="57" t="s">
        <v>14</v>
      </c>
      <c r="P208" s="57" t="s">
        <v>15</v>
      </c>
      <c r="Q208" s="57" t="s">
        <v>16</v>
      </c>
      <c r="R208" s="57" t="s">
        <v>17</v>
      </c>
      <c r="S208" s="57" t="s">
        <v>18</v>
      </c>
      <c r="T208" s="57" t="s">
        <v>20</v>
      </c>
      <c r="U208" s="57" t="s">
        <v>21</v>
      </c>
      <c r="V208" s="58"/>
      <c r="W208" s="58" t="s">
        <v>22</v>
      </c>
      <c r="X208" s="58" t="s">
        <v>265</v>
      </c>
    </row>
    <row r="209" spans="1:24" ht="22.05" customHeight="1">
      <c r="A209" s="13" t="s">
        <v>163</v>
      </c>
      <c r="B209" s="13" t="s">
        <v>164</v>
      </c>
      <c r="C209" s="13" t="s">
        <v>165</v>
      </c>
      <c r="D209" s="13" t="s">
        <v>166</v>
      </c>
      <c r="E209" s="13" t="s">
        <v>167</v>
      </c>
      <c r="F209" s="13" t="s">
        <v>259</v>
      </c>
      <c r="G209" s="13" t="s">
        <v>260</v>
      </c>
      <c r="H209" s="13" t="s">
        <v>261</v>
      </c>
      <c r="I209" s="14">
        <v>0</v>
      </c>
      <c r="J209" s="14"/>
      <c r="K209" s="13"/>
      <c r="L209" s="17">
        <v>13.44</v>
      </c>
      <c r="M209" s="54">
        <v>353.03</v>
      </c>
      <c r="N209" s="54">
        <v>0</v>
      </c>
      <c r="O209" s="54">
        <v>200.81</v>
      </c>
      <c r="P209" s="54">
        <v>13.5</v>
      </c>
      <c r="Q209" s="54">
        <v>0</v>
      </c>
      <c r="R209" s="54">
        <v>0</v>
      </c>
      <c r="S209" s="54">
        <v>0</v>
      </c>
      <c r="T209" s="54">
        <v>0</v>
      </c>
      <c r="U209" s="54">
        <f>ROUND(SUM(M209:P209,R209:T209),2)</f>
        <v>567.34</v>
      </c>
      <c r="V209" s="13"/>
      <c r="W209" s="13"/>
      <c r="X209" s="13" t="s">
        <v>352</v>
      </c>
    </row>
    <row r="210" spans="1:24" ht="22.05" customHeight="1">
      <c r="A210" s="13" t="s">
        <v>163</v>
      </c>
      <c r="B210" s="13" t="s">
        <v>164</v>
      </c>
      <c r="C210" s="13" t="s">
        <v>165</v>
      </c>
      <c r="D210" s="13" t="s">
        <v>244</v>
      </c>
      <c r="E210" s="13" t="s">
        <v>49</v>
      </c>
      <c r="F210" s="13" t="s">
        <v>259</v>
      </c>
      <c r="G210" s="13" t="s">
        <v>260</v>
      </c>
      <c r="H210" s="13" t="s">
        <v>261</v>
      </c>
      <c r="I210" s="14">
        <v>0</v>
      </c>
      <c r="J210" s="14"/>
      <c r="K210" s="13"/>
      <c r="L210" s="17">
        <v>7.16</v>
      </c>
      <c r="M210" s="54">
        <v>135.6</v>
      </c>
      <c r="N210" s="54">
        <v>0</v>
      </c>
      <c r="O210" s="54">
        <v>47.89</v>
      </c>
      <c r="P210" s="54">
        <v>4.5</v>
      </c>
      <c r="Q210" s="54">
        <v>0</v>
      </c>
      <c r="R210" s="54">
        <v>0</v>
      </c>
      <c r="S210" s="54">
        <v>0</v>
      </c>
      <c r="T210" s="54">
        <v>0</v>
      </c>
      <c r="U210" s="54">
        <f>ROUND(SUM(M210:P210,R210:T210),2)</f>
        <v>187.99</v>
      </c>
      <c r="V210" s="13"/>
      <c r="W210" s="13"/>
      <c r="X210" s="13" t="s">
        <v>353</v>
      </c>
    </row>
    <row r="211" spans="1:24" s="28" customFormat="1" ht="22.05" customHeight="1">
      <c r="A211" s="63"/>
      <c r="B211" s="63"/>
      <c r="C211" s="63"/>
      <c r="D211" s="63"/>
      <c r="E211" s="63"/>
      <c r="F211" s="63" t="s">
        <v>259</v>
      </c>
      <c r="G211" s="63" t="s">
        <v>260</v>
      </c>
      <c r="H211" s="63" t="s">
        <v>31</v>
      </c>
      <c r="I211" s="65"/>
      <c r="J211" s="65">
        <f>IF(L211&gt;0,M211/L211,0)</f>
        <v>23.719902912621357</v>
      </c>
      <c r="K211" s="63"/>
      <c r="L211" s="66">
        <f>ROUND(SUM(L209:L210),2)</f>
        <v>20.6</v>
      </c>
      <c r="M211" s="67">
        <f>ROUND(SUM(M209:M210),2)</f>
        <v>488.63</v>
      </c>
      <c r="N211" s="67"/>
      <c r="O211" s="67">
        <f t="shared" ref="O211:U211" si="31">ROUND(SUM(O209:O210),2)</f>
        <v>248.7</v>
      </c>
      <c r="P211" s="67">
        <f t="shared" si="31"/>
        <v>18</v>
      </c>
      <c r="Q211" s="67">
        <f t="shared" si="31"/>
        <v>0</v>
      </c>
      <c r="R211" s="67">
        <f t="shared" si="31"/>
        <v>0</v>
      </c>
      <c r="S211" s="67">
        <f t="shared" si="31"/>
        <v>0</v>
      </c>
      <c r="T211" s="67">
        <f t="shared" si="31"/>
        <v>0</v>
      </c>
      <c r="U211" s="67">
        <f t="shared" si="31"/>
        <v>755.33</v>
      </c>
      <c r="V211" s="63"/>
      <c r="W211" s="63"/>
      <c r="X211" s="63"/>
    </row>
    <row r="212" spans="1:24" s="28" customFormat="1" ht="22.05" customHeight="1">
      <c r="A212" s="63"/>
      <c r="B212" s="63"/>
      <c r="C212" s="63"/>
      <c r="D212" s="63"/>
      <c r="E212" s="63"/>
      <c r="F212" s="63"/>
      <c r="G212" s="63"/>
      <c r="H212" s="63" t="s">
        <v>32</v>
      </c>
      <c r="I212" s="65"/>
      <c r="J212" s="65">
        <f>IF(L212&gt;0,N212/L212,0)</f>
        <v>2.1999999999999997</v>
      </c>
      <c r="K212" s="63"/>
      <c r="L212" s="66">
        <f>L211</f>
        <v>20.6</v>
      </c>
      <c r="M212" s="67"/>
      <c r="N212" s="67">
        <f>MAX(0,ROUND(ROUND(L211*$W$2+0.000000001,2)-M211,2))</f>
        <v>45.32</v>
      </c>
      <c r="O212" s="67"/>
      <c r="P212" s="67"/>
      <c r="Q212" s="67"/>
      <c r="R212" s="67"/>
      <c r="S212" s="67"/>
      <c r="T212" s="67"/>
      <c r="U212" s="67">
        <f>N212</f>
        <v>45.32</v>
      </c>
      <c r="V212" s="63"/>
      <c r="W212" s="63"/>
      <c r="X212" s="63"/>
    </row>
    <row r="213" spans="1:24" s="28" customFormat="1" ht="22.05" customHeight="1">
      <c r="A213" s="59"/>
      <c r="B213" s="59"/>
      <c r="C213" s="59"/>
      <c r="D213" s="59"/>
      <c r="E213" s="59"/>
      <c r="F213" s="59"/>
      <c r="G213" s="59"/>
      <c r="H213" s="59" t="s">
        <v>354</v>
      </c>
      <c r="I213" s="60"/>
      <c r="J213" s="60">
        <f>IF(L211&gt;0,(M211+N212)/L211,0)</f>
        <v>25.91990291262136</v>
      </c>
      <c r="K213" s="59"/>
      <c r="L213" s="61">
        <f>L211</f>
        <v>20.6</v>
      </c>
      <c r="M213" s="62">
        <f>M211</f>
        <v>488.63</v>
      </c>
      <c r="N213" s="62">
        <f>N212</f>
        <v>45.32</v>
      </c>
      <c r="O213" s="62">
        <f>O211</f>
        <v>248.7</v>
      </c>
      <c r="P213" s="62">
        <f>P211</f>
        <v>18</v>
      </c>
      <c r="Q213" s="62"/>
      <c r="R213" s="62">
        <f>R211</f>
        <v>0</v>
      </c>
      <c r="S213" s="62">
        <f>S211</f>
        <v>0</v>
      </c>
      <c r="T213" s="62">
        <f>T211</f>
        <v>0</v>
      </c>
      <c r="U213" s="62">
        <f>ROUND(U211+N212,2)</f>
        <v>800.65</v>
      </c>
      <c r="V213" s="63"/>
      <c r="W213" s="63"/>
      <c r="X213" s="63"/>
    </row>
    <row r="214" spans="1:24" ht="22.05" customHeight="1">
      <c r="A214" s="13"/>
      <c r="B214" s="13"/>
      <c r="C214" s="13"/>
      <c r="D214" s="13"/>
      <c r="E214" s="13"/>
      <c r="F214" s="13"/>
      <c r="G214" s="13"/>
      <c r="H214" s="13"/>
      <c r="I214" s="14"/>
      <c r="J214" s="14"/>
      <c r="K214" s="13"/>
      <c r="L214" s="17"/>
      <c r="M214" s="54"/>
      <c r="N214" s="54"/>
      <c r="O214" s="54"/>
      <c r="P214" s="54"/>
      <c r="Q214" s="54"/>
      <c r="R214" s="54"/>
      <c r="S214" s="54"/>
      <c r="T214" s="54"/>
      <c r="U214" s="54"/>
      <c r="V214" s="13"/>
      <c r="W214" s="13"/>
      <c r="X214" s="13"/>
    </row>
    <row r="215" spans="1:24" s="20" customFormat="1" ht="44" customHeight="1">
      <c r="A215" s="56" t="s">
        <v>0</v>
      </c>
      <c r="B215" s="56" t="s">
        <v>1</v>
      </c>
      <c r="C215" s="56" t="s">
        <v>2</v>
      </c>
      <c r="D215" s="56" t="s">
        <v>3</v>
      </c>
      <c r="E215" s="56" t="s">
        <v>4</v>
      </c>
      <c r="F215" s="56" t="s">
        <v>5</v>
      </c>
      <c r="G215" s="56" t="s">
        <v>6</v>
      </c>
      <c r="H215" s="56" t="s">
        <v>7</v>
      </c>
      <c r="I215" s="56" t="s">
        <v>8</v>
      </c>
      <c r="J215" s="56" t="s">
        <v>9</v>
      </c>
      <c r="K215" s="56" t="s">
        <v>10</v>
      </c>
      <c r="L215" s="56" t="s">
        <v>11</v>
      </c>
      <c r="M215" s="57" t="s">
        <v>12</v>
      </c>
      <c r="N215" s="57" t="s">
        <v>13</v>
      </c>
      <c r="O215" s="57" t="s">
        <v>14</v>
      </c>
      <c r="P215" s="57" t="s">
        <v>15</v>
      </c>
      <c r="Q215" s="57" t="s">
        <v>16</v>
      </c>
      <c r="R215" s="57" t="s">
        <v>17</v>
      </c>
      <c r="S215" s="57" t="s">
        <v>18</v>
      </c>
      <c r="T215" s="57" t="s">
        <v>20</v>
      </c>
      <c r="U215" s="57" t="s">
        <v>21</v>
      </c>
      <c r="V215" s="58"/>
      <c r="W215" s="58" t="s">
        <v>22</v>
      </c>
      <c r="X215" s="58" t="s">
        <v>265</v>
      </c>
    </row>
    <row r="216" spans="1:24" ht="22.05" customHeight="1">
      <c r="A216" s="13" t="s">
        <v>163</v>
      </c>
      <c r="B216" s="13" t="s">
        <v>164</v>
      </c>
      <c r="C216" s="13" t="s">
        <v>165</v>
      </c>
      <c r="D216" s="13" t="s">
        <v>166</v>
      </c>
      <c r="E216" s="13" t="s">
        <v>167</v>
      </c>
      <c r="F216" s="13" t="s">
        <v>262</v>
      </c>
      <c r="G216" s="13" t="s">
        <v>263</v>
      </c>
      <c r="H216" s="13" t="s">
        <v>264</v>
      </c>
      <c r="I216" s="14">
        <v>0</v>
      </c>
      <c r="J216" s="14"/>
      <c r="K216" s="13"/>
      <c r="L216" s="17">
        <v>13.42</v>
      </c>
      <c r="M216" s="54">
        <v>353.03</v>
      </c>
      <c r="N216" s="54">
        <v>0</v>
      </c>
      <c r="O216" s="54">
        <v>200.81</v>
      </c>
      <c r="P216" s="54">
        <v>13.5</v>
      </c>
      <c r="Q216" s="54">
        <v>0</v>
      </c>
      <c r="R216" s="54">
        <v>0</v>
      </c>
      <c r="S216" s="54">
        <v>0</v>
      </c>
      <c r="T216" s="54">
        <v>0</v>
      </c>
      <c r="U216" s="54">
        <f>ROUND(SUM(M216:P216,R216:T216),2)</f>
        <v>567.34</v>
      </c>
      <c r="V216" s="13"/>
      <c r="W216" s="13"/>
      <c r="X216" s="13" t="s">
        <v>355</v>
      </c>
    </row>
    <row r="217" spans="1:24" ht="22.05" customHeight="1">
      <c r="A217" s="15"/>
      <c r="B217" s="15"/>
      <c r="C217" s="15"/>
      <c r="D217" s="15"/>
      <c r="E217" s="15"/>
      <c r="F217" s="15" t="s">
        <v>262</v>
      </c>
      <c r="G217" s="15" t="s">
        <v>263</v>
      </c>
      <c r="H217" s="15" t="s">
        <v>31</v>
      </c>
      <c r="I217" s="16"/>
      <c r="J217" s="16">
        <f>IF(L217&gt;0,M217/L217,0)</f>
        <v>26.306259314456035</v>
      </c>
      <c r="K217" s="15"/>
      <c r="L217" s="18">
        <f>ROUND(SUM(L216:L216),2)</f>
        <v>13.42</v>
      </c>
      <c r="M217" s="55">
        <f>ROUND(SUM(M216:M216),2)</f>
        <v>353.03</v>
      </c>
      <c r="N217" s="55"/>
      <c r="O217" s="55">
        <f t="shared" ref="O217:U217" si="32">ROUND(SUM(O216:O216),2)</f>
        <v>200.81</v>
      </c>
      <c r="P217" s="55">
        <f t="shared" si="32"/>
        <v>13.5</v>
      </c>
      <c r="Q217" s="55">
        <f t="shared" si="32"/>
        <v>0</v>
      </c>
      <c r="R217" s="55">
        <f t="shared" si="32"/>
        <v>0</v>
      </c>
      <c r="S217" s="55">
        <f t="shared" si="32"/>
        <v>0</v>
      </c>
      <c r="T217" s="55">
        <f t="shared" si="32"/>
        <v>0</v>
      </c>
      <c r="U217" s="55">
        <f t="shared" si="32"/>
        <v>567.34</v>
      </c>
      <c r="V217" s="13"/>
      <c r="W217" s="13"/>
      <c r="X217" s="13"/>
    </row>
    <row r="218" spans="1:24" ht="22.05" hidden="1" customHeight="1">
      <c r="A218" s="13"/>
      <c r="B218" s="13"/>
      <c r="C218" s="13"/>
      <c r="D218" s="13"/>
      <c r="E218" s="13"/>
      <c r="F218" s="13"/>
      <c r="G218" s="13"/>
      <c r="H218" s="13"/>
      <c r="I218" s="14"/>
      <c r="J218" s="14"/>
      <c r="K218" s="13"/>
      <c r="L218" s="17"/>
      <c r="M218" s="54"/>
      <c r="N218" s="54"/>
      <c r="O218" s="54"/>
      <c r="P218" s="54"/>
      <c r="Q218" s="54"/>
      <c r="R218" s="54"/>
      <c r="S218" s="54"/>
      <c r="T218" s="54"/>
      <c r="U218" s="54"/>
      <c r="V218" s="13"/>
      <c r="W218" s="13"/>
      <c r="X218" s="13"/>
    </row>
    <row r="219" spans="1:24" s="28" customFormat="1" ht="22.05" customHeight="1">
      <c r="A219" s="59"/>
      <c r="B219" s="59"/>
      <c r="C219" s="59"/>
      <c r="D219" s="59"/>
      <c r="E219" s="59"/>
      <c r="F219" s="59"/>
      <c r="G219" s="59"/>
      <c r="H219" s="59" t="s">
        <v>356</v>
      </c>
      <c r="I219" s="60"/>
      <c r="J219" s="60">
        <f>IF(L217&gt;0,(M217+N218)/L217,0)</f>
        <v>26.306259314456035</v>
      </c>
      <c r="K219" s="59"/>
      <c r="L219" s="61">
        <f>L217</f>
        <v>13.42</v>
      </c>
      <c r="M219" s="62">
        <f>M217</f>
        <v>353.03</v>
      </c>
      <c r="N219" s="62">
        <f>N218</f>
        <v>0</v>
      </c>
      <c r="O219" s="62">
        <f>O217</f>
        <v>200.81</v>
      </c>
      <c r="P219" s="62">
        <f>P217</f>
        <v>13.5</v>
      </c>
      <c r="Q219" s="62"/>
      <c r="R219" s="62">
        <f>R217</f>
        <v>0</v>
      </c>
      <c r="S219" s="62">
        <f>S217</f>
        <v>0</v>
      </c>
      <c r="T219" s="62">
        <f>T217</f>
        <v>0</v>
      </c>
      <c r="U219" s="62">
        <f>ROUND(U217+N218,2)</f>
        <v>567.34</v>
      </c>
      <c r="V219" s="63"/>
      <c r="W219" s="63"/>
      <c r="X219" s="63"/>
    </row>
    <row r="220" spans="1:24" ht="22.05" customHeight="1">
      <c r="A220" s="13"/>
      <c r="B220" s="13"/>
      <c r="C220" s="13"/>
      <c r="D220" s="13"/>
      <c r="E220" s="13"/>
      <c r="F220" s="13"/>
      <c r="G220" s="13"/>
      <c r="H220" s="13"/>
      <c r="I220" s="14"/>
      <c r="J220" s="14"/>
      <c r="K220" s="13"/>
      <c r="L220" s="17"/>
      <c r="M220" s="54"/>
      <c r="N220" s="54"/>
      <c r="O220" s="54"/>
      <c r="P220" s="54"/>
      <c r="Q220" s="54"/>
      <c r="R220" s="54"/>
      <c r="S220" s="54"/>
      <c r="T220" s="54"/>
      <c r="U220" s="54"/>
      <c r="V220" s="13"/>
      <c r="W220" s="13"/>
      <c r="X220" s="13"/>
    </row>
    <row r="221" spans="1:24" ht="22.05" customHeight="1">
      <c r="A221" s="13"/>
      <c r="B221" s="13"/>
      <c r="C221" s="13"/>
      <c r="D221" s="13"/>
      <c r="E221" s="13"/>
      <c r="F221" s="13"/>
      <c r="G221" s="13"/>
      <c r="H221" s="13"/>
      <c r="I221" s="14"/>
      <c r="J221" s="14"/>
      <c r="K221" s="13"/>
      <c r="L221" s="17"/>
      <c r="M221" s="54"/>
      <c r="N221" s="54"/>
      <c r="O221" s="54"/>
      <c r="P221" s="54"/>
      <c r="Q221" s="54"/>
      <c r="R221" s="54"/>
      <c r="S221" s="54"/>
      <c r="T221" s="54"/>
      <c r="U221" s="54"/>
      <c r="V221" s="13"/>
      <c r="W221" s="13"/>
      <c r="X221" s="13"/>
    </row>
    <row r="223" spans="1:24" ht="13.9">
      <c r="H223" s="9" t="s">
        <v>1431</v>
      </c>
      <c r="L223" s="151">
        <f t="shared" ref="L223:U223" si="33">ROUND(SUM(L5,L11,L18,L25,L31,L37,L45,L51,L58,L65,L72,L78,L84,L90,L97,L103,L111,L117,L124,L131,L138,L145,L152,L158,L164,L173,L179,L186,L193,L199,L206,L213,L219),2)</f>
        <v>640.5</v>
      </c>
      <c r="M223" s="151">
        <f t="shared" si="33"/>
        <v>18904.27</v>
      </c>
      <c r="N223" s="151">
        <f t="shared" si="33"/>
        <v>45.32</v>
      </c>
      <c r="O223" s="151">
        <f t="shared" si="33"/>
        <v>11300.55</v>
      </c>
      <c r="P223" s="151">
        <f t="shared" si="33"/>
        <v>576</v>
      </c>
      <c r="Q223" s="151">
        <f t="shared" si="33"/>
        <v>0</v>
      </c>
      <c r="R223" s="151">
        <f t="shared" si="33"/>
        <v>0</v>
      </c>
      <c r="S223" s="151">
        <f t="shared" si="33"/>
        <v>0</v>
      </c>
      <c r="T223" s="151">
        <f t="shared" si="33"/>
        <v>0</v>
      </c>
      <c r="U223" s="151">
        <f t="shared" si="33"/>
        <v>30826.14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4"/>
  <sheetViews>
    <sheetView showGridLines="0" zoomScale="70" zoomScaleNormal="70" workbookViewId="0">
      <pane ySplit="1" topLeftCell="A68" activePane="bottomLeft" state="frozen"/>
      <selection pane="bottomLeft" activeCell="K71" sqref="K71"/>
    </sheetView>
  </sheetViews>
  <sheetFormatPr defaultRowHeight="13.5"/>
  <cols>
    <col min="1" max="1" width="25" customWidth="1"/>
    <col min="2" max="3" width="13" customWidth="1"/>
    <col min="4" max="4" width="27" customWidth="1"/>
    <col min="5" max="5" width="13" customWidth="1"/>
    <col min="6" max="7" width="16" customWidth="1"/>
    <col min="8" max="8" width="36" customWidth="1"/>
    <col min="9" max="21" width="15" customWidth="1"/>
    <col min="23" max="23" width="65" customWidth="1"/>
    <col min="24" max="24" width="15" customWidth="1"/>
  </cols>
  <sheetData>
    <row r="1" spans="1:24" s="20" customFormat="1" ht="44" customHeight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357</v>
      </c>
      <c r="U1" s="77" t="s">
        <v>21</v>
      </c>
      <c r="V1" s="78"/>
      <c r="W1" s="78" t="s">
        <v>22</v>
      </c>
      <c r="X1" s="78" t="s">
        <v>265</v>
      </c>
    </row>
    <row r="2" spans="1:24" ht="23" customHeight="1">
      <c r="A2" s="68" t="s">
        <v>358</v>
      </c>
      <c r="B2" s="68" t="s">
        <v>359</v>
      </c>
      <c r="C2" s="68" t="s">
        <v>360</v>
      </c>
      <c r="D2" s="68" t="s">
        <v>361</v>
      </c>
      <c r="E2" s="68" t="s">
        <v>175</v>
      </c>
      <c r="F2" s="68" t="s">
        <v>362</v>
      </c>
      <c r="G2" s="68" t="s">
        <v>363</v>
      </c>
      <c r="H2" s="68" t="s">
        <v>364</v>
      </c>
      <c r="I2" s="69">
        <v>0</v>
      </c>
      <c r="J2" s="69"/>
      <c r="K2" s="68"/>
      <c r="L2" s="74">
        <v>10.32</v>
      </c>
      <c r="M2" s="74">
        <f>ROUND(L2*$W$2,2)</f>
        <v>267.49</v>
      </c>
      <c r="N2" s="74">
        <v>0</v>
      </c>
      <c r="O2" s="74">
        <v>0</v>
      </c>
      <c r="P2" s="74">
        <v>13.5</v>
      </c>
      <c r="Q2" s="74">
        <v>0</v>
      </c>
      <c r="R2" s="74">
        <v>0</v>
      </c>
      <c r="S2" s="74">
        <v>0</v>
      </c>
      <c r="T2" s="74">
        <f>ROUND(1214.65-M2,2)</f>
        <v>947.16</v>
      </c>
      <c r="U2" s="74">
        <f>ROUND(SUM(M2:P2,R2:T2),2)</f>
        <v>1228.1500000000001</v>
      </c>
      <c r="V2" s="68"/>
      <c r="W2" s="69">
        <v>25.92</v>
      </c>
      <c r="X2" s="68" t="s">
        <v>430</v>
      </c>
    </row>
    <row r="3" spans="1:24" ht="23" customHeight="1">
      <c r="A3" s="68" t="s">
        <v>358</v>
      </c>
      <c r="B3" s="68" t="s">
        <v>359</v>
      </c>
      <c r="C3" s="68" t="s">
        <v>360</v>
      </c>
      <c r="D3" s="68" t="s">
        <v>365</v>
      </c>
      <c r="E3" s="68" t="s">
        <v>51</v>
      </c>
      <c r="F3" s="68" t="s">
        <v>362</v>
      </c>
      <c r="G3" s="68" t="s">
        <v>363</v>
      </c>
      <c r="H3" s="68" t="s">
        <v>364</v>
      </c>
      <c r="I3" s="69">
        <v>0</v>
      </c>
      <c r="J3" s="69"/>
      <c r="K3" s="68"/>
      <c r="L3" s="74">
        <v>11.53</v>
      </c>
      <c r="M3" s="74">
        <f>ROUND(L3*$W$2,2)</f>
        <v>298.86</v>
      </c>
      <c r="N3" s="74">
        <v>0</v>
      </c>
      <c r="O3" s="74">
        <v>0</v>
      </c>
      <c r="P3" s="74">
        <v>13.5</v>
      </c>
      <c r="Q3" s="74">
        <v>0</v>
      </c>
      <c r="R3" s="74">
        <v>0</v>
      </c>
      <c r="S3" s="74">
        <v>0</v>
      </c>
      <c r="T3" s="74">
        <f>ROUND(1913.52-M3,2)</f>
        <v>1614.66</v>
      </c>
      <c r="U3" s="74">
        <f>ROUND(SUM(M3:P3,R3:T3),2)</f>
        <v>1927.02</v>
      </c>
      <c r="V3" s="68"/>
      <c r="W3" s="68"/>
      <c r="X3" s="68" t="s">
        <v>431</v>
      </c>
    </row>
    <row r="4" spans="1:24" ht="23" customHeight="1">
      <c r="A4" s="70"/>
      <c r="B4" s="70"/>
      <c r="C4" s="70"/>
      <c r="D4" s="70"/>
      <c r="E4" s="70"/>
      <c r="F4" s="70" t="s">
        <v>362</v>
      </c>
      <c r="G4" s="70" t="s">
        <v>363</v>
      </c>
      <c r="H4" s="70" t="s">
        <v>31</v>
      </c>
      <c r="I4" s="72"/>
      <c r="J4" s="72">
        <f>IF(L4&gt;0,M4/L4,0)</f>
        <v>25.919908466819223</v>
      </c>
      <c r="K4" s="70"/>
      <c r="L4" s="75">
        <f>ROUND(SUM(L2:L3),2)</f>
        <v>21.85</v>
      </c>
      <c r="M4" s="75">
        <f>ROUND(SUM(M2:M3),2)</f>
        <v>566.35</v>
      </c>
      <c r="N4" s="75"/>
      <c r="O4" s="75">
        <f t="shared" ref="O4:U4" si="0">ROUND(SUM(O2:O3),2)</f>
        <v>0</v>
      </c>
      <c r="P4" s="75">
        <f t="shared" si="0"/>
        <v>27</v>
      </c>
      <c r="Q4" s="75">
        <f t="shared" si="0"/>
        <v>0</v>
      </c>
      <c r="R4" s="75">
        <f t="shared" si="0"/>
        <v>0</v>
      </c>
      <c r="S4" s="75">
        <f t="shared" si="0"/>
        <v>0</v>
      </c>
      <c r="T4" s="75">
        <f t="shared" si="0"/>
        <v>2561.8200000000002</v>
      </c>
      <c r="U4" s="75">
        <f t="shared" si="0"/>
        <v>3155.17</v>
      </c>
      <c r="V4" s="68"/>
      <c r="W4" s="68" t="s">
        <v>432</v>
      </c>
      <c r="X4" s="68"/>
    </row>
    <row r="5" spans="1:24" s="28" customFormat="1" ht="23" customHeight="1">
      <c r="A5" s="79"/>
      <c r="B5" s="79"/>
      <c r="C5" s="79"/>
      <c r="D5" s="79"/>
      <c r="E5" s="79"/>
      <c r="F5" s="79"/>
      <c r="G5" s="79"/>
      <c r="H5" s="79" t="s">
        <v>433</v>
      </c>
      <c r="I5" s="80"/>
      <c r="J5" s="80">
        <f>IF(L5&gt;0,(M5+N5)/L5,0)</f>
        <v>25.919908466819223</v>
      </c>
      <c r="K5" s="79"/>
      <c r="L5" s="81">
        <f>L4</f>
        <v>21.85</v>
      </c>
      <c r="M5" s="81">
        <f>M4</f>
        <v>566.35</v>
      </c>
      <c r="N5" s="81">
        <f>0</f>
        <v>0</v>
      </c>
      <c r="O5" s="81">
        <f>O4</f>
        <v>0</v>
      </c>
      <c r="P5" s="81">
        <f>P4</f>
        <v>27</v>
      </c>
      <c r="Q5" s="81"/>
      <c r="R5" s="81">
        <f>R4</f>
        <v>0</v>
      </c>
      <c r="S5" s="81">
        <f>S4</f>
        <v>0</v>
      </c>
      <c r="T5" s="81">
        <f>T4</f>
        <v>2561.8200000000002</v>
      </c>
      <c r="U5" s="81">
        <f>ROUND(U4+N5,2)</f>
        <v>3155.17</v>
      </c>
      <c r="V5" s="82"/>
      <c r="W5" s="82" t="s">
        <v>434</v>
      </c>
      <c r="X5" s="82"/>
    </row>
    <row r="6" spans="1:24" ht="23" customHeight="1">
      <c r="A6" s="68"/>
      <c r="B6" s="68"/>
      <c r="C6" s="68"/>
      <c r="D6" s="68"/>
      <c r="E6" s="68"/>
      <c r="F6" s="68"/>
      <c r="G6" s="68"/>
      <c r="H6" s="68"/>
      <c r="I6" s="69"/>
      <c r="J6" s="69"/>
      <c r="K6" s="68"/>
      <c r="L6" s="74"/>
      <c r="M6" s="74"/>
      <c r="N6" s="74"/>
      <c r="O6" s="74"/>
      <c r="P6" s="74"/>
      <c r="Q6" s="74"/>
      <c r="R6" s="74"/>
      <c r="S6" s="74"/>
      <c r="T6" s="74"/>
      <c r="U6" s="74"/>
      <c r="V6" s="68"/>
      <c r="W6" s="68" t="s">
        <v>435</v>
      </c>
      <c r="X6" s="68"/>
    </row>
    <row r="7" spans="1:24" s="20" customFormat="1" ht="44" customHeight="1">
      <c r="A7" s="77" t="s">
        <v>0</v>
      </c>
      <c r="B7" s="77" t="s">
        <v>1</v>
      </c>
      <c r="C7" s="77" t="s">
        <v>2</v>
      </c>
      <c r="D7" s="77" t="s">
        <v>3</v>
      </c>
      <c r="E7" s="77" t="s">
        <v>4</v>
      </c>
      <c r="F7" s="77" t="s">
        <v>5</v>
      </c>
      <c r="G7" s="77" t="s">
        <v>6</v>
      </c>
      <c r="H7" s="77" t="s">
        <v>7</v>
      </c>
      <c r="I7" s="77" t="s">
        <v>8</v>
      </c>
      <c r="J7" s="77" t="s">
        <v>9</v>
      </c>
      <c r="K7" s="77" t="s">
        <v>10</v>
      </c>
      <c r="L7" s="77" t="s">
        <v>11</v>
      </c>
      <c r="M7" s="77" t="s">
        <v>12</v>
      </c>
      <c r="N7" s="77" t="s">
        <v>13</v>
      </c>
      <c r="O7" s="77" t="s">
        <v>14</v>
      </c>
      <c r="P7" s="77" t="s">
        <v>15</v>
      </c>
      <c r="Q7" s="77" t="s">
        <v>16</v>
      </c>
      <c r="R7" s="77" t="s">
        <v>17</v>
      </c>
      <c r="S7" s="77" t="s">
        <v>18</v>
      </c>
      <c r="T7" s="77" t="s">
        <v>357</v>
      </c>
      <c r="U7" s="77" t="s">
        <v>21</v>
      </c>
      <c r="V7" s="78"/>
      <c r="W7" s="78" t="s">
        <v>22</v>
      </c>
      <c r="X7" s="78" t="s">
        <v>265</v>
      </c>
    </row>
    <row r="8" spans="1:24" ht="23" customHeight="1">
      <c r="A8" s="68" t="s">
        <v>358</v>
      </c>
      <c r="B8" s="68" t="s">
        <v>359</v>
      </c>
      <c r="C8" s="68" t="s">
        <v>360</v>
      </c>
      <c r="D8" s="68" t="s">
        <v>365</v>
      </c>
      <c r="E8" s="68" t="s">
        <v>51</v>
      </c>
      <c r="F8" s="68" t="s">
        <v>366</v>
      </c>
      <c r="G8" s="68" t="s">
        <v>367</v>
      </c>
      <c r="H8" s="68" t="s">
        <v>368</v>
      </c>
      <c r="I8" s="69">
        <v>0</v>
      </c>
      <c r="J8" s="69"/>
      <c r="K8" s="68"/>
      <c r="L8" s="74">
        <v>7.72</v>
      </c>
      <c r="M8" s="74">
        <v>193.85</v>
      </c>
      <c r="N8" s="74">
        <v>0</v>
      </c>
      <c r="O8" s="74">
        <v>142.01</v>
      </c>
      <c r="P8" s="74">
        <v>9</v>
      </c>
      <c r="Q8" s="74">
        <v>0</v>
      </c>
      <c r="R8" s="74">
        <v>0</v>
      </c>
      <c r="S8" s="74">
        <v>0</v>
      </c>
      <c r="T8" s="74">
        <v>0</v>
      </c>
      <c r="U8" s="74">
        <f>ROUND(SUM(M8:P8,R8:T8),2)</f>
        <v>344.86</v>
      </c>
      <c r="V8" s="68"/>
      <c r="W8" s="68"/>
      <c r="X8" s="68" t="s">
        <v>436</v>
      </c>
    </row>
    <row r="9" spans="1:24" s="28" customFormat="1" ht="23" customHeight="1">
      <c r="A9" s="82"/>
      <c r="B9" s="82"/>
      <c r="C9" s="82"/>
      <c r="D9" s="82"/>
      <c r="E9" s="82"/>
      <c r="F9" s="82" t="s">
        <v>366</v>
      </c>
      <c r="G9" s="82" t="s">
        <v>367</v>
      </c>
      <c r="H9" s="82" t="s">
        <v>31</v>
      </c>
      <c r="I9" s="83"/>
      <c r="J9" s="83">
        <f>IF(L9&gt;0,M9/L9,0)</f>
        <v>25.110103626943005</v>
      </c>
      <c r="K9" s="82"/>
      <c r="L9" s="84">
        <f>ROUND(SUM(L8:L8),2)</f>
        <v>7.72</v>
      </c>
      <c r="M9" s="84">
        <f>ROUND(SUM(M8:M8),2)</f>
        <v>193.85</v>
      </c>
      <c r="N9" s="84"/>
      <c r="O9" s="84">
        <f t="shared" ref="O9:U9" si="1">ROUND(SUM(O8:O8),2)</f>
        <v>142.01</v>
      </c>
      <c r="P9" s="84">
        <f t="shared" si="1"/>
        <v>9</v>
      </c>
      <c r="Q9" s="84">
        <f t="shared" si="1"/>
        <v>0</v>
      </c>
      <c r="R9" s="84">
        <f t="shared" si="1"/>
        <v>0</v>
      </c>
      <c r="S9" s="84">
        <f t="shared" si="1"/>
        <v>0</v>
      </c>
      <c r="T9" s="84">
        <f t="shared" si="1"/>
        <v>0</v>
      </c>
      <c r="U9" s="84">
        <f t="shared" si="1"/>
        <v>344.86</v>
      </c>
      <c r="V9" s="82"/>
      <c r="W9" s="82"/>
      <c r="X9" s="82"/>
    </row>
    <row r="10" spans="1:24" s="28" customFormat="1" ht="23" customHeight="1">
      <c r="A10" s="82"/>
      <c r="B10" s="82"/>
      <c r="C10" s="82"/>
      <c r="D10" s="82"/>
      <c r="E10" s="82"/>
      <c r="F10" s="82"/>
      <c r="G10" s="82"/>
      <c r="H10" s="82" t="s">
        <v>32</v>
      </c>
      <c r="I10" s="83"/>
      <c r="J10" s="83">
        <f>IF(L10&gt;0,N10/L10,0)</f>
        <v>0.80958549222797926</v>
      </c>
      <c r="K10" s="82"/>
      <c r="L10" s="84">
        <f>L9</f>
        <v>7.72</v>
      </c>
      <c r="M10" s="84"/>
      <c r="N10" s="84">
        <f>MAX(0,ROUND(ROUND(L9*$W$2+0.000000001,2)-M9,2))</f>
        <v>6.25</v>
      </c>
      <c r="O10" s="84"/>
      <c r="P10" s="84"/>
      <c r="Q10" s="84"/>
      <c r="R10" s="84"/>
      <c r="S10" s="84"/>
      <c r="T10" s="84"/>
      <c r="U10" s="84">
        <f>N10</f>
        <v>6.25</v>
      </c>
      <c r="V10" s="82"/>
      <c r="W10" s="82"/>
      <c r="X10" s="82"/>
    </row>
    <row r="11" spans="1:24" s="28" customFormat="1" ht="23" customHeight="1">
      <c r="A11" s="79"/>
      <c r="B11" s="79"/>
      <c r="C11" s="79"/>
      <c r="D11" s="79"/>
      <c r="E11" s="79"/>
      <c r="F11" s="79"/>
      <c r="G11" s="79"/>
      <c r="H11" s="79" t="s">
        <v>437</v>
      </c>
      <c r="I11" s="80"/>
      <c r="J11" s="80">
        <f>IF(L11&gt;0,(M11+N11)/L11,0)</f>
        <v>25.919689119170986</v>
      </c>
      <c r="K11" s="79"/>
      <c r="L11" s="81">
        <f>L9</f>
        <v>7.72</v>
      </c>
      <c r="M11" s="81">
        <f>M9</f>
        <v>193.85</v>
      </c>
      <c r="N11" s="81">
        <f>N10</f>
        <v>6.25</v>
      </c>
      <c r="O11" s="81">
        <f>O9</f>
        <v>142.01</v>
      </c>
      <c r="P11" s="81">
        <f>P9</f>
        <v>9</v>
      </c>
      <c r="Q11" s="81"/>
      <c r="R11" s="81">
        <f>R9</f>
        <v>0</v>
      </c>
      <c r="S11" s="81">
        <f>S9</f>
        <v>0</v>
      </c>
      <c r="T11" s="81">
        <f>T9</f>
        <v>0</v>
      </c>
      <c r="U11" s="81">
        <f>ROUND(U9+N11,2)</f>
        <v>351.11</v>
      </c>
      <c r="V11" s="82"/>
      <c r="W11" s="82"/>
      <c r="X11" s="82"/>
    </row>
    <row r="12" spans="1:24" ht="23" customHeight="1">
      <c r="A12" s="68"/>
      <c r="B12" s="68"/>
      <c r="C12" s="68"/>
      <c r="D12" s="68"/>
      <c r="E12" s="68"/>
      <c r="F12" s="68"/>
      <c r="G12" s="68"/>
      <c r="H12" s="68"/>
      <c r="I12" s="69"/>
      <c r="J12" s="69"/>
      <c r="K12" s="68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68"/>
      <c r="W12" s="68"/>
      <c r="X12" s="68"/>
    </row>
    <row r="13" spans="1:24" s="20" customFormat="1" ht="44" customHeight="1">
      <c r="A13" s="77" t="s">
        <v>0</v>
      </c>
      <c r="B13" s="77" t="s">
        <v>1</v>
      </c>
      <c r="C13" s="77" t="s">
        <v>2</v>
      </c>
      <c r="D13" s="77" t="s">
        <v>3</v>
      </c>
      <c r="E13" s="77" t="s">
        <v>4</v>
      </c>
      <c r="F13" s="77" t="s">
        <v>5</v>
      </c>
      <c r="G13" s="77" t="s">
        <v>6</v>
      </c>
      <c r="H13" s="77" t="s">
        <v>7</v>
      </c>
      <c r="I13" s="77" t="s">
        <v>8</v>
      </c>
      <c r="J13" s="77" t="s">
        <v>9</v>
      </c>
      <c r="K13" s="77" t="s">
        <v>10</v>
      </c>
      <c r="L13" s="77" t="s">
        <v>11</v>
      </c>
      <c r="M13" s="77" t="s">
        <v>12</v>
      </c>
      <c r="N13" s="77" t="s">
        <v>13</v>
      </c>
      <c r="O13" s="77" t="s">
        <v>14</v>
      </c>
      <c r="P13" s="77" t="s">
        <v>15</v>
      </c>
      <c r="Q13" s="77" t="s">
        <v>16</v>
      </c>
      <c r="R13" s="77" t="s">
        <v>17</v>
      </c>
      <c r="S13" s="77" t="s">
        <v>18</v>
      </c>
      <c r="T13" s="77" t="s">
        <v>357</v>
      </c>
      <c r="U13" s="77" t="s">
        <v>21</v>
      </c>
      <c r="V13" s="78"/>
      <c r="W13" s="78" t="s">
        <v>22</v>
      </c>
      <c r="X13" s="78" t="s">
        <v>265</v>
      </c>
    </row>
    <row r="14" spans="1:24" ht="23" customHeight="1">
      <c r="A14" s="68" t="s">
        <v>358</v>
      </c>
      <c r="B14" s="68" t="s">
        <v>359</v>
      </c>
      <c r="C14" s="68" t="s">
        <v>360</v>
      </c>
      <c r="D14" s="68" t="s">
        <v>361</v>
      </c>
      <c r="E14" s="68" t="s">
        <v>175</v>
      </c>
      <c r="F14" s="68" t="s">
        <v>369</v>
      </c>
      <c r="G14" s="68" t="s">
        <v>370</v>
      </c>
      <c r="H14" s="68" t="s">
        <v>371</v>
      </c>
      <c r="I14" s="69">
        <v>0</v>
      </c>
      <c r="J14" s="69"/>
      <c r="K14" s="68"/>
      <c r="L14" s="74">
        <v>7.4</v>
      </c>
      <c r="M14" s="74">
        <v>188.2</v>
      </c>
      <c r="N14" s="74">
        <v>0</v>
      </c>
      <c r="O14" s="74">
        <v>182</v>
      </c>
      <c r="P14" s="74">
        <v>9</v>
      </c>
      <c r="Q14" s="74">
        <v>0</v>
      </c>
      <c r="R14" s="74">
        <v>0</v>
      </c>
      <c r="S14" s="74">
        <v>0</v>
      </c>
      <c r="T14" s="74">
        <v>0</v>
      </c>
      <c r="U14" s="74">
        <f>ROUND(SUM(M14:P14,R14:T14),2)</f>
        <v>379.2</v>
      </c>
      <c r="V14" s="68"/>
      <c r="W14" s="68"/>
      <c r="X14" s="68" t="s">
        <v>438</v>
      </c>
    </row>
    <row r="15" spans="1:24" s="28" customFormat="1" ht="23" customHeight="1">
      <c r="A15" s="82"/>
      <c r="B15" s="82"/>
      <c r="C15" s="82"/>
      <c r="D15" s="82"/>
      <c r="E15" s="82"/>
      <c r="F15" s="82" t="s">
        <v>369</v>
      </c>
      <c r="G15" s="82" t="s">
        <v>370</v>
      </c>
      <c r="H15" s="82" t="s">
        <v>31</v>
      </c>
      <c r="I15" s="83"/>
      <c r="J15" s="83">
        <f>IF(L15&gt;0,M15/L15,0)</f>
        <v>25.432432432432428</v>
      </c>
      <c r="K15" s="82"/>
      <c r="L15" s="84">
        <f>ROUND(SUM(L14:L14),2)</f>
        <v>7.4</v>
      </c>
      <c r="M15" s="84">
        <f>ROUND(SUM(M14:M14),2)</f>
        <v>188.2</v>
      </c>
      <c r="N15" s="84"/>
      <c r="O15" s="84">
        <f t="shared" ref="O15:U15" si="2">ROUND(SUM(O14:O14),2)</f>
        <v>182</v>
      </c>
      <c r="P15" s="84">
        <f t="shared" si="2"/>
        <v>9</v>
      </c>
      <c r="Q15" s="84">
        <f t="shared" si="2"/>
        <v>0</v>
      </c>
      <c r="R15" s="84">
        <f t="shared" si="2"/>
        <v>0</v>
      </c>
      <c r="S15" s="84">
        <f t="shared" si="2"/>
        <v>0</v>
      </c>
      <c r="T15" s="84">
        <f t="shared" si="2"/>
        <v>0</v>
      </c>
      <c r="U15" s="84">
        <f t="shared" si="2"/>
        <v>379.2</v>
      </c>
      <c r="V15" s="82"/>
      <c r="W15" s="82"/>
      <c r="X15" s="82"/>
    </row>
    <row r="16" spans="1:24" s="28" customFormat="1" ht="23" customHeight="1">
      <c r="A16" s="82"/>
      <c r="B16" s="82"/>
      <c r="C16" s="82"/>
      <c r="D16" s="82"/>
      <c r="E16" s="82"/>
      <c r="F16" s="82"/>
      <c r="G16" s="82"/>
      <c r="H16" s="82" t="s">
        <v>32</v>
      </c>
      <c r="I16" s="83"/>
      <c r="J16" s="83">
        <f>IF(L16&gt;0,N16/L16,0)</f>
        <v>0.4878378378378378</v>
      </c>
      <c r="K16" s="82"/>
      <c r="L16" s="84">
        <f>L15</f>
        <v>7.4</v>
      </c>
      <c r="M16" s="84"/>
      <c r="N16" s="84">
        <f>MAX(0,ROUND(ROUND(L15*$W$2+0.000000001,2)-M15,2))</f>
        <v>3.61</v>
      </c>
      <c r="O16" s="84"/>
      <c r="P16" s="84"/>
      <c r="Q16" s="84"/>
      <c r="R16" s="84"/>
      <c r="S16" s="84"/>
      <c r="T16" s="84"/>
      <c r="U16" s="84">
        <f>N16</f>
        <v>3.61</v>
      </c>
      <c r="V16" s="82"/>
      <c r="W16" s="82"/>
      <c r="X16" s="82"/>
    </row>
    <row r="17" spans="1:24" s="28" customFormat="1" ht="23" customHeight="1">
      <c r="A17" s="79"/>
      <c r="B17" s="79"/>
      <c r="C17" s="79"/>
      <c r="D17" s="79"/>
      <c r="E17" s="79"/>
      <c r="F17" s="79"/>
      <c r="G17" s="79"/>
      <c r="H17" s="79" t="s">
        <v>439</v>
      </c>
      <c r="I17" s="80"/>
      <c r="J17" s="80">
        <f>IF(L17&gt;0,(M17+N17)/L17,0)</f>
        <v>25.920270270270269</v>
      </c>
      <c r="K17" s="79"/>
      <c r="L17" s="81">
        <f>L15</f>
        <v>7.4</v>
      </c>
      <c r="M17" s="81">
        <f>M15</f>
        <v>188.2</v>
      </c>
      <c r="N17" s="81">
        <f>N16</f>
        <v>3.61</v>
      </c>
      <c r="O17" s="81">
        <f>O15</f>
        <v>182</v>
      </c>
      <c r="P17" s="81">
        <f>P15</f>
        <v>9</v>
      </c>
      <c r="Q17" s="81"/>
      <c r="R17" s="81">
        <f>R15</f>
        <v>0</v>
      </c>
      <c r="S17" s="81">
        <f>S15</f>
        <v>0</v>
      </c>
      <c r="T17" s="81">
        <f>T15</f>
        <v>0</v>
      </c>
      <c r="U17" s="81">
        <f>ROUND(U15+N17,2)</f>
        <v>382.81</v>
      </c>
      <c r="V17" s="82"/>
      <c r="W17" s="82"/>
      <c r="X17" s="82"/>
    </row>
    <row r="18" spans="1:24" ht="23" customHeight="1">
      <c r="A18" s="71"/>
      <c r="B18" s="71"/>
      <c r="C18" s="71"/>
      <c r="D18" s="71"/>
      <c r="E18" s="71"/>
      <c r="F18" s="71"/>
      <c r="G18" s="71"/>
      <c r="H18" s="71"/>
      <c r="I18" s="73"/>
      <c r="J18" s="73"/>
      <c r="K18" s="71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68"/>
      <c r="W18" s="68"/>
      <c r="X18" s="68"/>
    </row>
    <row r="19" spans="1:24" s="20" customFormat="1" ht="44" customHeight="1">
      <c r="A19" s="77" t="s">
        <v>0</v>
      </c>
      <c r="B19" s="77" t="s">
        <v>1</v>
      </c>
      <c r="C19" s="77" t="s">
        <v>2</v>
      </c>
      <c r="D19" s="77" t="s">
        <v>3</v>
      </c>
      <c r="E19" s="77" t="s">
        <v>4</v>
      </c>
      <c r="F19" s="77" t="s">
        <v>5</v>
      </c>
      <c r="G19" s="77" t="s">
        <v>6</v>
      </c>
      <c r="H19" s="77" t="s">
        <v>7</v>
      </c>
      <c r="I19" s="77" t="s">
        <v>8</v>
      </c>
      <c r="J19" s="77" t="s">
        <v>9</v>
      </c>
      <c r="K19" s="77" t="s">
        <v>10</v>
      </c>
      <c r="L19" s="77" t="s">
        <v>11</v>
      </c>
      <c r="M19" s="77" t="s">
        <v>12</v>
      </c>
      <c r="N19" s="77" t="s">
        <v>13</v>
      </c>
      <c r="O19" s="77" t="s">
        <v>14</v>
      </c>
      <c r="P19" s="77" t="s">
        <v>15</v>
      </c>
      <c r="Q19" s="77" t="s">
        <v>16</v>
      </c>
      <c r="R19" s="77" t="s">
        <v>17</v>
      </c>
      <c r="S19" s="77" t="s">
        <v>18</v>
      </c>
      <c r="T19" s="77" t="s">
        <v>357</v>
      </c>
      <c r="U19" s="77" t="s">
        <v>21</v>
      </c>
      <c r="V19" s="78"/>
      <c r="W19" s="78" t="s">
        <v>22</v>
      </c>
      <c r="X19" s="78" t="s">
        <v>265</v>
      </c>
    </row>
    <row r="20" spans="1:24" ht="23" customHeight="1">
      <c r="A20" s="68" t="s">
        <v>358</v>
      </c>
      <c r="B20" s="68" t="s">
        <v>359</v>
      </c>
      <c r="C20" s="68" t="s">
        <v>360</v>
      </c>
      <c r="D20" s="68" t="s">
        <v>361</v>
      </c>
      <c r="E20" s="68" t="s">
        <v>175</v>
      </c>
      <c r="F20" s="68" t="s">
        <v>372</v>
      </c>
      <c r="G20" s="68" t="s">
        <v>373</v>
      </c>
      <c r="H20" s="68" t="s">
        <v>374</v>
      </c>
      <c r="I20" s="69">
        <v>0</v>
      </c>
      <c r="J20" s="69"/>
      <c r="K20" s="68"/>
      <c r="L20" s="74">
        <v>10.38</v>
      </c>
      <c r="M20" s="74">
        <v>262.45999999999998</v>
      </c>
      <c r="N20" s="74">
        <v>0</v>
      </c>
      <c r="O20" s="74">
        <v>253.82</v>
      </c>
      <c r="P20" s="74">
        <v>13.5</v>
      </c>
      <c r="Q20" s="74">
        <v>0</v>
      </c>
      <c r="R20" s="74">
        <v>0</v>
      </c>
      <c r="S20" s="74">
        <v>0</v>
      </c>
      <c r="T20" s="74">
        <v>0</v>
      </c>
      <c r="U20" s="74">
        <f>ROUND(SUM(M20:P20,R20:T20),2)</f>
        <v>529.78</v>
      </c>
      <c r="V20" s="68"/>
      <c r="W20" s="68"/>
      <c r="X20" s="68" t="s">
        <v>440</v>
      </c>
    </row>
    <row r="21" spans="1:24" ht="23" customHeight="1">
      <c r="A21" s="68" t="s">
        <v>358</v>
      </c>
      <c r="B21" s="68" t="s">
        <v>359</v>
      </c>
      <c r="C21" s="68" t="s">
        <v>360</v>
      </c>
      <c r="D21" s="68" t="s">
        <v>365</v>
      </c>
      <c r="E21" s="68" t="s">
        <v>51</v>
      </c>
      <c r="F21" s="68" t="s">
        <v>372</v>
      </c>
      <c r="G21" s="68" t="s">
        <v>373</v>
      </c>
      <c r="H21" s="68" t="s">
        <v>374</v>
      </c>
      <c r="I21" s="69">
        <v>0</v>
      </c>
      <c r="J21" s="69"/>
      <c r="K21" s="68"/>
      <c r="L21" s="74">
        <v>11.24</v>
      </c>
      <c r="M21" s="74">
        <v>282.61</v>
      </c>
      <c r="N21" s="74">
        <v>0</v>
      </c>
      <c r="O21" s="74">
        <v>207.04</v>
      </c>
      <c r="P21" s="74">
        <v>13.5</v>
      </c>
      <c r="Q21" s="74">
        <v>0</v>
      </c>
      <c r="R21" s="74">
        <v>0</v>
      </c>
      <c r="S21" s="74">
        <v>0</v>
      </c>
      <c r="T21" s="74">
        <v>0</v>
      </c>
      <c r="U21" s="74">
        <f>ROUND(SUM(M21:P21,R21:T21),2)</f>
        <v>503.15</v>
      </c>
      <c r="V21" s="68"/>
      <c r="W21" s="68"/>
      <c r="X21" s="68" t="s">
        <v>441</v>
      </c>
    </row>
    <row r="22" spans="1:24" s="28" customFormat="1" ht="23" customHeight="1">
      <c r="A22" s="82"/>
      <c r="B22" s="82"/>
      <c r="C22" s="82"/>
      <c r="D22" s="82"/>
      <c r="E22" s="82"/>
      <c r="F22" s="82" t="s">
        <v>372</v>
      </c>
      <c r="G22" s="82" t="s">
        <v>373</v>
      </c>
      <c r="H22" s="82" t="s">
        <v>31</v>
      </c>
      <c r="I22" s="83"/>
      <c r="J22" s="83">
        <f>IF(L22&gt;0,M22/L22,0)</f>
        <v>25.211378353376503</v>
      </c>
      <c r="K22" s="82"/>
      <c r="L22" s="84">
        <f>ROUND(SUM(L20:L21),2)</f>
        <v>21.62</v>
      </c>
      <c r="M22" s="84">
        <f>ROUND(SUM(M20:M21),2)</f>
        <v>545.07000000000005</v>
      </c>
      <c r="N22" s="84"/>
      <c r="O22" s="84">
        <f t="shared" ref="O22:U22" si="3">ROUND(SUM(O20:O21),2)</f>
        <v>460.86</v>
      </c>
      <c r="P22" s="84">
        <f t="shared" si="3"/>
        <v>27</v>
      </c>
      <c r="Q22" s="84">
        <f t="shared" si="3"/>
        <v>0</v>
      </c>
      <c r="R22" s="84">
        <f t="shared" si="3"/>
        <v>0</v>
      </c>
      <c r="S22" s="84">
        <f t="shared" si="3"/>
        <v>0</v>
      </c>
      <c r="T22" s="84">
        <f t="shared" si="3"/>
        <v>0</v>
      </c>
      <c r="U22" s="84">
        <f t="shared" si="3"/>
        <v>1032.93</v>
      </c>
      <c r="V22" s="82"/>
      <c r="W22" s="82"/>
      <c r="X22" s="82"/>
    </row>
    <row r="23" spans="1:24" s="28" customFormat="1" ht="23" customHeight="1">
      <c r="A23" s="82"/>
      <c r="B23" s="82"/>
      <c r="C23" s="82"/>
      <c r="D23" s="82"/>
      <c r="E23" s="82"/>
      <c r="F23" s="82"/>
      <c r="G23" s="82"/>
      <c r="H23" s="82" t="s">
        <v>32</v>
      </c>
      <c r="I23" s="83"/>
      <c r="J23" s="83">
        <f>IF(L23&gt;0,N23/L23,0)</f>
        <v>0.70860314523589263</v>
      </c>
      <c r="K23" s="82"/>
      <c r="L23" s="84">
        <f>L22</f>
        <v>21.62</v>
      </c>
      <c r="M23" s="84"/>
      <c r="N23" s="84">
        <f>MAX(0,ROUND(ROUND(L22*$W$2+0.000000001,2)-M22,2))</f>
        <v>15.32</v>
      </c>
      <c r="O23" s="84"/>
      <c r="P23" s="84"/>
      <c r="Q23" s="84"/>
      <c r="R23" s="84"/>
      <c r="S23" s="84"/>
      <c r="T23" s="84"/>
      <c r="U23" s="84">
        <f>N23</f>
        <v>15.32</v>
      </c>
      <c r="V23" s="82"/>
      <c r="W23" s="82"/>
      <c r="X23" s="82"/>
    </row>
    <row r="24" spans="1:24" s="28" customFormat="1" ht="23" customHeight="1">
      <c r="A24" s="79"/>
      <c r="B24" s="79"/>
      <c r="C24" s="79"/>
      <c r="D24" s="79"/>
      <c r="E24" s="79"/>
      <c r="F24" s="79"/>
      <c r="G24" s="79"/>
      <c r="H24" s="79" t="s">
        <v>442</v>
      </c>
      <c r="I24" s="80"/>
      <c r="J24" s="80">
        <f>IF(L24&gt;0,(M24+N24)/L24,0)</f>
        <v>25.919981498612401</v>
      </c>
      <c r="K24" s="79"/>
      <c r="L24" s="81">
        <f>L22</f>
        <v>21.62</v>
      </c>
      <c r="M24" s="81">
        <f>M22</f>
        <v>545.07000000000005</v>
      </c>
      <c r="N24" s="81">
        <f>N23</f>
        <v>15.32</v>
      </c>
      <c r="O24" s="81">
        <f>O22</f>
        <v>460.86</v>
      </c>
      <c r="P24" s="81">
        <f>P22</f>
        <v>27</v>
      </c>
      <c r="Q24" s="81"/>
      <c r="R24" s="81">
        <f>R22</f>
        <v>0</v>
      </c>
      <c r="S24" s="81">
        <f>S22</f>
        <v>0</v>
      </c>
      <c r="T24" s="81">
        <f>T22</f>
        <v>0</v>
      </c>
      <c r="U24" s="81">
        <f>ROUND(U22+N24,2)</f>
        <v>1048.25</v>
      </c>
      <c r="V24" s="82"/>
      <c r="W24" s="82"/>
      <c r="X24" s="82"/>
    </row>
    <row r="25" spans="1:24" ht="23" customHeight="1">
      <c r="A25" s="68"/>
      <c r="B25" s="68"/>
      <c r="C25" s="68"/>
      <c r="D25" s="68"/>
      <c r="E25" s="68"/>
      <c r="F25" s="68"/>
      <c r="G25" s="68"/>
      <c r="H25" s="68"/>
      <c r="I25" s="69"/>
      <c r="J25" s="69"/>
      <c r="K25" s="68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68"/>
      <c r="W25" s="68"/>
      <c r="X25" s="68"/>
    </row>
    <row r="26" spans="1:24" s="20" customFormat="1" ht="44" customHeight="1">
      <c r="A26" s="77" t="s">
        <v>0</v>
      </c>
      <c r="B26" s="77" t="s">
        <v>1</v>
      </c>
      <c r="C26" s="77" t="s">
        <v>2</v>
      </c>
      <c r="D26" s="77" t="s">
        <v>3</v>
      </c>
      <c r="E26" s="77" t="s">
        <v>4</v>
      </c>
      <c r="F26" s="77" t="s">
        <v>5</v>
      </c>
      <c r="G26" s="77" t="s">
        <v>6</v>
      </c>
      <c r="H26" s="77" t="s">
        <v>7</v>
      </c>
      <c r="I26" s="77" t="s">
        <v>8</v>
      </c>
      <c r="J26" s="77" t="s">
        <v>9</v>
      </c>
      <c r="K26" s="77" t="s">
        <v>10</v>
      </c>
      <c r="L26" s="77" t="s">
        <v>11</v>
      </c>
      <c r="M26" s="77" t="s">
        <v>12</v>
      </c>
      <c r="N26" s="77" t="s">
        <v>13</v>
      </c>
      <c r="O26" s="77" t="s">
        <v>14</v>
      </c>
      <c r="P26" s="77" t="s">
        <v>15</v>
      </c>
      <c r="Q26" s="77" t="s">
        <v>16</v>
      </c>
      <c r="R26" s="77" t="s">
        <v>17</v>
      </c>
      <c r="S26" s="77" t="s">
        <v>18</v>
      </c>
      <c r="T26" s="77" t="s">
        <v>357</v>
      </c>
      <c r="U26" s="77" t="s">
        <v>21</v>
      </c>
      <c r="V26" s="78"/>
      <c r="W26" s="78" t="s">
        <v>22</v>
      </c>
      <c r="X26" s="78" t="s">
        <v>265</v>
      </c>
    </row>
    <row r="27" spans="1:24" ht="23" customHeight="1">
      <c r="A27" s="68" t="s">
        <v>358</v>
      </c>
      <c r="B27" s="68" t="s">
        <v>359</v>
      </c>
      <c r="C27" s="68" t="s">
        <v>360</v>
      </c>
      <c r="D27" s="68" t="s">
        <v>361</v>
      </c>
      <c r="E27" s="68" t="s">
        <v>175</v>
      </c>
      <c r="F27" s="68" t="s">
        <v>375</v>
      </c>
      <c r="G27" s="68" t="s">
        <v>255</v>
      </c>
      <c r="H27" s="68" t="s">
        <v>376</v>
      </c>
      <c r="I27" s="69">
        <v>0</v>
      </c>
      <c r="J27" s="69"/>
      <c r="K27" s="68"/>
      <c r="L27" s="74">
        <v>10.29</v>
      </c>
      <c r="M27" s="74">
        <v>262.45999999999998</v>
      </c>
      <c r="N27" s="74">
        <v>0</v>
      </c>
      <c r="O27" s="74">
        <v>253.82</v>
      </c>
      <c r="P27" s="74">
        <v>13.5</v>
      </c>
      <c r="Q27" s="74">
        <v>0</v>
      </c>
      <c r="R27" s="74">
        <v>0</v>
      </c>
      <c r="S27" s="74">
        <v>0</v>
      </c>
      <c r="T27" s="74">
        <v>0</v>
      </c>
      <c r="U27" s="74">
        <f>ROUND(SUM(M27:P27,R27:T27),2)</f>
        <v>529.78</v>
      </c>
      <c r="V27" s="68"/>
      <c r="W27" s="68"/>
      <c r="X27" s="68" t="s">
        <v>443</v>
      </c>
    </row>
    <row r="28" spans="1:24" ht="23" customHeight="1">
      <c r="A28" s="68" t="s">
        <v>358</v>
      </c>
      <c r="B28" s="68" t="s">
        <v>359</v>
      </c>
      <c r="C28" s="68" t="s">
        <v>360</v>
      </c>
      <c r="D28" s="68" t="s">
        <v>365</v>
      </c>
      <c r="E28" s="68" t="s">
        <v>51</v>
      </c>
      <c r="F28" s="68" t="s">
        <v>375</v>
      </c>
      <c r="G28" s="68" t="s">
        <v>255</v>
      </c>
      <c r="H28" s="68" t="s">
        <v>376</v>
      </c>
      <c r="I28" s="69">
        <v>0</v>
      </c>
      <c r="J28" s="69"/>
      <c r="K28" s="68"/>
      <c r="L28" s="74">
        <v>11.31</v>
      </c>
      <c r="M28" s="74">
        <v>282.61</v>
      </c>
      <c r="N28" s="74">
        <v>0</v>
      </c>
      <c r="O28" s="74">
        <v>207.04</v>
      </c>
      <c r="P28" s="74">
        <v>13.5</v>
      </c>
      <c r="Q28" s="74">
        <v>0</v>
      </c>
      <c r="R28" s="74">
        <v>0</v>
      </c>
      <c r="S28" s="74">
        <v>0</v>
      </c>
      <c r="T28" s="74">
        <v>0</v>
      </c>
      <c r="U28" s="74">
        <f>ROUND(SUM(M28:P28,R28:T28),2)</f>
        <v>503.15</v>
      </c>
      <c r="V28" s="68"/>
      <c r="W28" s="68"/>
      <c r="X28" s="68" t="s">
        <v>444</v>
      </c>
    </row>
    <row r="29" spans="1:24" s="28" customFormat="1" ht="23" customHeight="1">
      <c r="A29" s="82"/>
      <c r="B29" s="82"/>
      <c r="C29" s="82"/>
      <c r="D29" s="82"/>
      <c r="E29" s="82"/>
      <c r="F29" s="82" t="s">
        <v>375</v>
      </c>
      <c r="G29" s="82" t="s">
        <v>255</v>
      </c>
      <c r="H29" s="82" t="s">
        <v>31</v>
      </c>
      <c r="I29" s="83"/>
      <c r="J29" s="83">
        <f>IF(L29&gt;0,M29/L29,0)</f>
        <v>25.234722222222224</v>
      </c>
      <c r="K29" s="82"/>
      <c r="L29" s="84">
        <f>ROUND(SUM(L27:L28),2)</f>
        <v>21.6</v>
      </c>
      <c r="M29" s="84">
        <f>ROUND(SUM(M27:M28),2)</f>
        <v>545.07000000000005</v>
      </c>
      <c r="N29" s="84"/>
      <c r="O29" s="84">
        <f t="shared" ref="O29:U29" si="4">ROUND(SUM(O27:O28),2)</f>
        <v>460.86</v>
      </c>
      <c r="P29" s="84">
        <f t="shared" si="4"/>
        <v>27</v>
      </c>
      <c r="Q29" s="84">
        <f t="shared" si="4"/>
        <v>0</v>
      </c>
      <c r="R29" s="84">
        <f t="shared" si="4"/>
        <v>0</v>
      </c>
      <c r="S29" s="84">
        <f t="shared" si="4"/>
        <v>0</v>
      </c>
      <c r="T29" s="84">
        <f t="shared" si="4"/>
        <v>0</v>
      </c>
      <c r="U29" s="84">
        <f t="shared" si="4"/>
        <v>1032.93</v>
      </c>
      <c r="V29" s="82"/>
      <c r="W29" s="82"/>
      <c r="X29" s="82"/>
    </row>
    <row r="30" spans="1:24" s="28" customFormat="1" ht="23" customHeight="1">
      <c r="A30" s="82"/>
      <c r="B30" s="82"/>
      <c r="C30" s="82"/>
      <c r="D30" s="82"/>
      <c r="E30" s="82"/>
      <c r="F30" s="82"/>
      <c r="G30" s="82"/>
      <c r="H30" s="82" t="s">
        <v>32</v>
      </c>
      <c r="I30" s="83"/>
      <c r="J30" s="83">
        <f>IF(L30&gt;0,N30/L30,0)</f>
        <v>0.68518518518518512</v>
      </c>
      <c r="K30" s="82"/>
      <c r="L30" s="84">
        <f>L29</f>
        <v>21.6</v>
      </c>
      <c r="M30" s="84"/>
      <c r="N30" s="84">
        <f>MAX(0,ROUND(ROUND(L29*$W$2+0.000000001,2)-M29,2))</f>
        <v>14.8</v>
      </c>
      <c r="O30" s="84"/>
      <c r="P30" s="84"/>
      <c r="Q30" s="84"/>
      <c r="R30" s="84"/>
      <c r="S30" s="84"/>
      <c r="T30" s="84"/>
      <c r="U30" s="84">
        <f>N30</f>
        <v>14.8</v>
      </c>
      <c r="V30" s="82"/>
      <c r="W30" s="82"/>
      <c r="X30" s="82"/>
    </row>
    <row r="31" spans="1:24" s="28" customFormat="1" ht="23" customHeight="1">
      <c r="A31" s="79"/>
      <c r="B31" s="79"/>
      <c r="C31" s="79"/>
      <c r="D31" s="79"/>
      <c r="E31" s="79"/>
      <c r="F31" s="79"/>
      <c r="G31" s="79"/>
      <c r="H31" s="79" t="s">
        <v>445</v>
      </c>
      <c r="I31" s="80"/>
      <c r="J31" s="80">
        <f>IF(L31&gt;0,(M31+N31)/L31,0)</f>
        <v>25.919907407407408</v>
      </c>
      <c r="K31" s="79"/>
      <c r="L31" s="81">
        <f>L29</f>
        <v>21.6</v>
      </c>
      <c r="M31" s="81">
        <f>M29</f>
        <v>545.07000000000005</v>
      </c>
      <c r="N31" s="81">
        <f>N30</f>
        <v>14.8</v>
      </c>
      <c r="O31" s="81">
        <f>O29</f>
        <v>460.86</v>
      </c>
      <c r="P31" s="81">
        <f>P29</f>
        <v>27</v>
      </c>
      <c r="Q31" s="81"/>
      <c r="R31" s="81">
        <f>R29</f>
        <v>0</v>
      </c>
      <c r="S31" s="81">
        <f>S29</f>
        <v>0</v>
      </c>
      <c r="T31" s="81">
        <f>T29</f>
        <v>0</v>
      </c>
      <c r="U31" s="81">
        <f>ROUND(U29+N31,2)</f>
        <v>1047.73</v>
      </c>
      <c r="V31" s="82"/>
      <c r="W31" s="82"/>
      <c r="X31" s="82"/>
    </row>
    <row r="32" spans="1:24" ht="23" customHeight="1">
      <c r="A32" s="68"/>
      <c r="B32" s="68"/>
      <c r="C32" s="68"/>
      <c r="D32" s="68"/>
      <c r="E32" s="68"/>
      <c r="F32" s="68"/>
      <c r="G32" s="68"/>
      <c r="H32" s="68"/>
      <c r="I32" s="69"/>
      <c r="J32" s="69"/>
      <c r="K32" s="68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68"/>
      <c r="W32" s="68"/>
      <c r="X32" s="68"/>
    </row>
    <row r="33" spans="1:24" s="20" customFormat="1" ht="44" customHeight="1">
      <c r="A33" s="77" t="s">
        <v>0</v>
      </c>
      <c r="B33" s="77" t="s">
        <v>1</v>
      </c>
      <c r="C33" s="77" t="s">
        <v>2</v>
      </c>
      <c r="D33" s="77" t="s">
        <v>3</v>
      </c>
      <c r="E33" s="77" t="s">
        <v>4</v>
      </c>
      <c r="F33" s="77" t="s">
        <v>5</v>
      </c>
      <c r="G33" s="77" t="s">
        <v>6</v>
      </c>
      <c r="H33" s="77" t="s">
        <v>7</v>
      </c>
      <c r="I33" s="77" t="s">
        <v>8</v>
      </c>
      <c r="J33" s="77" t="s">
        <v>9</v>
      </c>
      <c r="K33" s="77" t="s">
        <v>10</v>
      </c>
      <c r="L33" s="77" t="s">
        <v>11</v>
      </c>
      <c r="M33" s="77" t="s">
        <v>12</v>
      </c>
      <c r="N33" s="77" t="s">
        <v>13</v>
      </c>
      <c r="O33" s="77" t="s">
        <v>14</v>
      </c>
      <c r="P33" s="77" t="s">
        <v>15</v>
      </c>
      <c r="Q33" s="77" t="s">
        <v>16</v>
      </c>
      <c r="R33" s="77" t="s">
        <v>17</v>
      </c>
      <c r="S33" s="77" t="s">
        <v>18</v>
      </c>
      <c r="T33" s="77" t="s">
        <v>357</v>
      </c>
      <c r="U33" s="77" t="s">
        <v>21</v>
      </c>
      <c r="V33" s="78"/>
      <c r="W33" s="78" t="s">
        <v>22</v>
      </c>
      <c r="X33" s="78" t="s">
        <v>265</v>
      </c>
    </row>
    <row r="34" spans="1:24" ht="23" customHeight="1">
      <c r="A34" s="68" t="s">
        <v>358</v>
      </c>
      <c r="B34" s="68" t="s">
        <v>359</v>
      </c>
      <c r="C34" s="68" t="s">
        <v>360</v>
      </c>
      <c r="D34" s="68" t="s">
        <v>361</v>
      </c>
      <c r="E34" s="68" t="s">
        <v>175</v>
      </c>
      <c r="F34" s="68" t="s">
        <v>377</v>
      </c>
      <c r="G34" s="68" t="s">
        <v>378</v>
      </c>
      <c r="H34" s="68" t="s">
        <v>379</v>
      </c>
      <c r="I34" s="69">
        <v>0</v>
      </c>
      <c r="J34" s="69"/>
      <c r="K34" s="68"/>
      <c r="L34" s="74">
        <v>7.37</v>
      </c>
      <c r="M34" s="74">
        <v>187.44</v>
      </c>
      <c r="N34" s="74">
        <v>0</v>
      </c>
      <c r="O34" s="74">
        <v>181.26</v>
      </c>
      <c r="P34" s="74">
        <v>9</v>
      </c>
      <c r="Q34" s="74">
        <v>0</v>
      </c>
      <c r="R34" s="74">
        <v>0</v>
      </c>
      <c r="S34" s="74">
        <v>0</v>
      </c>
      <c r="T34" s="74">
        <v>0</v>
      </c>
      <c r="U34" s="74">
        <f>ROUND(SUM(M34:P34,R34:T34),2)</f>
        <v>377.7</v>
      </c>
      <c r="V34" s="68"/>
      <c r="W34" s="68"/>
      <c r="X34" s="68" t="s">
        <v>446</v>
      </c>
    </row>
    <row r="35" spans="1:24" s="28" customFormat="1" ht="23" customHeight="1">
      <c r="A35" s="82"/>
      <c r="B35" s="82"/>
      <c r="C35" s="82"/>
      <c r="D35" s="82"/>
      <c r="E35" s="82"/>
      <c r="F35" s="82" t="s">
        <v>377</v>
      </c>
      <c r="G35" s="82" t="s">
        <v>378</v>
      </c>
      <c r="H35" s="82" t="s">
        <v>31</v>
      </c>
      <c r="I35" s="83"/>
      <c r="J35" s="83">
        <f>IF(L35&gt;0,M35/L35,0)</f>
        <v>25.432835820895523</v>
      </c>
      <c r="K35" s="82"/>
      <c r="L35" s="84">
        <f>ROUND(SUM(L34:L34),2)</f>
        <v>7.37</v>
      </c>
      <c r="M35" s="84">
        <f>ROUND(SUM(M34:M34),2)</f>
        <v>187.44</v>
      </c>
      <c r="N35" s="84"/>
      <c r="O35" s="84">
        <f t="shared" ref="O35:U35" si="5">ROUND(SUM(O34:O34),2)</f>
        <v>181.26</v>
      </c>
      <c r="P35" s="84">
        <f t="shared" si="5"/>
        <v>9</v>
      </c>
      <c r="Q35" s="84">
        <f t="shared" si="5"/>
        <v>0</v>
      </c>
      <c r="R35" s="84">
        <f t="shared" si="5"/>
        <v>0</v>
      </c>
      <c r="S35" s="84">
        <f t="shared" si="5"/>
        <v>0</v>
      </c>
      <c r="T35" s="84">
        <f t="shared" si="5"/>
        <v>0</v>
      </c>
      <c r="U35" s="84">
        <f t="shared" si="5"/>
        <v>377.7</v>
      </c>
      <c r="V35" s="82"/>
      <c r="W35" s="82"/>
      <c r="X35" s="82"/>
    </row>
    <row r="36" spans="1:24" s="28" customFormat="1" ht="23" customHeight="1">
      <c r="A36" s="82"/>
      <c r="B36" s="82"/>
      <c r="C36" s="82"/>
      <c r="D36" s="82"/>
      <c r="E36" s="82"/>
      <c r="F36" s="82"/>
      <c r="G36" s="82"/>
      <c r="H36" s="82" t="s">
        <v>32</v>
      </c>
      <c r="I36" s="83"/>
      <c r="J36" s="83">
        <f>IF(L36&gt;0,N36/L36,0)</f>
        <v>0.48710990502035273</v>
      </c>
      <c r="K36" s="82"/>
      <c r="L36" s="84">
        <f>L35</f>
        <v>7.37</v>
      </c>
      <c r="M36" s="84"/>
      <c r="N36" s="84">
        <f>MAX(0,ROUND(ROUND(L35*$W$2+0.000000001,2)-M35,2))</f>
        <v>3.59</v>
      </c>
      <c r="O36" s="84"/>
      <c r="P36" s="84"/>
      <c r="Q36" s="84"/>
      <c r="R36" s="84"/>
      <c r="S36" s="84"/>
      <c r="T36" s="84"/>
      <c r="U36" s="84">
        <f>N36</f>
        <v>3.59</v>
      </c>
      <c r="V36" s="82"/>
      <c r="W36" s="82"/>
      <c r="X36" s="82"/>
    </row>
    <row r="37" spans="1:24" s="28" customFormat="1" ht="23" customHeight="1">
      <c r="A37" s="79"/>
      <c r="B37" s="79"/>
      <c r="C37" s="79"/>
      <c r="D37" s="79"/>
      <c r="E37" s="79"/>
      <c r="F37" s="79"/>
      <c r="G37" s="79"/>
      <c r="H37" s="79" t="s">
        <v>447</v>
      </c>
      <c r="I37" s="80"/>
      <c r="J37" s="80">
        <f>IF(L37&gt;0,(M37+N37)/L37,0)</f>
        <v>25.919945725915873</v>
      </c>
      <c r="K37" s="79"/>
      <c r="L37" s="81">
        <f>L35</f>
        <v>7.37</v>
      </c>
      <c r="M37" s="81">
        <f>M35</f>
        <v>187.44</v>
      </c>
      <c r="N37" s="81">
        <f>N36</f>
        <v>3.59</v>
      </c>
      <c r="O37" s="81">
        <f>O35</f>
        <v>181.26</v>
      </c>
      <c r="P37" s="81">
        <f>P35</f>
        <v>9</v>
      </c>
      <c r="Q37" s="81"/>
      <c r="R37" s="81">
        <f>R35</f>
        <v>0</v>
      </c>
      <c r="S37" s="81">
        <f>S35</f>
        <v>0</v>
      </c>
      <c r="T37" s="81">
        <f>T35</f>
        <v>0</v>
      </c>
      <c r="U37" s="81">
        <f>ROUND(U35+N37,2)</f>
        <v>381.29</v>
      </c>
      <c r="V37" s="82"/>
      <c r="W37" s="82"/>
      <c r="X37" s="82"/>
    </row>
    <row r="38" spans="1:24" ht="23" customHeight="1">
      <c r="A38" s="68"/>
      <c r="B38" s="68"/>
      <c r="C38" s="68"/>
      <c r="D38" s="68"/>
      <c r="E38" s="68"/>
      <c r="F38" s="68"/>
      <c r="G38" s="68"/>
      <c r="H38" s="68"/>
      <c r="I38" s="69"/>
      <c r="J38" s="69"/>
      <c r="K38" s="68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68"/>
      <c r="W38" s="68"/>
      <c r="X38" s="68"/>
    </row>
    <row r="39" spans="1:24" s="20" customFormat="1" ht="44" customHeight="1">
      <c r="A39" s="77" t="s">
        <v>0</v>
      </c>
      <c r="B39" s="77" t="s">
        <v>1</v>
      </c>
      <c r="C39" s="77" t="s">
        <v>2</v>
      </c>
      <c r="D39" s="77" t="s">
        <v>3</v>
      </c>
      <c r="E39" s="77" t="s">
        <v>4</v>
      </c>
      <c r="F39" s="77" t="s">
        <v>5</v>
      </c>
      <c r="G39" s="77" t="s">
        <v>6</v>
      </c>
      <c r="H39" s="77" t="s">
        <v>7</v>
      </c>
      <c r="I39" s="77" t="s">
        <v>8</v>
      </c>
      <c r="J39" s="77" t="s">
        <v>9</v>
      </c>
      <c r="K39" s="77" t="s">
        <v>10</v>
      </c>
      <c r="L39" s="77" t="s">
        <v>11</v>
      </c>
      <c r="M39" s="77" t="s">
        <v>12</v>
      </c>
      <c r="N39" s="77" t="s">
        <v>13</v>
      </c>
      <c r="O39" s="77" t="s">
        <v>14</v>
      </c>
      <c r="P39" s="77" t="s">
        <v>15</v>
      </c>
      <c r="Q39" s="77" t="s">
        <v>16</v>
      </c>
      <c r="R39" s="77" t="s">
        <v>17</v>
      </c>
      <c r="S39" s="77" t="s">
        <v>18</v>
      </c>
      <c r="T39" s="77" t="s">
        <v>357</v>
      </c>
      <c r="U39" s="77" t="s">
        <v>21</v>
      </c>
      <c r="V39" s="78"/>
      <c r="W39" s="78" t="s">
        <v>22</v>
      </c>
      <c r="X39" s="78" t="s">
        <v>265</v>
      </c>
    </row>
    <row r="40" spans="1:24" ht="23" customHeight="1">
      <c r="A40" s="68" t="s">
        <v>358</v>
      </c>
      <c r="B40" s="68" t="s">
        <v>359</v>
      </c>
      <c r="C40" s="68" t="s">
        <v>360</v>
      </c>
      <c r="D40" s="68" t="s">
        <v>361</v>
      </c>
      <c r="E40" s="68" t="s">
        <v>175</v>
      </c>
      <c r="F40" s="68" t="s">
        <v>380</v>
      </c>
      <c r="G40" s="68" t="s">
        <v>381</v>
      </c>
      <c r="H40" s="68" t="s">
        <v>382</v>
      </c>
      <c r="I40" s="69">
        <v>0</v>
      </c>
      <c r="J40" s="69"/>
      <c r="K40" s="68"/>
      <c r="L40" s="74">
        <v>7.27</v>
      </c>
      <c r="M40" s="74">
        <v>184.89</v>
      </c>
      <c r="N40" s="74">
        <v>0</v>
      </c>
      <c r="O40" s="74">
        <v>178.8</v>
      </c>
      <c r="P40" s="74">
        <v>9</v>
      </c>
      <c r="Q40" s="74">
        <v>0</v>
      </c>
      <c r="R40" s="74">
        <v>0</v>
      </c>
      <c r="S40" s="74">
        <v>0</v>
      </c>
      <c r="T40" s="74">
        <v>0</v>
      </c>
      <c r="U40" s="74">
        <f>ROUND(SUM(M40:P40,R40:T40),2)</f>
        <v>372.69</v>
      </c>
      <c r="V40" s="68"/>
      <c r="W40" s="68"/>
      <c r="X40" s="68" t="s">
        <v>448</v>
      </c>
    </row>
    <row r="41" spans="1:24" s="28" customFormat="1" ht="23" customHeight="1">
      <c r="A41" s="82"/>
      <c r="B41" s="82"/>
      <c r="C41" s="82"/>
      <c r="D41" s="82"/>
      <c r="E41" s="82"/>
      <c r="F41" s="82" t="s">
        <v>380</v>
      </c>
      <c r="G41" s="82" t="s">
        <v>381</v>
      </c>
      <c r="H41" s="82" t="s">
        <v>31</v>
      </c>
      <c r="I41" s="83"/>
      <c r="J41" s="83">
        <f>IF(L41&gt;0,M41/L41,0)</f>
        <v>25.43191196698762</v>
      </c>
      <c r="K41" s="82"/>
      <c r="L41" s="84">
        <f>ROUND(SUM(L40:L40),2)</f>
        <v>7.27</v>
      </c>
      <c r="M41" s="84">
        <f>ROUND(SUM(M40:M40),2)</f>
        <v>184.89</v>
      </c>
      <c r="N41" s="84"/>
      <c r="O41" s="84">
        <f t="shared" ref="O41:U41" si="6">ROUND(SUM(O40:O40),2)</f>
        <v>178.8</v>
      </c>
      <c r="P41" s="84">
        <f t="shared" si="6"/>
        <v>9</v>
      </c>
      <c r="Q41" s="84">
        <f t="shared" si="6"/>
        <v>0</v>
      </c>
      <c r="R41" s="84">
        <f t="shared" si="6"/>
        <v>0</v>
      </c>
      <c r="S41" s="84">
        <f t="shared" si="6"/>
        <v>0</v>
      </c>
      <c r="T41" s="84">
        <f t="shared" si="6"/>
        <v>0</v>
      </c>
      <c r="U41" s="84">
        <f t="shared" si="6"/>
        <v>372.69</v>
      </c>
      <c r="V41" s="82"/>
      <c r="W41" s="82"/>
      <c r="X41" s="82"/>
    </row>
    <row r="42" spans="1:24" s="28" customFormat="1" ht="23" customHeight="1">
      <c r="A42" s="82"/>
      <c r="B42" s="82"/>
      <c r="C42" s="82"/>
      <c r="D42" s="82"/>
      <c r="E42" s="82"/>
      <c r="F42" s="82"/>
      <c r="G42" s="82"/>
      <c r="H42" s="82" t="s">
        <v>32</v>
      </c>
      <c r="I42" s="83"/>
      <c r="J42" s="83">
        <f>IF(L42&gt;0,N42/L42,0)</f>
        <v>0.48830811554332876</v>
      </c>
      <c r="K42" s="82"/>
      <c r="L42" s="84">
        <f>L41</f>
        <v>7.27</v>
      </c>
      <c r="M42" s="84"/>
      <c r="N42" s="84">
        <f>MAX(0,ROUND(ROUND(L41*$W$2+0.000000001,2)-M41,2))</f>
        <v>3.55</v>
      </c>
      <c r="O42" s="84"/>
      <c r="P42" s="84"/>
      <c r="Q42" s="84"/>
      <c r="R42" s="84"/>
      <c r="S42" s="84"/>
      <c r="T42" s="84"/>
      <c r="U42" s="84">
        <f>N42</f>
        <v>3.55</v>
      </c>
      <c r="V42" s="82"/>
      <c r="W42" s="82"/>
      <c r="X42" s="82"/>
    </row>
    <row r="43" spans="1:24" s="28" customFormat="1" ht="23" customHeight="1">
      <c r="A43" s="79"/>
      <c r="B43" s="79"/>
      <c r="C43" s="79"/>
      <c r="D43" s="79"/>
      <c r="E43" s="79"/>
      <c r="F43" s="79"/>
      <c r="G43" s="79"/>
      <c r="H43" s="79" t="s">
        <v>449</v>
      </c>
      <c r="I43" s="80"/>
      <c r="J43" s="80">
        <f>IF(L43&gt;0,(M43+N43)/L43,0)</f>
        <v>25.92022008253095</v>
      </c>
      <c r="K43" s="79"/>
      <c r="L43" s="81">
        <f>L41</f>
        <v>7.27</v>
      </c>
      <c r="M43" s="81">
        <f>M41</f>
        <v>184.89</v>
      </c>
      <c r="N43" s="81">
        <f>N42</f>
        <v>3.55</v>
      </c>
      <c r="O43" s="81">
        <f>O41</f>
        <v>178.8</v>
      </c>
      <c r="P43" s="81">
        <f>P41</f>
        <v>9</v>
      </c>
      <c r="Q43" s="81"/>
      <c r="R43" s="81">
        <f>R41</f>
        <v>0</v>
      </c>
      <c r="S43" s="81">
        <f>S41</f>
        <v>0</v>
      </c>
      <c r="T43" s="81">
        <f>T41</f>
        <v>0</v>
      </c>
      <c r="U43" s="81">
        <f>ROUND(U41+N43,2)</f>
        <v>376.24</v>
      </c>
      <c r="V43" s="82"/>
      <c r="W43" s="82"/>
      <c r="X43" s="82"/>
    </row>
    <row r="44" spans="1:24" ht="23" customHeight="1">
      <c r="A44" s="68"/>
      <c r="B44" s="68"/>
      <c r="C44" s="68"/>
      <c r="D44" s="68"/>
      <c r="E44" s="68"/>
      <c r="F44" s="68"/>
      <c r="G44" s="68"/>
      <c r="H44" s="68"/>
      <c r="I44" s="69"/>
      <c r="J44" s="69"/>
      <c r="K44" s="68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68"/>
      <c r="W44" s="68"/>
      <c r="X44" s="68"/>
    </row>
    <row r="45" spans="1:24" s="20" customFormat="1" ht="44" customHeight="1">
      <c r="A45" s="77" t="s">
        <v>0</v>
      </c>
      <c r="B45" s="77" t="s">
        <v>1</v>
      </c>
      <c r="C45" s="77" t="s">
        <v>2</v>
      </c>
      <c r="D45" s="77" t="s">
        <v>3</v>
      </c>
      <c r="E45" s="77" t="s">
        <v>4</v>
      </c>
      <c r="F45" s="77" t="s">
        <v>5</v>
      </c>
      <c r="G45" s="77" t="s">
        <v>6</v>
      </c>
      <c r="H45" s="77" t="s">
        <v>7</v>
      </c>
      <c r="I45" s="77" t="s">
        <v>8</v>
      </c>
      <c r="J45" s="77" t="s">
        <v>9</v>
      </c>
      <c r="K45" s="77" t="s">
        <v>10</v>
      </c>
      <c r="L45" s="77" t="s">
        <v>11</v>
      </c>
      <c r="M45" s="77" t="s">
        <v>12</v>
      </c>
      <c r="N45" s="77" t="s">
        <v>13</v>
      </c>
      <c r="O45" s="77" t="s">
        <v>14</v>
      </c>
      <c r="P45" s="77" t="s">
        <v>15</v>
      </c>
      <c r="Q45" s="77" t="s">
        <v>16</v>
      </c>
      <c r="R45" s="77" t="s">
        <v>17</v>
      </c>
      <c r="S45" s="77" t="s">
        <v>18</v>
      </c>
      <c r="T45" s="77" t="s">
        <v>357</v>
      </c>
      <c r="U45" s="77" t="s">
        <v>21</v>
      </c>
      <c r="V45" s="78"/>
      <c r="W45" s="78" t="s">
        <v>22</v>
      </c>
      <c r="X45" s="78" t="s">
        <v>265</v>
      </c>
    </row>
    <row r="46" spans="1:24" ht="23" customHeight="1">
      <c r="A46" s="68" t="s">
        <v>358</v>
      </c>
      <c r="B46" s="68" t="s">
        <v>359</v>
      </c>
      <c r="C46" s="68" t="s">
        <v>360</v>
      </c>
      <c r="D46" s="68" t="s">
        <v>365</v>
      </c>
      <c r="E46" s="68" t="s">
        <v>51</v>
      </c>
      <c r="F46" s="68" t="s">
        <v>383</v>
      </c>
      <c r="G46" s="68" t="s">
        <v>384</v>
      </c>
      <c r="H46" s="68" t="s">
        <v>385</v>
      </c>
      <c r="I46" s="69">
        <v>0</v>
      </c>
      <c r="J46" s="69"/>
      <c r="K46" s="68"/>
      <c r="L46" s="74">
        <v>11.49</v>
      </c>
      <c r="M46" s="74">
        <v>282.61</v>
      </c>
      <c r="N46" s="74">
        <v>0</v>
      </c>
      <c r="O46" s="74">
        <v>207.04</v>
      </c>
      <c r="P46" s="74">
        <v>13.5</v>
      </c>
      <c r="Q46" s="74">
        <v>0</v>
      </c>
      <c r="R46" s="74">
        <v>0</v>
      </c>
      <c r="S46" s="74">
        <v>0</v>
      </c>
      <c r="T46" s="74">
        <v>0</v>
      </c>
      <c r="U46" s="74">
        <f>ROUND(SUM(M46:P46,R46:T46),2)</f>
        <v>503.15</v>
      </c>
      <c r="V46" s="68"/>
      <c r="W46" s="68"/>
      <c r="X46" s="68" t="s">
        <v>450</v>
      </c>
    </row>
    <row r="47" spans="1:24" s="28" customFormat="1" ht="23" customHeight="1">
      <c r="A47" s="82"/>
      <c r="B47" s="82"/>
      <c r="C47" s="82"/>
      <c r="D47" s="82"/>
      <c r="E47" s="82"/>
      <c r="F47" s="82" t="s">
        <v>383</v>
      </c>
      <c r="G47" s="82" t="s">
        <v>384</v>
      </c>
      <c r="H47" s="82" t="s">
        <v>31</v>
      </c>
      <c r="I47" s="83"/>
      <c r="J47" s="83">
        <f>IF(L47&gt;0,M47/L47,0)</f>
        <v>24.596170583115754</v>
      </c>
      <c r="K47" s="82"/>
      <c r="L47" s="84">
        <f>ROUND(SUM(L46:L46),2)</f>
        <v>11.49</v>
      </c>
      <c r="M47" s="84">
        <f>ROUND(SUM(M46:M46),2)</f>
        <v>282.61</v>
      </c>
      <c r="N47" s="84"/>
      <c r="O47" s="84">
        <f t="shared" ref="O47:U47" si="7">ROUND(SUM(O46:O46),2)</f>
        <v>207.04</v>
      </c>
      <c r="P47" s="84">
        <f t="shared" si="7"/>
        <v>13.5</v>
      </c>
      <c r="Q47" s="84">
        <f t="shared" si="7"/>
        <v>0</v>
      </c>
      <c r="R47" s="84">
        <f t="shared" si="7"/>
        <v>0</v>
      </c>
      <c r="S47" s="84">
        <f t="shared" si="7"/>
        <v>0</v>
      </c>
      <c r="T47" s="84">
        <f t="shared" si="7"/>
        <v>0</v>
      </c>
      <c r="U47" s="84">
        <f t="shared" si="7"/>
        <v>503.15</v>
      </c>
      <c r="V47" s="82"/>
      <c r="W47" s="82"/>
      <c r="X47" s="82"/>
    </row>
    <row r="48" spans="1:24" s="28" customFormat="1" ht="23" customHeight="1">
      <c r="A48" s="82"/>
      <c r="B48" s="82"/>
      <c r="C48" s="82"/>
      <c r="D48" s="82"/>
      <c r="E48" s="82"/>
      <c r="F48" s="82"/>
      <c r="G48" s="82"/>
      <c r="H48" s="82" t="s">
        <v>32</v>
      </c>
      <c r="I48" s="83"/>
      <c r="J48" s="83">
        <f>IF(L48&gt;0,N48/L48,0)</f>
        <v>1.3237597911227155</v>
      </c>
      <c r="K48" s="82"/>
      <c r="L48" s="84">
        <f>L47</f>
        <v>11.49</v>
      </c>
      <c r="M48" s="84"/>
      <c r="N48" s="84">
        <f>MAX(0,ROUND(ROUND(L47*$W$2+0.000000001,2)-M47,2))</f>
        <v>15.21</v>
      </c>
      <c r="O48" s="84"/>
      <c r="P48" s="84"/>
      <c r="Q48" s="84"/>
      <c r="R48" s="84"/>
      <c r="S48" s="84"/>
      <c r="T48" s="84"/>
      <c r="U48" s="84">
        <f>N48</f>
        <v>15.21</v>
      </c>
      <c r="V48" s="82"/>
      <c r="W48" s="82"/>
      <c r="X48" s="82"/>
    </row>
    <row r="49" spans="1:24" s="28" customFormat="1" ht="23" customHeight="1">
      <c r="A49" s="79"/>
      <c r="B49" s="79"/>
      <c r="C49" s="79"/>
      <c r="D49" s="79"/>
      <c r="E49" s="79"/>
      <c r="F49" s="79"/>
      <c r="G49" s="79"/>
      <c r="H49" s="79" t="s">
        <v>451</v>
      </c>
      <c r="I49" s="80"/>
      <c r="J49" s="80">
        <f>IF(L49&gt;0,(M49+N49)/L49,0)</f>
        <v>25.919930374238469</v>
      </c>
      <c r="K49" s="79"/>
      <c r="L49" s="81">
        <f>L47</f>
        <v>11.49</v>
      </c>
      <c r="M49" s="81">
        <f>M47</f>
        <v>282.61</v>
      </c>
      <c r="N49" s="81">
        <f>N48</f>
        <v>15.21</v>
      </c>
      <c r="O49" s="81">
        <f>O47</f>
        <v>207.04</v>
      </c>
      <c r="P49" s="81">
        <f>P47</f>
        <v>13.5</v>
      </c>
      <c r="Q49" s="81"/>
      <c r="R49" s="81">
        <f>R47</f>
        <v>0</v>
      </c>
      <c r="S49" s="81">
        <f>S47</f>
        <v>0</v>
      </c>
      <c r="T49" s="81">
        <f>T47</f>
        <v>0</v>
      </c>
      <c r="U49" s="81">
        <f>ROUND(U47+N49,2)</f>
        <v>518.36</v>
      </c>
      <c r="V49" s="82"/>
      <c r="W49" s="82"/>
      <c r="X49" s="82"/>
    </row>
    <row r="50" spans="1:24" ht="23" customHeight="1">
      <c r="A50" s="68"/>
      <c r="B50" s="68"/>
      <c r="C50" s="68"/>
      <c r="D50" s="68"/>
      <c r="E50" s="68"/>
      <c r="F50" s="68"/>
      <c r="G50" s="68"/>
      <c r="H50" s="68"/>
      <c r="I50" s="69"/>
      <c r="J50" s="69"/>
      <c r="K50" s="68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68"/>
      <c r="W50" s="68"/>
      <c r="X50" s="68"/>
    </row>
    <row r="51" spans="1:24" s="20" customFormat="1" ht="44" customHeight="1">
      <c r="A51" s="77" t="s">
        <v>0</v>
      </c>
      <c r="B51" s="77" t="s">
        <v>1</v>
      </c>
      <c r="C51" s="77" t="s">
        <v>2</v>
      </c>
      <c r="D51" s="77" t="s">
        <v>3</v>
      </c>
      <c r="E51" s="77" t="s">
        <v>4</v>
      </c>
      <c r="F51" s="77" t="s">
        <v>5</v>
      </c>
      <c r="G51" s="77" t="s">
        <v>6</v>
      </c>
      <c r="H51" s="77" t="s">
        <v>7</v>
      </c>
      <c r="I51" s="77" t="s">
        <v>8</v>
      </c>
      <c r="J51" s="77" t="s">
        <v>9</v>
      </c>
      <c r="K51" s="77" t="s">
        <v>10</v>
      </c>
      <c r="L51" s="77" t="s">
        <v>11</v>
      </c>
      <c r="M51" s="77" t="s">
        <v>12</v>
      </c>
      <c r="N51" s="77" t="s">
        <v>13</v>
      </c>
      <c r="O51" s="77" t="s">
        <v>14</v>
      </c>
      <c r="P51" s="77" t="s">
        <v>15</v>
      </c>
      <c r="Q51" s="77" t="s">
        <v>16</v>
      </c>
      <c r="R51" s="77" t="s">
        <v>17</v>
      </c>
      <c r="S51" s="77" t="s">
        <v>18</v>
      </c>
      <c r="T51" s="77" t="s">
        <v>357</v>
      </c>
      <c r="U51" s="77" t="s">
        <v>21</v>
      </c>
      <c r="V51" s="78"/>
      <c r="W51" s="78" t="s">
        <v>22</v>
      </c>
      <c r="X51" s="78" t="s">
        <v>265</v>
      </c>
    </row>
    <row r="52" spans="1:24" ht="23.25" customHeight="1">
      <c r="A52" s="68" t="s">
        <v>358</v>
      </c>
      <c r="B52" s="68" t="s">
        <v>359</v>
      </c>
      <c r="C52" s="68" t="s">
        <v>360</v>
      </c>
      <c r="D52" s="68" t="s">
        <v>361</v>
      </c>
      <c r="E52" s="68" t="s">
        <v>175</v>
      </c>
      <c r="F52" s="68" t="s">
        <v>386</v>
      </c>
      <c r="G52" s="68" t="s">
        <v>387</v>
      </c>
      <c r="H52" s="68" t="s">
        <v>388</v>
      </c>
      <c r="I52" s="69">
        <v>0</v>
      </c>
      <c r="J52" s="69"/>
      <c r="K52" s="68"/>
      <c r="L52" s="74">
        <v>10.32</v>
      </c>
      <c r="M52" s="74">
        <v>262.45999999999998</v>
      </c>
      <c r="N52" s="74">
        <v>0</v>
      </c>
      <c r="O52" s="74">
        <v>253.82</v>
      </c>
      <c r="P52" s="74">
        <v>13.5</v>
      </c>
      <c r="Q52" s="74">
        <v>0</v>
      </c>
      <c r="R52" s="74">
        <v>0</v>
      </c>
      <c r="S52" s="74">
        <v>0</v>
      </c>
      <c r="T52" s="74">
        <v>0</v>
      </c>
      <c r="U52" s="74">
        <f>ROUND(SUM(M52:P52,R52:T52),2)</f>
        <v>529.78</v>
      </c>
      <c r="V52" s="68"/>
      <c r="W52" s="68"/>
      <c r="X52" s="68" t="s">
        <v>452</v>
      </c>
    </row>
    <row r="53" spans="1:24" ht="23" customHeight="1">
      <c r="A53" s="68" t="s">
        <v>358</v>
      </c>
      <c r="B53" s="68" t="s">
        <v>359</v>
      </c>
      <c r="C53" s="68" t="s">
        <v>360</v>
      </c>
      <c r="D53" s="68" t="s">
        <v>365</v>
      </c>
      <c r="E53" s="68" t="s">
        <v>51</v>
      </c>
      <c r="F53" s="68" t="s">
        <v>386</v>
      </c>
      <c r="G53" s="68" t="s">
        <v>387</v>
      </c>
      <c r="H53" s="68" t="s">
        <v>388</v>
      </c>
      <c r="I53" s="69">
        <v>0</v>
      </c>
      <c r="J53" s="69"/>
      <c r="K53" s="68"/>
      <c r="L53" s="74">
        <v>7.79</v>
      </c>
      <c r="M53" s="74">
        <v>195.61</v>
      </c>
      <c r="N53" s="74">
        <v>0</v>
      </c>
      <c r="O53" s="74">
        <v>143.30000000000001</v>
      </c>
      <c r="P53" s="74">
        <v>9</v>
      </c>
      <c r="Q53" s="74">
        <v>0</v>
      </c>
      <c r="R53" s="74">
        <v>0</v>
      </c>
      <c r="S53" s="74">
        <v>0</v>
      </c>
      <c r="T53" s="74">
        <v>0</v>
      </c>
      <c r="U53" s="74">
        <f>ROUND(SUM(M53:P53,R53:T53),2)</f>
        <v>347.91</v>
      </c>
      <c r="V53" s="68"/>
      <c r="W53" s="68"/>
      <c r="X53" s="68" t="s">
        <v>453</v>
      </c>
    </row>
    <row r="54" spans="1:24" s="28" customFormat="1" ht="23" customHeight="1">
      <c r="A54" s="82"/>
      <c r="B54" s="82"/>
      <c r="C54" s="82"/>
      <c r="D54" s="82"/>
      <c r="E54" s="82"/>
      <c r="F54" s="82" t="s">
        <v>386</v>
      </c>
      <c r="G54" s="82" t="s">
        <v>387</v>
      </c>
      <c r="H54" s="82" t="s">
        <v>31</v>
      </c>
      <c r="I54" s="83"/>
      <c r="J54" s="83">
        <f>IF(L54&gt;0,M54/L54,0)</f>
        <v>25.293760353395914</v>
      </c>
      <c r="K54" s="82"/>
      <c r="L54" s="84">
        <f>ROUND(SUM(L52:L53),2)</f>
        <v>18.11</v>
      </c>
      <c r="M54" s="84">
        <f>ROUND(SUM(M52:M53),2)</f>
        <v>458.07</v>
      </c>
      <c r="N54" s="84"/>
      <c r="O54" s="84">
        <f t="shared" ref="O54:U54" si="8">ROUND(SUM(O52:O53),2)</f>
        <v>397.12</v>
      </c>
      <c r="P54" s="84">
        <f t="shared" si="8"/>
        <v>22.5</v>
      </c>
      <c r="Q54" s="84">
        <f t="shared" si="8"/>
        <v>0</v>
      </c>
      <c r="R54" s="84">
        <f t="shared" si="8"/>
        <v>0</v>
      </c>
      <c r="S54" s="84">
        <f t="shared" si="8"/>
        <v>0</v>
      </c>
      <c r="T54" s="84">
        <f t="shared" si="8"/>
        <v>0</v>
      </c>
      <c r="U54" s="84">
        <f t="shared" si="8"/>
        <v>877.69</v>
      </c>
      <c r="V54" s="82"/>
      <c r="W54" s="82"/>
      <c r="X54" s="82"/>
    </row>
    <row r="55" spans="1:24" s="28" customFormat="1" ht="23" customHeight="1">
      <c r="A55" s="82"/>
      <c r="B55" s="82"/>
      <c r="C55" s="82"/>
      <c r="D55" s="82"/>
      <c r="E55" s="82"/>
      <c r="F55" s="82"/>
      <c r="G55" s="82"/>
      <c r="H55" s="82" t="s">
        <v>32</v>
      </c>
      <c r="I55" s="83"/>
      <c r="J55" s="83">
        <f>IF(L55&gt;0,N55/L55,0)</f>
        <v>0.62617338487023744</v>
      </c>
      <c r="K55" s="82"/>
      <c r="L55" s="84">
        <f>L54</f>
        <v>18.11</v>
      </c>
      <c r="M55" s="84"/>
      <c r="N55" s="84">
        <f>MAX(0,ROUND(ROUND(L54*$W$2+0.000000001,2)-M54,2))</f>
        <v>11.34</v>
      </c>
      <c r="O55" s="84"/>
      <c r="P55" s="84"/>
      <c r="Q55" s="84"/>
      <c r="R55" s="84"/>
      <c r="S55" s="84"/>
      <c r="T55" s="84"/>
      <c r="U55" s="84">
        <f>N55</f>
        <v>11.34</v>
      </c>
      <c r="V55" s="82"/>
      <c r="W55" s="82"/>
      <c r="X55" s="82"/>
    </row>
    <row r="56" spans="1:24" s="28" customFormat="1" ht="23" customHeight="1">
      <c r="A56" s="79"/>
      <c r="B56" s="79"/>
      <c r="C56" s="79"/>
      <c r="D56" s="79"/>
      <c r="E56" s="79"/>
      <c r="F56" s="79"/>
      <c r="G56" s="79"/>
      <c r="H56" s="79" t="s">
        <v>454</v>
      </c>
      <c r="I56" s="80"/>
      <c r="J56" s="80">
        <f>IF(L56&gt;0,(M56+N56)/L56,0)</f>
        <v>25.919933738266149</v>
      </c>
      <c r="K56" s="79"/>
      <c r="L56" s="81">
        <f>L54</f>
        <v>18.11</v>
      </c>
      <c r="M56" s="81">
        <f>M54</f>
        <v>458.07</v>
      </c>
      <c r="N56" s="81">
        <f>N55</f>
        <v>11.34</v>
      </c>
      <c r="O56" s="81">
        <f>O54</f>
        <v>397.12</v>
      </c>
      <c r="P56" s="81">
        <f>P54</f>
        <v>22.5</v>
      </c>
      <c r="Q56" s="81"/>
      <c r="R56" s="81">
        <f>R54</f>
        <v>0</v>
      </c>
      <c r="S56" s="81">
        <f>S54</f>
        <v>0</v>
      </c>
      <c r="T56" s="81">
        <f>T54</f>
        <v>0</v>
      </c>
      <c r="U56" s="81">
        <f>ROUND(U54+N56,2)</f>
        <v>889.03</v>
      </c>
      <c r="V56" s="82"/>
      <c r="W56" s="82"/>
      <c r="X56" s="82"/>
    </row>
    <row r="57" spans="1:24" ht="23" customHeight="1">
      <c r="A57" s="68"/>
      <c r="B57" s="68"/>
      <c r="C57" s="68"/>
      <c r="D57" s="68"/>
      <c r="E57" s="68"/>
      <c r="F57" s="68"/>
      <c r="G57" s="68"/>
      <c r="H57" s="68"/>
      <c r="I57" s="69"/>
      <c r="J57" s="69"/>
      <c r="K57" s="68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68"/>
      <c r="W57" s="68"/>
      <c r="X57" s="68"/>
    </row>
    <row r="58" spans="1:24" s="20" customFormat="1" ht="44" customHeight="1">
      <c r="A58" s="77" t="s">
        <v>0</v>
      </c>
      <c r="B58" s="77" t="s">
        <v>1</v>
      </c>
      <c r="C58" s="77" t="s">
        <v>2</v>
      </c>
      <c r="D58" s="77" t="s">
        <v>3</v>
      </c>
      <c r="E58" s="77" t="s">
        <v>4</v>
      </c>
      <c r="F58" s="77" t="s">
        <v>5</v>
      </c>
      <c r="G58" s="77" t="s">
        <v>6</v>
      </c>
      <c r="H58" s="77" t="s">
        <v>7</v>
      </c>
      <c r="I58" s="77" t="s">
        <v>8</v>
      </c>
      <c r="J58" s="77" t="s">
        <v>9</v>
      </c>
      <c r="K58" s="77" t="s">
        <v>10</v>
      </c>
      <c r="L58" s="77" t="s">
        <v>11</v>
      </c>
      <c r="M58" s="77" t="s">
        <v>12</v>
      </c>
      <c r="N58" s="77" t="s">
        <v>13</v>
      </c>
      <c r="O58" s="77" t="s">
        <v>14</v>
      </c>
      <c r="P58" s="77" t="s">
        <v>15</v>
      </c>
      <c r="Q58" s="77" t="s">
        <v>16</v>
      </c>
      <c r="R58" s="77" t="s">
        <v>17</v>
      </c>
      <c r="S58" s="77" t="s">
        <v>18</v>
      </c>
      <c r="T58" s="77" t="s">
        <v>357</v>
      </c>
      <c r="U58" s="77" t="s">
        <v>21</v>
      </c>
      <c r="V58" s="78"/>
      <c r="W58" s="78" t="s">
        <v>22</v>
      </c>
      <c r="X58" s="78" t="s">
        <v>265</v>
      </c>
    </row>
    <row r="59" spans="1:24" ht="23" customHeight="1">
      <c r="A59" s="68" t="s">
        <v>358</v>
      </c>
      <c r="B59" s="68" t="s">
        <v>359</v>
      </c>
      <c r="C59" s="68" t="s">
        <v>360</v>
      </c>
      <c r="D59" s="68" t="s">
        <v>361</v>
      </c>
      <c r="E59" s="68" t="s">
        <v>175</v>
      </c>
      <c r="F59" s="68" t="s">
        <v>389</v>
      </c>
      <c r="G59" s="68" t="s">
        <v>390</v>
      </c>
      <c r="H59" s="68" t="s">
        <v>391</v>
      </c>
      <c r="I59" s="69">
        <v>0</v>
      </c>
      <c r="J59" s="69"/>
      <c r="K59" s="68"/>
      <c r="L59" s="74">
        <v>10.26</v>
      </c>
      <c r="M59" s="74">
        <v>262.45999999999998</v>
      </c>
      <c r="N59" s="74">
        <v>0</v>
      </c>
      <c r="O59" s="74">
        <v>253.82</v>
      </c>
      <c r="P59" s="74">
        <v>13.5</v>
      </c>
      <c r="Q59" s="74">
        <v>0</v>
      </c>
      <c r="R59" s="74">
        <v>0</v>
      </c>
      <c r="S59" s="74">
        <v>0</v>
      </c>
      <c r="T59" s="74">
        <v>0</v>
      </c>
      <c r="U59" s="74">
        <f>ROUND(SUM(M59:P59,R59:T59),2)</f>
        <v>529.78</v>
      </c>
      <c r="V59" s="68"/>
      <c r="W59" s="68"/>
      <c r="X59" s="68" t="s">
        <v>455</v>
      </c>
    </row>
    <row r="60" spans="1:24" ht="23" customHeight="1">
      <c r="A60" s="68" t="s">
        <v>358</v>
      </c>
      <c r="B60" s="68" t="s">
        <v>359</v>
      </c>
      <c r="C60" s="68" t="s">
        <v>360</v>
      </c>
      <c r="D60" s="68" t="s">
        <v>365</v>
      </c>
      <c r="E60" s="68" t="s">
        <v>51</v>
      </c>
      <c r="F60" s="68" t="s">
        <v>389</v>
      </c>
      <c r="G60" s="68" t="s">
        <v>390</v>
      </c>
      <c r="H60" s="68" t="s">
        <v>391</v>
      </c>
      <c r="I60" s="69">
        <v>0</v>
      </c>
      <c r="J60" s="69"/>
      <c r="K60" s="68"/>
      <c r="L60" s="74">
        <v>11.45</v>
      </c>
      <c r="M60" s="74">
        <v>282.61</v>
      </c>
      <c r="N60" s="74">
        <v>0</v>
      </c>
      <c r="O60" s="74">
        <v>207.04</v>
      </c>
      <c r="P60" s="74">
        <v>13.5</v>
      </c>
      <c r="Q60" s="74">
        <v>0</v>
      </c>
      <c r="R60" s="74">
        <v>0</v>
      </c>
      <c r="S60" s="74">
        <v>0</v>
      </c>
      <c r="T60" s="74">
        <v>0</v>
      </c>
      <c r="U60" s="74">
        <f>ROUND(SUM(M60:P60,R60:T60),2)</f>
        <v>503.15</v>
      </c>
      <c r="V60" s="68"/>
      <c r="W60" s="68"/>
      <c r="X60" s="68" t="s">
        <v>456</v>
      </c>
    </row>
    <row r="61" spans="1:24" s="28" customFormat="1" ht="23" customHeight="1">
      <c r="A61" s="82"/>
      <c r="B61" s="82"/>
      <c r="C61" s="82"/>
      <c r="D61" s="82"/>
      <c r="E61" s="82"/>
      <c r="F61" s="82" t="s">
        <v>389</v>
      </c>
      <c r="G61" s="82" t="s">
        <v>390</v>
      </c>
      <c r="H61" s="82" t="s">
        <v>31</v>
      </c>
      <c r="I61" s="83"/>
      <c r="J61" s="83">
        <f>IF(L61&gt;0,M61/L61,0)</f>
        <v>25.106863196683559</v>
      </c>
      <c r="K61" s="82"/>
      <c r="L61" s="84">
        <f>ROUND(SUM(L59:L60),2)</f>
        <v>21.71</v>
      </c>
      <c r="M61" s="84">
        <f>ROUND(SUM(M59:M60),2)</f>
        <v>545.07000000000005</v>
      </c>
      <c r="N61" s="84"/>
      <c r="O61" s="84">
        <f t="shared" ref="O61:U61" si="9">ROUND(SUM(O59:O60),2)</f>
        <v>460.86</v>
      </c>
      <c r="P61" s="84">
        <f t="shared" si="9"/>
        <v>27</v>
      </c>
      <c r="Q61" s="84">
        <f t="shared" si="9"/>
        <v>0</v>
      </c>
      <c r="R61" s="84">
        <f t="shared" si="9"/>
        <v>0</v>
      </c>
      <c r="S61" s="84">
        <f t="shared" si="9"/>
        <v>0</v>
      </c>
      <c r="T61" s="84">
        <f t="shared" si="9"/>
        <v>0</v>
      </c>
      <c r="U61" s="84">
        <f t="shared" si="9"/>
        <v>1032.93</v>
      </c>
      <c r="V61" s="82"/>
      <c r="W61" s="82"/>
      <c r="X61" s="82"/>
    </row>
    <row r="62" spans="1:24" s="28" customFormat="1" ht="23" customHeight="1">
      <c r="A62" s="82"/>
      <c r="B62" s="82"/>
      <c r="C62" s="82"/>
      <c r="D62" s="82"/>
      <c r="E62" s="82"/>
      <c r="F62" s="82"/>
      <c r="G62" s="82"/>
      <c r="H62" s="82" t="s">
        <v>32</v>
      </c>
      <c r="I62" s="83"/>
      <c r="J62" s="83">
        <f>IF(L62&gt;0,N62/L62,0)</f>
        <v>0.81298940580377699</v>
      </c>
      <c r="K62" s="82"/>
      <c r="L62" s="84">
        <f>L61</f>
        <v>21.71</v>
      </c>
      <c r="M62" s="84"/>
      <c r="N62" s="84">
        <f>MAX(0,ROUND(ROUND(L61*$W$2+0.000000001,2)-M61,2))</f>
        <v>17.649999999999999</v>
      </c>
      <c r="O62" s="84"/>
      <c r="P62" s="84"/>
      <c r="Q62" s="84"/>
      <c r="R62" s="84"/>
      <c r="S62" s="84"/>
      <c r="T62" s="84"/>
      <c r="U62" s="84">
        <f>N62</f>
        <v>17.649999999999999</v>
      </c>
      <c r="V62" s="82"/>
      <c r="W62" s="82"/>
      <c r="X62" s="82"/>
    </row>
    <row r="63" spans="1:24" s="28" customFormat="1" ht="23" customHeight="1">
      <c r="A63" s="79"/>
      <c r="B63" s="79"/>
      <c r="C63" s="79"/>
      <c r="D63" s="79"/>
      <c r="E63" s="79"/>
      <c r="F63" s="79"/>
      <c r="G63" s="79"/>
      <c r="H63" s="79" t="s">
        <v>457</v>
      </c>
      <c r="I63" s="80"/>
      <c r="J63" s="80">
        <f>IF(L63&gt;0,(M63+N63)/L63,0)</f>
        <v>25.919852602487332</v>
      </c>
      <c r="K63" s="79"/>
      <c r="L63" s="81">
        <f>L61</f>
        <v>21.71</v>
      </c>
      <c r="M63" s="81">
        <f>M61</f>
        <v>545.07000000000005</v>
      </c>
      <c r="N63" s="81">
        <f>N62</f>
        <v>17.649999999999999</v>
      </c>
      <c r="O63" s="81">
        <f>O61</f>
        <v>460.86</v>
      </c>
      <c r="P63" s="81">
        <f>P61</f>
        <v>27</v>
      </c>
      <c r="Q63" s="81"/>
      <c r="R63" s="81">
        <f>R61</f>
        <v>0</v>
      </c>
      <c r="S63" s="81">
        <f>S61</f>
        <v>0</v>
      </c>
      <c r="T63" s="81">
        <f>T61</f>
        <v>0</v>
      </c>
      <c r="U63" s="81">
        <f>ROUND(U61+N63,2)</f>
        <v>1050.58</v>
      </c>
      <c r="V63" s="82"/>
      <c r="W63" s="82"/>
      <c r="X63" s="82"/>
    </row>
    <row r="64" spans="1:24" ht="23" customHeight="1">
      <c r="A64" s="68"/>
      <c r="B64" s="68"/>
      <c r="C64" s="68"/>
      <c r="D64" s="68"/>
      <c r="E64" s="68"/>
      <c r="F64" s="68"/>
      <c r="G64" s="68"/>
      <c r="H64" s="68"/>
      <c r="I64" s="69"/>
      <c r="J64" s="69"/>
      <c r="K64" s="68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68"/>
      <c r="W64" s="68"/>
      <c r="X64" s="68"/>
    </row>
    <row r="65" spans="1:24" s="20" customFormat="1" ht="44" customHeight="1">
      <c r="A65" s="77" t="s">
        <v>0</v>
      </c>
      <c r="B65" s="77" t="s">
        <v>1</v>
      </c>
      <c r="C65" s="77" t="s">
        <v>2</v>
      </c>
      <c r="D65" s="77" t="s">
        <v>3</v>
      </c>
      <c r="E65" s="77" t="s">
        <v>4</v>
      </c>
      <c r="F65" s="77" t="s">
        <v>5</v>
      </c>
      <c r="G65" s="77" t="s">
        <v>6</v>
      </c>
      <c r="H65" s="77" t="s">
        <v>7</v>
      </c>
      <c r="I65" s="77" t="s">
        <v>8</v>
      </c>
      <c r="J65" s="77" t="s">
        <v>9</v>
      </c>
      <c r="K65" s="77" t="s">
        <v>10</v>
      </c>
      <c r="L65" s="77" t="s">
        <v>11</v>
      </c>
      <c r="M65" s="77" t="s">
        <v>12</v>
      </c>
      <c r="N65" s="77" t="s">
        <v>13</v>
      </c>
      <c r="O65" s="77" t="s">
        <v>14</v>
      </c>
      <c r="P65" s="77" t="s">
        <v>15</v>
      </c>
      <c r="Q65" s="77" t="s">
        <v>16</v>
      </c>
      <c r="R65" s="77" t="s">
        <v>17</v>
      </c>
      <c r="S65" s="77" t="s">
        <v>18</v>
      </c>
      <c r="T65" s="77" t="s">
        <v>357</v>
      </c>
      <c r="U65" s="77" t="s">
        <v>21</v>
      </c>
      <c r="V65" s="78"/>
      <c r="W65" s="78" t="s">
        <v>22</v>
      </c>
      <c r="X65" s="78" t="s">
        <v>265</v>
      </c>
    </row>
    <row r="66" spans="1:24" ht="23" customHeight="1">
      <c r="A66" s="68" t="s">
        <v>358</v>
      </c>
      <c r="B66" s="68" t="s">
        <v>359</v>
      </c>
      <c r="C66" s="68" t="s">
        <v>360</v>
      </c>
      <c r="D66" s="68" t="s">
        <v>361</v>
      </c>
      <c r="E66" s="68" t="s">
        <v>175</v>
      </c>
      <c r="F66" s="68" t="s">
        <v>392</v>
      </c>
      <c r="G66" s="68" t="s">
        <v>393</v>
      </c>
      <c r="H66" s="68" t="s">
        <v>394</v>
      </c>
      <c r="I66" s="69">
        <v>0</v>
      </c>
      <c r="J66" s="69"/>
      <c r="K66" s="68"/>
      <c r="L66" s="74">
        <v>7.48</v>
      </c>
      <c r="M66" s="74">
        <v>190.23</v>
      </c>
      <c r="N66" s="74">
        <v>0</v>
      </c>
      <c r="O66" s="74">
        <v>183.96</v>
      </c>
      <c r="P66" s="74">
        <v>9</v>
      </c>
      <c r="Q66" s="74">
        <v>0</v>
      </c>
      <c r="R66" s="74">
        <v>0</v>
      </c>
      <c r="S66" s="74">
        <v>0</v>
      </c>
      <c r="T66" s="74">
        <v>0</v>
      </c>
      <c r="U66" s="74">
        <f>ROUND(SUM(M66:P66,R66:T66),2)</f>
        <v>383.19</v>
      </c>
      <c r="V66" s="68"/>
      <c r="W66" s="68"/>
      <c r="X66" s="68" t="s">
        <v>458</v>
      </c>
    </row>
    <row r="67" spans="1:24" s="28" customFormat="1" ht="23" customHeight="1">
      <c r="A67" s="82"/>
      <c r="B67" s="82"/>
      <c r="C67" s="82"/>
      <c r="D67" s="82"/>
      <c r="E67" s="82"/>
      <c r="F67" s="82" t="s">
        <v>392</v>
      </c>
      <c r="G67" s="82" t="s">
        <v>393</v>
      </c>
      <c r="H67" s="82" t="s">
        <v>31</v>
      </c>
      <c r="I67" s="83"/>
      <c r="J67" s="83">
        <f>IF(L67&gt;0,M67/L67,0)</f>
        <v>25.43181818181818</v>
      </c>
      <c r="K67" s="82"/>
      <c r="L67" s="84">
        <f>ROUND(SUM(L66:L66),2)</f>
        <v>7.48</v>
      </c>
      <c r="M67" s="84">
        <f>ROUND(SUM(M66:M66),2)</f>
        <v>190.23</v>
      </c>
      <c r="N67" s="84"/>
      <c r="O67" s="84">
        <f t="shared" ref="O67:U67" si="10">ROUND(SUM(O66:O66),2)</f>
        <v>183.96</v>
      </c>
      <c r="P67" s="84">
        <f t="shared" si="10"/>
        <v>9</v>
      </c>
      <c r="Q67" s="84">
        <f t="shared" si="10"/>
        <v>0</v>
      </c>
      <c r="R67" s="84">
        <f t="shared" si="10"/>
        <v>0</v>
      </c>
      <c r="S67" s="84">
        <f t="shared" si="10"/>
        <v>0</v>
      </c>
      <c r="T67" s="84">
        <f t="shared" si="10"/>
        <v>0</v>
      </c>
      <c r="U67" s="84">
        <f t="shared" si="10"/>
        <v>383.19</v>
      </c>
      <c r="V67" s="82"/>
      <c r="W67" s="82"/>
      <c r="X67" s="82"/>
    </row>
    <row r="68" spans="1:24" s="28" customFormat="1" ht="23" customHeight="1">
      <c r="A68" s="82"/>
      <c r="B68" s="82"/>
      <c r="C68" s="82"/>
      <c r="D68" s="82"/>
      <c r="E68" s="82"/>
      <c r="F68" s="82"/>
      <c r="G68" s="82"/>
      <c r="H68" s="82" t="s">
        <v>32</v>
      </c>
      <c r="I68" s="83"/>
      <c r="J68" s="83">
        <f>IF(L68&gt;0,N68/L68,0)</f>
        <v>0.48796791443850263</v>
      </c>
      <c r="K68" s="82"/>
      <c r="L68" s="84">
        <f>L67</f>
        <v>7.48</v>
      </c>
      <c r="M68" s="84"/>
      <c r="N68" s="84">
        <f>MAX(0,ROUND(ROUND(L67*$W$2+0.000000001,2)-M67,2))</f>
        <v>3.65</v>
      </c>
      <c r="O68" s="84"/>
      <c r="P68" s="84"/>
      <c r="Q68" s="84"/>
      <c r="R68" s="84"/>
      <c r="S68" s="84"/>
      <c r="T68" s="84"/>
      <c r="U68" s="84">
        <f>N68</f>
        <v>3.65</v>
      </c>
      <c r="V68" s="82"/>
      <c r="W68" s="82"/>
      <c r="X68" s="82"/>
    </row>
    <row r="69" spans="1:24" s="28" customFormat="1" ht="23" customHeight="1">
      <c r="A69" s="79"/>
      <c r="B69" s="79"/>
      <c r="C69" s="79"/>
      <c r="D69" s="79"/>
      <c r="E69" s="79"/>
      <c r="F69" s="79"/>
      <c r="G69" s="79"/>
      <c r="H69" s="79" t="s">
        <v>459</v>
      </c>
      <c r="I69" s="80"/>
      <c r="J69" s="80">
        <f>IF(L69&gt;0,(M69+N69)/L69,0)</f>
        <v>25.919786096256683</v>
      </c>
      <c r="K69" s="79"/>
      <c r="L69" s="81">
        <f>L67</f>
        <v>7.48</v>
      </c>
      <c r="M69" s="81">
        <f>M67</f>
        <v>190.23</v>
      </c>
      <c r="N69" s="81">
        <f>N68</f>
        <v>3.65</v>
      </c>
      <c r="O69" s="81">
        <f>O67</f>
        <v>183.96</v>
      </c>
      <c r="P69" s="81">
        <f>P67</f>
        <v>9</v>
      </c>
      <c r="Q69" s="81"/>
      <c r="R69" s="81">
        <f>R67</f>
        <v>0</v>
      </c>
      <c r="S69" s="81">
        <f>S67</f>
        <v>0</v>
      </c>
      <c r="T69" s="81">
        <f>T67</f>
        <v>0</v>
      </c>
      <c r="U69" s="81">
        <f>ROUND(U67+N69,2)</f>
        <v>386.84</v>
      </c>
      <c r="V69" s="82"/>
      <c r="W69" s="82"/>
      <c r="X69" s="82"/>
    </row>
    <row r="70" spans="1:24" ht="23" customHeight="1">
      <c r="A70" s="68"/>
      <c r="B70" s="68"/>
      <c r="C70" s="68"/>
      <c r="D70" s="68"/>
      <c r="E70" s="68"/>
      <c r="F70" s="68"/>
      <c r="G70" s="68"/>
      <c r="H70" s="68"/>
      <c r="I70" s="69"/>
      <c r="J70" s="69"/>
      <c r="K70" s="68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68"/>
      <c r="W70" s="68"/>
      <c r="X70" s="68"/>
    </row>
    <row r="71" spans="1:24" s="20" customFormat="1" ht="44" customHeight="1">
      <c r="A71" s="77" t="s">
        <v>0</v>
      </c>
      <c r="B71" s="77" t="s">
        <v>1</v>
      </c>
      <c r="C71" s="77" t="s">
        <v>2</v>
      </c>
      <c r="D71" s="77" t="s">
        <v>3</v>
      </c>
      <c r="E71" s="77" t="s">
        <v>4</v>
      </c>
      <c r="F71" s="77" t="s">
        <v>5</v>
      </c>
      <c r="G71" s="77" t="s">
        <v>6</v>
      </c>
      <c r="H71" s="77" t="s">
        <v>7</v>
      </c>
      <c r="I71" s="77" t="s">
        <v>8</v>
      </c>
      <c r="J71" s="77" t="s">
        <v>9</v>
      </c>
      <c r="K71" s="77" t="s">
        <v>10</v>
      </c>
      <c r="L71" s="77" t="s">
        <v>11</v>
      </c>
      <c r="M71" s="77" t="s">
        <v>12</v>
      </c>
      <c r="N71" s="77" t="s">
        <v>13</v>
      </c>
      <c r="O71" s="77" t="s">
        <v>14</v>
      </c>
      <c r="P71" s="77" t="s">
        <v>15</v>
      </c>
      <c r="Q71" s="77" t="s">
        <v>16</v>
      </c>
      <c r="R71" s="77" t="s">
        <v>17</v>
      </c>
      <c r="S71" s="77" t="s">
        <v>18</v>
      </c>
      <c r="T71" s="77" t="s">
        <v>357</v>
      </c>
      <c r="U71" s="77" t="s">
        <v>21</v>
      </c>
      <c r="V71" s="78"/>
      <c r="W71" s="78" t="s">
        <v>22</v>
      </c>
      <c r="X71" s="78" t="s">
        <v>265</v>
      </c>
    </row>
    <row r="72" spans="1:24" ht="23" customHeight="1">
      <c r="A72" s="68" t="s">
        <v>358</v>
      </c>
      <c r="B72" s="68" t="s">
        <v>359</v>
      </c>
      <c r="C72" s="68" t="s">
        <v>360</v>
      </c>
      <c r="D72" s="68" t="s">
        <v>361</v>
      </c>
      <c r="E72" s="68" t="s">
        <v>175</v>
      </c>
      <c r="F72" s="68" t="s">
        <v>395</v>
      </c>
      <c r="G72" s="68" t="s">
        <v>396</v>
      </c>
      <c r="H72" s="68" t="s">
        <v>397</v>
      </c>
      <c r="I72" s="191" t="s">
        <v>867</v>
      </c>
      <c r="J72" s="69"/>
      <c r="K72" s="68"/>
      <c r="L72" s="74">
        <v>10.33</v>
      </c>
      <c r="M72" s="74">
        <v>262.45999999999998</v>
      </c>
      <c r="N72" s="74">
        <v>0</v>
      </c>
      <c r="O72" s="74">
        <v>253.82</v>
      </c>
      <c r="P72" s="74">
        <v>13.5</v>
      </c>
      <c r="Q72" s="74">
        <v>0</v>
      </c>
      <c r="R72" s="74">
        <v>0</v>
      </c>
      <c r="S72" s="74">
        <v>0</v>
      </c>
      <c r="T72" s="74">
        <v>0</v>
      </c>
      <c r="U72" s="74">
        <f>ROUND(SUM(M72:P72,R72:T72),2)</f>
        <v>529.78</v>
      </c>
      <c r="V72" s="68"/>
      <c r="W72" s="68"/>
      <c r="X72" s="68" t="s">
        <v>460</v>
      </c>
    </row>
    <row r="73" spans="1:24" ht="23" customHeight="1">
      <c r="A73" s="68" t="s">
        <v>358</v>
      </c>
      <c r="B73" s="68" t="s">
        <v>359</v>
      </c>
      <c r="C73" s="68" t="s">
        <v>360</v>
      </c>
      <c r="D73" s="68" t="s">
        <v>365</v>
      </c>
      <c r="E73" s="68" t="s">
        <v>51</v>
      </c>
      <c r="F73" s="68" t="s">
        <v>395</v>
      </c>
      <c r="G73" s="68" t="s">
        <v>396</v>
      </c>
      <c r="H73" s="68" t="s">
        <v>397</v>
      </c>
      <c r="I73" s="69">
        <v>0</v>
      </c>
      <c r="J73" s="69"/>
      <c r="K73" s="68"/>
      <c r="L73" s="74">
        <v>11.44</v>
      </c>
      <c r="M73" s="74">
        <v>282.61</v>
      </c>
      <c r="N73" s="74">
        <v>0</v>
      </c>
      <c r="O73" s="74">
        <v>207.04</v>
      </c>
      <c r="P73" s="74">
        <v>13.5</v>
      </c>
      <c r="Q73" s="74">
        <v>0</v>
      </c>
      <c r="R73" s="74">
        <v>0</v>
      </c>
      <c r="S73" s="74">
        <v>0</v>
      </c>
      <c r="T73" s="74">
        <v>0</v>
      </c>
      <c r="U73" s="74">
        <f>ROUND(SUM(M73:P73,R73:T73),2)</f>
        <v>503.15</v>
      </c>
      <c r="V73" s="68"/>
      <c r="W73" s="68"/>
      <c r="X73" s="68" t="s">
        <v>461</v>
      </c>
    </row>
    <row r="74" spans="1:24" s="28" customFormat="1" ht="23" customHeight="1">
      <c r="A74" s="82"/>
      <c r="B74" s="82"/>
      <c r="C74" s="82"/>
      <c r="D74" s="82"/>
      <c r="E74" s="82"/>
      <c r="F74" s="82" t="s">
        <v>395</v>
      </c>
      <c r="G74" s="82" t="s">
        <v>396</v>
      </c>
      <c r="H74" s="82" t="s">
        <v>31</v>
      </c>
      <c r="I74" s="83"/>
      <c r="J74" s="83">
        <f>IF(L74&gt;0,M74/L74,0)</f>
        <v>25.037666513550761</v>
      </c>
      <c r="K74" s="82"/>
      <c r="L74" s="84">
        <f>ROUND(SUM(L72:L73),2)</f>
        <v>21.77</v>
      </c>
      <c r="M74" s="84">
        <f>ROUND(SUM(M72:M73),2)</f>
        <v>545.07000000000005</v>
      </c>
      <c r="N74" s="84"/>
      <c r="O74" s="84">
        <f t="shared" ref="O74:U74" si="11">ROUND(SUM(O72:O73),2)</f>
        <v>460.86</v>
      </c>
      <c r="P74" s="84">
        <f t="shared" si="11"/>
        <v>27</v>
      </c>
      <c r="Q74" s="84">
        <f t="shared" si="11"/>
        <v>0</v>
      </c>
      <c r="R74" s="84">
        <f t="shared" si="11"/>
        <v>0</v>
      </c>
      <c r="S74" s="84">
        <f t="shared" si="11"/>
        <v>0</v>
      </c>
      <c r="T74" s="84">
        <f t="shared" si="11"/>
        <v>0</v>
      </c>
      <c r="U74" s="84">
        <f t="shared" si="11"/>
        <v>1032.93</v>
      </c>
      <c r="V74" s="82"/>
      <c r="W74" s="82"/>
      <c r="X74" s="82"/>
    </row>
    <row r="75" spans="1:24" s="28" customFormat="1" ht="23" customHeight="1">
      <c r="A75" s="82"/>
      <c r="B75" s="82"/>
      <c r="C75" s="82"/>
      <c r="D75" s="82"/>
      <c r="E75" s="82"/>
      <c r="F75" s="82"/>
      <c r="G75" s="82"/>
      <c r="H75" s="82" t="s">
        <v>32</v>
      </c>
      <c r="I75" s="83"/>
      <c r="J75" s="83">
        <f>IF(L75&gt;0,N75/L75,0)</f>
        <v>0.88240698208543877</v>
      </c>
      <c r="K75" s="82"/>
      <c r="L75" s="84">
        <f>L74</f>
        <v>21.77</v>
      </c>
      <c r="M75" s="84"/>
      <c r="N75" s="84">
        <f>MAX(0,ROUND(ROUND(L74*$W$2+0.000000001,2)-M74,2))</f>
        <v>19.21</v>
      </c>
      <c r="O75" s="84"/>
      <c r="P75" s="84"/>
      <c r="Q75" s="84"/>
      <c r="R75" s="84"/>
      <c r="S75" s="84"/>
      <c r="T75" s="84"/>
      <c r="U75" s="84">
        <f>N75</f>
        <v>19.21</v>
      </c>
      <c r="V75" s="82"/>
      <c r="W75" s="82"/>
      <c r="X75" s="82"/>
    </row>
    <row r="76" spans="1:24" s="28" customFormat="1" ht="23" customHeight="1">
      <c r="A76" s="79"/>
      <c r="B76" s="79"/>
      <c r="C76" s="79"/>
      <c r="D76" s="79"/>
      <c r="E76" s="79"/>
      <c r="F76" s="79"/>
      <c r="G76" s="79"/>
      <c r="H76" s="79" t="s">
        <v>462</v>
      </c>
      <c r="I76" s="80"/>
      <c r="J76" s="80">
        <f>IF(L76&gt;0,(M76+N76)/L76,0)</f>
        <v>25.920073495636203</v>
      </c>
      <c r="K76" s="79"/>
      <c r="L76" s="81">
        <f>L74</f>
        <v>21.77</v>
      </c>
      <c r="M76" s="81">
        <f>M74</f>
        <v>545.07000000000005</v>
      </c>
      <c r="N76" s="81">
        <f>N75</f>
        <v>19.21</v>
      </c>
      <c r="O76" s="81">
        <f>O74</f>
        <v>460.86</v>
      </c>
      <c r="P76" s="81">
        <f>P74</f>
        <v>27</v>
      </c>
      <c r="Q76" s="81"/>
      <c r="R76" s="81">
        <f>R74</f>
        <v>0</v>
      </c>
      <c r="S76" s="81">
        <f>S74</f>
        <v>0</v>
      </c>
      <c r="T76" s="81">
        <f>T74</f>
        <v>0</v>
      </c>
      <c r="U76" s="81">
        <f>ROUND(U74+N76,2)</f>
        <v>1052.1400000000001</v>
      </c>
      <c r="V76" s="82"/>
      <c r="W76" s="82"/>
      <c r="X76" s="82"/>
    </row>
    <row r="77" spans="1:24" ht="23" customHeight="1">
      <c r="A77" s="68"/>
      <c r="B77" s="68"/>
      <c r="C77" s="68"/>
      <c r="D77" s="68"/>
      <c r="E77" s="68"/>
      <c r="F77" s="68"/>
      <c r="G77" s="68"/>
      <c r="H77" s="68"/>
      <c r="I77" s="69"/>
      <c r="J77" s="69"/>
      <c r="K77" s="68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68"/>
      <c r="W77" s="68"/>
      <c r="X77" s="68"/>
    </row>
    <row r="78" spans="1:24" s="20" customFormat="1" ht="44" customHeight="1">
      <c r="A78" s="77" t="s">
        <v>0</v>
      </c>
      <c r="B78" s="77" t="s">
        <v>1</v>
      </c>
      <c r="C78" s="77" t="s">
        <v>2</v>
      </c>
      <c r="D78" s="77" t="s">
        <v>3</v>
      </c>
      <c r="E78" s="77" t="s">
        <v>4</v>
      </c>
      <c r="F78" s="77" t="s">
        <v>5</v>
      </c>
      <c r="G78" s="77" t="s">
        <v>6</v>
      </c>
      <c r="H78" s="77" t="s">
        <v>7</v>
      </c>
      <c r="I78" s="77" t="s">
        <v>8</v>
      </c>
      <c r="J78" s="77" t="s">
        <v>9</v>
      </c>
      <c r="K78" s="77" t="s">
        <v>10</v>
      </c>
      <c r="L78" s="77" t="s">
        <v>11</v>
      </c>
      <c r="M78" s="77" t="s">
        <v>12</v>
      </c>
      <c r="N78" s="77" t="s">
        <v>13</v>
      </c>
      <c r="O78" s="77" t="s">
        <v>14</v>
      </c>
      <c r="P78" s="77" t="s">
        <v>15</v>
      </c>
      <c r="Q78" s="77" t="s">
        <v>16</v>
      </c>
      <c r="R78" s="77" t="s">
        <v>17</v>
      </c>
      <c r="S78" s="77" t="s">
        <v>18</v>
      </c>
      <c r="T78" s="77" t="s">
        <v>357</v>
      </c>
      <c r="U78" s="77" t="s">
        <v>21</v>
      </c>
      <c r="V78" s="78"/>
      <c r="W78" s="78" t="s">
        <v>22</v>
      </c>
      <c r="X78" s="78" t="s">
        <v>265</v>
      </c>
    </row>
    <row r="79" spans="1:24" ht="23" customHeight="1">
      <c r="A79" s="68" t="s">
        <v>358</v>
      </c>
      <c r="B79" s="68" t="s">
        <v>359</v>
      </c>
      <c r="C79" s="68" t="s">
        <v>360</v>
      </c>
      <c r="D79" s="68" t="s">
        <v>365</v>
      </c>
      <c r="E79" s="68" t="s">
        <v>51</v>
      </c>
      <c r="F79" s="68" t="s">
        <v>398</v>
      </c>
      <c r="G79" s="68" t="s">
        <v>399</v>
      </c>
      <c r="H79" s="68" t="s">
        <v>400</v>
      </c>
      <c r="I79" s="69">
        <v>0</v>
      </c>
      <c r="J79" s="69"/>
      <c r="K79" s="68"/>
      <c r="L79" s="74">
        <v>11.27</v>
      </c>
      <c r="M79" s="74">
        <v>282.61</v>
      </c>
      <c r="N79" s="74">
        <v>0</v>
      </c>
      <c r="O79" s="74">
        <v>207.04</v>
      </c>
      <c r="P79" s="74">
        <v>13.5</v>
      </c>
      <c r="Q79" s="74">
        <v>0</v>
      </c>
      <c r="R79" s="74">
        <v>0</v>
      </c>
      <c r="S79" s="74">
        <v>0</v>
      </c>
      <c r="T79" s="74">
        <v>0</v>
      </c>
      <c r="U79" s="74">
        <f>ROUND(SUM(M79:P79,R79:T79),2)</f>
        <v>503.15</v>
      </c>
      <c r="V79" s="68"/>
      <c r="W79" s="68"/>
      <c r="X79" s="68" t="s">
        <v>463</v>
      </c>
    </row>
    <row r="80" spans="1:24" s="28" customFormat="1" ht="23" customHeight="1">
      <c r="A80" s="82"/>
      <c r="B80" s="82"/>
      <c r="C80" s="82"/>
      <c r="D80" s="82"/>
      <c r="E80" s="82"/>
      <c r="F80" s="82" t="s">
        <v>398</v>
      </c>
      <c r="G80" s="82" t="s">
        <v>399</v>
      </c>
      <c r="H80" s="82" t="s">
        <v>31</v>
      </c>
      <c r="I80" s="83"/>
      <c r="J80" s="83">
        <f>IF(L80&gt;0,M80/L80,0)</f>
        <v>25.076308784383322</v>
      </c>
      <c r="K80" s="82"/>
      <c r="L80" s="84">
        <f>ROUND(SUM(L79:L79),2)</f>
        <v>11.27</v>
      </c>
      <c r="M80" s="84">
        <f>ROUND(SUM(M79:M79),2)</f>
        <v>282.61</v>
      </c>
      <c r="N80" s="84"/>
      <c r="O80" s="84">
        <f t="shared" ref="O80:U80" si="12">ROUND(SUM(O79:O79),2)</f>
        <v>207.04</v>
      </c>
      <c r="P80" s="84">
        <f t="shared" si="12"/>
        <v>13.5</v>
      </c>
      <c r="Q80" s="84">
        <f t="shared" si="12"/>
        <v>0</v>
      </c>
      <c r="R80" s="84">
        <f t="shared" si="12"/>
        <v>0</v>
      </c>
      <c r="S80" s="84">
        <f t="shared" si="12"/>
        <v>0</v>
      </c>
      <c r="T80" s="84">
        <f t="shared" si="12"/>
        <v>0</v>
      </c>
      <c r="U80" s="84">
        <f t="shared" si="12"/>
        <v>503.15</v>
      </c>
      <c r="V80" s="82"/>
      <c r="W80" s="82"/>
      <c r="X80" s="82"/>
    </row>
    <row r="81" spans="1:24" s="28" customFormat="1" ht="23" customHeight="1">
      <c r="A81" s="82"/>
      <c r="B81" s="82"/>
      <c r="C81" s="82"/>
      <c r="D81" s="82"/>
      <c r="E81" s="82"/>
      <c r="F81" s="82"/>
      <c r="G81" s="82"/>
      <c r="H81" s="82" t="s">
        <v>32</v>
      </c>
      <c r="I81" s="83"/>
      <c r="J81" s="83">
        <f>IF(L81&gt;0,N81/L81,0)</f>
        <v>0.84383318544809227</v>
      </c>
      <c r="K81" s="82"/>
      <c r="L81" s="84">
        <f>L80</f>
        <v>11.27</v>
      </c>
      <c r="M81" s="84"/>
      <c r="N81" s="84">
        <f>MAX(0,ROUND(ROUND(L80*$W$2+0.000000001,2)-M80,2))</f>
        <v>9.51</v>
      </c>
      <c r="O81" s="84"/>
      <c r="P81" s="84"/>
      <c r="Q81" s="84"/>
      <c r="R81" s="84"/>
      <c r="S81" s="84"/>
      <c r="T81" s="84"/>
      <c r="U81" s="84">
        <f>N81</f>
        <v>9.51</v>
      </c>
      <c r="V81" s="82"/>
      <c r="W81" s="82"/>
      <c r="X81" s="82"/>
    </row>
    <row r="82" spans="1:24" s="28" customFormat="1" ht="23" customHeight="1">
      <c r="A82" s="79"/>
      <c r="B82" s="79"/>
      <c r="C82" s="79"/>
      <c r="D82" s="79"/>
      <c r="E82" s="79"/>
      <c r="F82" s="79"/>
      <c r="G82" s="79"/>
      <c r="H82" s="79" t="s">
        <v>464</v>
      </c>
      <c r="I82" s="80"/>
      <c r="J82" s="80">
        <f>IF(L82&gt;0,(M82+N82)/L82,0)</f>
        <v>25.920141969831413</v>
      </c>
      <c r="K82" s="79"/>
      <c r="L82" s="81">
        <f>L80</f>
        <v>11.27</v>
      </c>
      <c r="M82" s="81">
        <f>M80</f>
        <v>282.61</v>
      </c>
      <c r="N82" s="81">
        <f>N81</f>
        <v>9.51</v>
      </c>
      <c r="O82" s="81">
        <f>O80</f>
        <v>207.04</v>
      </c>
      <c r="P82" s="81">
        <f>P80</f>
        <v>13.5</v>
      </c>
      <c r="Q82" s="81"/>
      <c r="R82" s="81">
        <f>R80</f>
        <v>0</v>
      </c>
      <c r="S82" s="81">
        <f>S80</f>
        <v>0</v>
      </c>
      <c r="T82" s="81">
        <f>T80</f>
        <v>0</v>
      </c>
      <c r="U82" s="81">
        <f>ROUND(U80+N82,2)</f>
        <v>512.66</v>
      </c>
      <c r="V82" s="82"/>
      <c r="W82" s="82"/>
      <c r="X82" s="82"/>
    </row>
    <row r="83" spans="1:24" ht="23" customHeight="1">
      <c r="A83" s="68"/>
      <c r="B83" s="68"/>
      <c r="C83" s="68"/>
      <c r="D83" s="68"/>
      <c r="E83" s="68"/>
      <c r="F83" s="68"/>
      <c r="G83" s="68"/>
      <c r="H83" s="68"/>
      <c r="I83" s="69"/>
      <c r="J83" s="69"/>
      <c r="K83" s="68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68"/>
      <c r="W83" s="68"/>
      <c r="X83" s="68"/>
    </row>
    <row r="84" spans="1:24" s="20" customFormat="1" ht="44" customHeight="1">
      <c r="A84" s="77" t="s">
        <v>0</v>
      </c>
      <c r="B84" s="77" t="s">
        <v>1</v>
      </c>
      <c r="C84" s="77" t="s">
        <v>2</v>
      </c>
      <c r="D84" s="77" t="s">
        <v>3</v>
      </c>
      <c r="E84" s="77" t="s">
        <v>4</v>
      </c>
      <c r="F84" s="77" t="s">
        <v>5</v>
      </c>
      <c r="G84" s="77" t="s">
        <v>6</v>
      </c>
      <c r="H84" s="77" t="s">
        <v>7</v>
      </c>
      <c r="I84" s="77" t="s">
        <v>8</v>
      </c>
      <c r="J84" s="77" t="s">
        <v>9</v>
      </c>
      <c r="K84" s="77" t="s">
        <v>10</v>
      </c>
      <c r="L84" s="77" t="s">
        <v>11</v>
      </c>
      <c r="M84" s="77" t="s">
        <v>12</v>
      </c>
      <c r="N84" s="77" t="s">
        <v>13</v>
      </c>
      <c r="O84" s="77" t="s">
        <v>14</v>
      </c>
      <c r="P84" s="77" t="s">
        <v>15</v>
      </c>
      <c r="Q84" s="77" t="s">
        <v>16</v>
      </c>
      <c r="R84" s="77" t="s">
        <v>17</v>
      </c>
      <c r="S84" s="77" t="s">
        <v>18</v>
      </c>
      <c r="T84" s="77" t="s">
        <v>357</v>
      </c>
      <c r="U84" s="77" t="s">
        <v>21</v>
      </c>
      <c r="V84" s="78"/>
      <c r="W84" s="78" t="s">
        <v>22</v>
      </c>
      <c r="X84" s="78" t="s">
        <v>265</v>
      </c>
    </row>
    <row r="85" spans="1:24" ht="23" customHeight="1">
      <c r="A85" s="68" t="s">
        <v>358</v>
      </c>
      <c r="B85" s="68" t="s">
        <v>359</v>
      </c>
      <c r="C85" s="68" t="s">
        <v>360</v>
      </c>
      <c r="D85" s="68" t="s">
        <v>365</v>
      </c>
      <c r="E85" s="68" t="s">
        <v>51</v>
      </c>
      <c r="F85" s="68" t="s">
        <v>401</v>
      </c>
      <c r="G85" s="68" t="s">
        <v>402</v>
      </c>
      <c r="H85" s="68" t="s">
        <v>403</v>
      </c>
      <c r="I85" s="69">
        <v>0</v>
      </c>
      <c r="J85" s="69"/>
      <c r="K85" s="68"/>
      <c r="L85" s="74">
        <v>7.65</v>
      </c>
      <c r="M85" s="74">
        <v>192.1</v>
      </c>
      <c r="N85" s="74">
        <v>0</v>
      </c>
      <c r="O85" s="74">
        <v>140.72</v>
      </c>
      <c r="P85" s="74">
        <v>9</v>
      </c>
      <c r="Q85" s="74">
        <v>0</v>
      </c>
      <c r="R85" s="74">
        <v>0</v>
      </c>
      <c r="S85" s="74">
        <v>0</v>
      </c>
      <c r="T85" s="74">
        <v>0</v>
      </c>
      <c r="U85" s="74">
        <f>ROUND(SUM(M85:P85,R85:T85),2)</f>
        <v>341.82</v>
      </c>
      <c r="V85" s="68"/>
      <c r="W85" s="68"/>
      <c r="X85" s="68" t="s">
        <v>465</v>
      </c>
    </row>
    <row r="86" spans="1:24" s="28" customFormat="1" ht="23" customHeight="1">
      <c r="A86" s="82"/>
      <c r="B86" s="82"/>
      <c r="C86" s="82"/>
      <c r="D86" s="82"/>
      <c r="E86" s="82"/>
      <c r="F86" s="82" t="s">
        <v>401</v>
      </c>
      <c r="G86" s="82" t="s">
        <v>402</v>
      </c>
      <c r="H86" s="82" t="s">
        <v>31</v>
      </c>
      <c r="I86" s="83"/>
      <c r="J86" s="83">
        <f>IF(L86&gt;0,M86/L86,0)</f>
        <v>25.111111111111111</v>
      </c>
      <c r="K86" s="82"/>
      <c r="L86" s="84">
        <f>ROUND(SUM(L85:L85),2)</f>
        <v>7.65</v>
      </c>
      <c r="M86" s="84">
        <f>ROUND(SUM(M85:M85),2)</f>
        <v>192.1</v>
      </c>
      <c r="N86" s="84"/>
      <c r="O86" s="84">
        <f t="shared" ref="O86:U86" si="13">ROUND(SUM(O85:O85),2)</f>
        <v>140.72</v>
      </c>
      <c r="P86" s="84">
        <f t="shared" si="13"/>
        <v>9</v>
      </c>
      <c r="Q86" s="84">
        <f t="shared" si="13"/>
        <v>0</v>
      </c>
      <c r="R86" s="84">
        <f t="shared" si="13"/>
        <v>0</v>
      </c>
      <c r="S86" s="84">
        <f t="shared" si="13"/>
        <v>0</v>
      </c>
      <c r="T86" s="84">
        <f t="shared" si="13"/>
        <v>0</v>
      </c>
      <c r="U86" s="84">
        <f t="shared" si="13"/>
        <v>341.82</v>
      </c>
      <c r="V86" s="82"/>
      <c r="W86" s="82"/>
      <c r="X86" s="82"/>
    </row>
    <row r="87" spans="1:24" s="28" customFormat="1" ht="23" customHeight="1">
      <c r="A87" s="82"/>
      <c r="B87" s="82"/>
      <c r="C87" s="82"/>
      <c r="D87" s="82"/>
      <c r="E87" s="82"/>
      <c r="F87" s="82"/>
      <c r="G87" s="82"/>
      <c r="H87" s="82" t="s">
        <v>32</v>
      </c>
      <c r="I87" s="83"/>
      <c r="J87" s="83">
        <f>IF(L87&gt;0,N87/L87,0)</f>
        <v>0.80915032679738563</v>
      </c>
      <c r="K87" s="82"/>
      <c r="L87" s="84">
        <f>L86</f>
        <v>7.65</v>
      </c>
      <c r="M87" s="84"/>
      <c r="N87" s="84">
        <f>MAX(0,ROUND(ROUND(L86*$W$2+0.000000001,2)-M86,2))</f>
        <v>6.19</v>
      </c>
      <c r="O87" s="84"/>
      <c r="P87" s="84"/>
      <c r="Q87" s="84"/>
      <c r="R87" s="84"/>
      <c r="S87" s="84"/>
      <c r="T87" s="84"/>
      <c r="U87" s="84">
        <f>N87</f>
        <v>6.19</v>
      </c>
      <c r="V87" s="82"/>
      <c r="W87" s="82"/>
      <c r="X87" s="82"/>
    </row>
    <row r="88" spans="1:24" s="28" customFormat="1" ht="23" customHeight="1">
      <c r="A88" s="79"/>
      <c r="B88" s="79"/>
      <c r="C88" s="79"/>
      <c r="D88" s="79"/>
      <c r="E88" s="79"/>
      <c r="F88" s="79"/>
      <c r="G88" s="79"/>
      <c r="H88" s="79" t="s">
        <v>466</v>
      </c>
      <c r="I88" s="80"/>
      <c r="J88" s="80">
        <f>IF(L88&gt;0,(M88+N88)/L88,0)</f>
        <v>25.920261437908493</v>
      </c>
      <c r="K88" s="79"/>
      <c r="L88" s="81">
        <f>L86</f>
        <v>7.65</v>
      </c>
      <c r="M88" s="81">
        <f>M86</f>
        <v>192.1</v>
      </c>
      <c r="N88" s="81">
        <f>N87</f>
        <v>6.19</v>
      </c>
      <c r="O88" s="81">
        <f>O86</f>
        <v>140.72</v>
      </c>
      <c r="P88" s="81">
        <f>P86</f>
        <v>9</v>
      </c>
      <c r="Q88" s="81"/>
      <c r="R88" s="81">
        <f>R86</f>
        <v>0</v>
      </c>
      <c r="S88" s="81">
        <f>S86</f>
        <v>0</v>
      </c>
      <c r="T88" s="81">
        <f>T86</f>
        <v>0</v>
      </c>
      <c r="U88" s="81">
        <f>ROUND(U86+N88,2)</f>
        <v>348.01</v>
      </c>
      <c r="V88" s="82"/>
      <c r="W88" s="82"/>
      <c r="X88" s="82"/>
    </row>
    <row r="89" spans="1:24" ht="23" customHeight="1">
      <c r="A89" s="68"/>
      <c r="B89" s="68"/>
      <c r="C89" s="68"/>
      <c r="D89" s="68"/>
      <c r="E89" s="68"/>
      <c r="F89" s="68"/>
      <c r="G89" s="68"/>
      <c r="H89" s="68"/>
      <c r="I89" s="69"/>
      <c r="J89" s="69"/>
      <c r="K89" s="68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68"/>
      <c r="W89" s="68"/>
      <c r="X89" s="68"/>
    </row>
    <row r="90" spans="1:24" s="20" customFormat="1" ht="44" customHeight="1">
      <c r="A90" s="77" t="s">
        <v>0</v>
      </c>
      <c r="B90" s="77" t="s">
        <v>1</v>
      </c>
      <c r="C90" s="77" t="s">
        <v>2</v>
      </c>
      <c r="D90" s="77" t="s">
        <v>3</v>
      </c>
      <c r="E90" s="77" t="s">
        <v>4</v>
      </c>
      <c r="F90" s="77" t="s">
        <v>5</v>
      </c>
      <c r="G90" s="77" t="s">
        <v>6</v>
      </c>
      <c r="H90" s="77" t="s">
        <v>7</v>
      </c>
      <c r="I90" s="77" t="s">
        <v>8</v>
      </c>
      <c r="J90" s="77" t="s">
        <v>9</v>
      </c>
      <c r="K90" s="77" t="s">
        <v>10</v>
      </c>
      <c r="L90" s="77" t="s">
        <v>11</v>
      </c>
      <c r="M90" s="77" t="s">
        <v>12</v>
      </c>
      <c r="N90" s="77" t="s">
        <v>13</v>
      </c>
      <c r="O90" s="77" t="s">
        <v>14</v>
      </c>
      <c r="P90" s="77" t="s">
        <v>15</v>
      </c>
      <c r="Q90" s="77" t="s">
        <v>16</v>
      </c>
      <c r="R90" s="77" t="s">
        <v>17</v>
      </c>
      <c r="S90" s="77" t="s">
        <v>18</v>
      </c>
      <c r="T90" s="77" t="s">
        <v>357</v>
      </c>
      <c r="U90" s="77" t="s">
        <v>21</v>
      </c>
      <c r="V90" s="78"/>
      <c r="W90" s="78" t="s">
        <v>22</v>
      </c>
      <c r="X90" s="78" t="s">
        <v>265</v>
      </c>
    </row>
    <row r="91" spans="1:24" ht="23" customHeight="1">
      <c r="A91" s="68" t="s">
        <v>358</v>
      </c>
      <c r="B91" s="68" t="s">
        <v>359</v>
      </c>
      <c r="C91" s="68" t="s">
        <v>360</v>
      </c>
      <c r="D91" s="68" t="s">
        <v>361</v>
      </c>
      <c r="E91" s="68" t="s">
        <v>175</v>
      </c>
      <c r="F91" s="68" t="s">
        <v>223</v>
      </c>
      <c r="G91" s="68" t="s">
        <v>404</v>
      </c>
      <c r="H91" s="68" t="s">
        <v>405</v>
      </c>
      <c r="I91" s="69">
        <v>0</v>
      </c>
      <c r="J91" s="69"/>
      <c r="K91" s="68"/>
      <c r="L91" s="74">
        <v>7.37</v>
      </c>
      <c r="M91" s="74">
        <v>187.44</v>
      </c>
      <c r="N91" s="74">
        <v>0</v>
      </c>
      <c r="O91" s="74">
        <v>181.26</v>
      </c>
      <c r="P91" s="74">
        <v>9</v>
      </c>
      <c r="Q91" s="74">
        <v>0</v>
      </c>
      <c r="R91" s="74">
        <v>0</v>
      </c>
      <c r="S91" s="74">
        <v>0</v>
      </c>
      <c r="T91" s="74">
        <v>0</v>
      </c>
      <c r="U91" s="74">
        <f>ROUND(SUM(M91:P91,R91:T91),2)</f>
        <v>377.7</v>
      </c>
      <c r="V91" s="68"/>
      <c r="W91" s="68"/>
      <c r="X91" s="68" t="s">
        <v>467</v>
      </c>
    </row>
    <row r="92" spans="1:24" ht="23" customHeight="1">
      <c r="A92" s="68" t="s">
        <v>358</v>
      </c>
      <c r="B92" s="68" t="s">
        <v>359</v>
      </c>
      <c r="C92" s="68" t="s">
        <v>360</v>
      </c>
      <c r="D92" s="68" t="s">
        <v>365</v>
      </c>
      <c r="E92" s="68" t="s">
        <v>51</v>
      </c>
      <c r="F92" s="68" t="s">
        <v>223</v>
      </c>
      <c r="G92" s="68" t="s">
        <v>404</v>
      </c>
      <c r="H92" s="68" t="s">
        <v>405</v>
      </c>
      <c r="I92" s="69">
        <v>0</v>
      </c>
      <c r="J92" s="69"/>
      <c r="K92" s="68"/>
      <c r="L92" s="74">
        <v>7.71</v>
      </c>
      <c r="M92" s="74">
        <v>193.6</v>
      </c>
      <c r="N92" s="74">
        <v>0</v>
      </c>
      <c r="O92" s="74">
        <v>141.83000000000001</v>
      </c>
      <c r="P92" s="74">
        <v>9</v>
      </c>
      <c r="Q92" s="74">
        <v>0</v>
      </c>
      <c r="R92" s="74">
        <v>0</v>
      </c>
      <c r="S92" s="74">
        <v>0</v>
      </c>
      <c r="T92" s="74">
        <v>0</v>
      </c>
      <c r="U92" s="74">
        <f>ROUND(SUM(M92:P92,R92:T92),2)</f>
        <v>344.43</v>
      </c>
      <c r="V92" s="68"/>
      <c r="W92" s="68"/>
      <c r="X92" s="68" t="s">
        <v>468</v>
      </c>
    </row>
    <row r="93" spans="1:24" s="28" customFormat="1" ht="23" customHeight="1">
      <c r="A93" s="82"/>
      <c r="B93" s="82"/>
      <c r="C93" s="82"/>
      <c r="D93" s="82"/>
      <c r="E93" s="82"/>
      <c r="F93" s="82" t="s">
        <v>223</v>
      </c>
      <c r="G93" s="82" t="s">
        <v>404</v>
      </c>
      <c r="H93" s="82" t="s">
        <v>31</v>
      </c>
      <c r="I93" s="83"/>
      <c r="J93" s="83">
        <f>IF(L93&gt;0,M93/L93,0)</f>
        <v>25.26790450928382</v>
      </c>
      <c r="K93" s="82"/>
      <c r="L93" s="84">
        <f>ROUND(SUM(L91:L92),2)</f>
        <v>15.08</v>
      </c>
      <c r="M93" s="84">
        <f>ROUND(SUM(M91:M92),2)</f>
        <v>381.04</v>
      </c>
      <c r="N93" s="84"/>
      <c r="O93" s="84">
        <f t="shared" ref="O93:U93" si="14">ROUND(SUM(O91:O92),2)</f>
        <v>323.08999999999997</v>
      </c>
      <c r="P93" s="84">
        <f t="shared" si="14"/>
        <v>18</v>
      </c>
      <c r="Q93" s="84">
        <f t="shared" si="14"/>
        <v>0</v>
      </c>
      <c r="R93" s="84">
        <f t="shared" si="14"/>
        <v>0</v>
      </c>
      <c r="S93" s="84">
        <f t="shared" si="14"/>
        <v>0</v>
      </c>
      <c r="T93" s="84">
        <f t="shared" si="14"/>
        <v>0</v>
      </c>
      <c r="U93" s="84">
        <f t="shared" si="14"/>
        <v>722.13</v>
      </c>
      <c r="V93" s="82"/>
      <c r="W93" s="82"/>
      <c r="X93" s="82"/>
    </row>
    <row r="94" spans="1:24" s="28" customFormat="1" ht="23" customHeight="1">
      <c r="A94" s="82"/>
      <c r="B94" s="82"/>
      <c r="C94" s="82"/>
      <c r="D94" s="82"/>
      <c r="E94" s="82"/>
      <c r="F94" s="82"/>
      <c r="G94" s="82"/>
      <c r="H94" s="82" t="s">
        <v>32</v>
      </c>
      <c r="I94" s="83"/>
      <c r="J94" s="83">
        <f>IF(L94&gt;0,N94/L94,0)</f>
        <v>0.65185676392572944</v>
      </c>
      <c r="K94" s="82"/>
      <c r="L94" s="84">
        <f>L93</f>
        <v>15.08</v>
      </c>
      <c r="M94" s="84"/>
      <c r="N94" s="84">
        <f>MAX(0,ROUND(ROUND(L93*$W$2+0.000000001,2)-M93,2))</f>
        <v>9.83</v>
      </c>
      <c r="O94" s="84"/>
      <c r="P94" s="84"/>
      <c r="Q94" s="84"/>
      <c r="R94" s="84"/>
      <c r="S94" s="84"/>
      <c r="T94" s="84"/>
      <c r="U94" s="84">
        <f>N94</f>
        <v>9.83</v>
      </c>
      <c r="V94" s="82"/>
      <c r="W94" s="82"/>
      <c r="X94" s="82"/>
    </row>
    <row r="95" spans="1:24" s="28" customFormat="1" ht="23" customHeight="1">
      <c r="A95" s="79"/>
      <c r="B95" s="79"/>
      <c r="C95" s="79"/>
      <c r="D95" s="79"/>
      <c r="E95" s="79"/>
      <c r="F95" s="79"/>
      <c r="G95" s="79"/>
      <c r="H95" s="79" t="s">
        <v>469</v>
      </c>
      <c r="I95" s="80"/>
      <c r="J95" s="80">
        <f>IF(L95&gt;0,(M95+N95)/L95,0)</f>
        <v>25.919761273209549</v>
      </c>
      <c r="K95" s="79"/>
      <c r="L95" s="81">
        <f>L93</f>
        <v>15.08</v>
      </c>
      <c r="M95" s="81">
        <f>M93</f>
        <v>381.04</v>
      </c>
      <c r="N95" s="81">
        <f>N94</f>
        <v>9.83</v>
      </c>
      <c r="O95" s="81">
        <f>O93</f>
        <v>323.08999999999997</v>
      </c>
      <c r="P95" s="81">
        <f>P93</f>
        <v>18</v>
      </c>
      <c r="Q95" s="81"/>
      <c r="R95" s="81">
        <f>R93</f>
        <v>0</v>
      </c>
      <c r="S95" s="81">
        <f>S93</f>
        <v>0</v>
      </c>
      <c r="T95" s="81">
        <f>T93</f>
        <v>0</v>
      </c>
      <c r="U95" s="81">
        <f>ROUND(U93+N95,2)</f>
        <v>731.96</v>
      </c>
      <c r="V95" s="82"/>
      <c r="W95" s="82"/>
      <c r="X95" s="82"/>
    </row>
    <row r="96" spans="1:24" ht="23" customHeight="1">
      <c r="A96" s="68"/>
      <c r="B96" s="68"/>
      <c r="C96" s="68"/>
      <c r="D96" s="68"/>
      <c r="E96" s="68"/>
      <c r="F96" s="68"/>
      <c r="G96" s="68"/>
      <c r="H96" s="68"/>
      <c r="I96" s="69"/>
      <c r="J96" s="69"/>
      <c r="K96" s="68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68"/>
      <c r="W96" s="68"/>
      <c r="X96" s="68"/>
    </row>
    <row r="97" spans="1:24" s="20" customFormat="1" ht="44" customHeight="1">
      <c r="A97" s="77" t="s">
        <v>0</v>
      </c>
      <c r="B97" s="77" t="s">
        <v>1</v>
      </c>
      <c r="C97" s="77" t="s">
        <v>2</v>
      </c>
      <c r="D97" s="77" t="s">
        <v>3</v>
      </c>
      <c r="E97" s="77" t="s">
        <v>4</v>
      </c>
      <c r="F97" s="77" t="s">
        <v>5</v>
      </c>
      <c r="G97" s="77" t="s">
        <v>6</v>
      </c>
      <c r="H97" s="77" t="s">
        <v>7</v>
      </c>
      <c r="I97" s="77" t="s">
        <v>8</v>
      </c>
      <c r="J97" s="77" t="s">
        <v>9</v>
      </c>
      <c r="K97" s="77" t="s">
        <v>10</v>
      </c>
      <c r="L97" s="77" t="s">
        <v>11</v>
      </c>
      <c r="M97" s="77" t="s">
        <v>12</v>
      </c>
      <c r="N97" s="77" t="s">
        <v>13</v>
      </c>
      <c r="O97" s="77" t="s">
        <v>14</v>
      </c>
      <c r="P97" s="77" t="s">
        <v>15</v>
      </c>
      <c r="Q97" s="77" t="s">
        <v>16</v>
      </c>
      <c r="R97" s="77" t="s">
        <v>17</v>
      </c>
      <c r="S97" s="77" t="s">
        <v>18</v>
      </c>
      <c r="T97" s="77" t="s">
        <v>357</v>
      </c>
      <c r="U97" s="77" t="s">
        <v>21</v>
      </c>
      <c r="V97" s="78"/>
      <c r="W97" s="78" t="s">
        <v>22</v>
      </c>
      <c r="X97" s="78" t="s">
        <v>265</v>
      </c>
    </row>
    <row r="98" spans="1:24" ht="23" customHeight="1">
      <c r="A98" s="68" t="s">
        <v>358</v>
      </c>
      <c r="B98" s="68" t="s">
        <v>359</v>
      </c>
      <c r="C98" s="68" t="s">
        <v>360</v>
      </c>
      <c r="D98" s="68" t="s">
        <v>365</v>
      </c>
      <c r="E98" s="68" t="s">
        <v>51</v>
      </c>
      <c r="F98" s="68" t="s">
        <v>406</v>
      </c>
      <c r="G98" s="68" t="s">
        <v>407</v>
      </c>
      <c r="H98" s="68" t="s">
        <v>408</v>
      </c>
      <c r="I98" s="69">
        <v>0</v>
      </c>
      <c r="J98" s="69"/>
      <c r="K98" s="68"/>
      <c r="L98" s="74">
        <v>7.63</v>
      </c>
      <c r="M98" s="74">
        <v>191.6</v>
      </c>
      <c r="N98" s="74">
        <v>0</v>
      </c>
      <c r="O98" s="74">
        <v>140.36000000000001</v>
      </c>
      <c r="P98" s="74">
        <v>9</v>
      </c>
      <c r="Q98" s="74">
        <v>0</v>
      </c>
      <c r="R98" s="74">
        <v>0</v>
      </c>
      <c r="S98" s="74">
        <v>0</v>
      </c>
      <c r="T98" s="74">
        <v>0</v>
      </c>
      <c r="U98" s="74">
        <f>ROUND(SUM(M98:P98,R98:T98),2)</f>
        <v>340.96</v>
      </c>
      <c r="V98" s="68"/>
      <c r="W98" s="68"/>
      <c r="X98" s="68" t="s">
        <v>470</v>
      </c>
    </row>
    <row r="99" spans="1:24" s="28" customFormat="1" ht="23" customHeight="1">
      <c r="A99" s="82"/>
      <c r="B99" s="82"/>
      <c r="C99" s="82"/>
      <c r="D99" s="82"/>
      <c r="E99" s="82"/>
      <c r="F99" s="82" t="s">
        <v>406</v>
      </c>
      <c r="G99" s="82" t="s">
        <v>407</v>
      </c>
      <c r="H99" s="82" t="s">
        <v>31</v>
      </c>
      <c r="I99" s="83"/>
      <c r="J99" s="83">
        <f>IF(L99&gt;0,M99/L99,0)</f>
        <v>25.11140235910878</v>
      </c>
      <c r="K99" s="82"/>
      <c r="L99" s="84">
        <f>ROUND(SUM(L98:L98),2)</f>
        <v>7.63</v>
      </c>
      <c r="M99" s="84">
        <f>ROUND(SUM(M98:M98),2)</f>
        <v>191.6</v>
      </c>
      <c r="N99" s="84"/>
      <c r="O99" s="84">
        <f t="shared" ref="O99:U99" si="15">ROUND(SUM(O98:O98),2)</f>
        <v>140.36000000000001</v>
      </c>
      <c r="P99" s="84">
        <f t="shared" si="15"/>
        <v>9</v>
      </c>
      <c r="Q99" s="84">
        <f t="shared" si="15"/>
        <v>0</v>
      </c>
      <c r="R99" s="84">
        <f t="shared" si="15"/>
        <v>0</v>
      </c>
      <c r="S99" s="84">
        <f t="shared" si="15"/>
        <v>0</v>
      </c>
      <c r="T99" s="84">
        <f t="shared" si="15"/>
        <v>0</v>
      </c>
      <c r="U99" s="84">
        <f t="shared" si="15"/>
        <v>340.96</v>
      </c>
      <c r="V99" s="82"/>
      <c r="W99" s="82"/>
      <c r="X99" s="82"/>
    </row>
    <row r="100" spans="1:24" s="28" customFormat="1" ht="23" customHeight="1">
      <c r="A100" s="82"/>
      <c r="B100" s="82"/>
      <c r="C100" s="82"/>
      <c r="D100" s="82"/>
      <c r="E100" s="82"/>
      <c r="F100" s="82"/>
      <c r="G100" s="82"/>
      <c r="H100" s="82" t="s">
        <v>32</v>
      </c>
      <c r="I100" s="83"/>
      <c r="J100" s="83">
        <f>IF(L100&gt;0,N100/L100,0)</f>
        <v>0.80865006553079943</v>
      </c>
      <c r="K100" s="82"/>
      <c r="L100" s="84">
        <f>L99</f>
        <v>7.63</v>
      </c>
      <c r="M100" s="84"/>
      <c r="N100" s="84">
        <f>MAX(0,ROUND(ROUND(L99*$W$2+0.000000001,2)-M99,2))</f>
        <v>6.17</v>
      </c>
      <c r="O100" s="84"/>
      <c r="P100" s="84"/>
      <c r="Q100" s="84"/>
      <c r="R100" s="84"/>
      <c r="S100" s="84"/>
      <c r="T100" s="84"/>
      <c r="U100" s="84">
        <f>N100</f>
        <v>6.17</v>
      </c>
      <c r="V100" s="82"/>
      <c r="W100" s="82"/>
      <c r="X100" s="82"/>
    </row>
    <row r="101" spans="1:24" s="28" customFormat="1" ht="23" customHeight="1">
      <c r="A101" s="79"/>
      <c r="B101" s="79"/>
      <c r="C101" s="79"/>
      <c r="D101" s="79"/>
      <c r="E101" s="79"/>
      <c r="F101" s="79"/>
      <c r="G101" s="79"/>
      <c r="H101" s="79" t="s">
        <v>471</v>
      </c>
      <c r="I101" s="80"/>
      <c r="J101" s="80">
        <f>IF(L101&gt;0,(M101+N101)/L101,0)</f>
        <v>25.920052424639579</v>
      </c>
      <c r="K101" s="79"/>
      <c r="L101" s="81">
        <f>L99</f>
        <v>7.63</v>
      </c>
      <c r="M101" s="81">
        <f>M99</f>
        <v>191.6</v>
      </c>
      <c r="N101" s="81">
        <f>N100</f>
        <v>6.17</v>
      </c>
      <c r="O101" s="81">
        <f>O99</f>
        <v>140.36000000000001</v>
      </c>
      <c r="P101" s="81">
        <f>P99</f>
        <v>9</v>
      </c>
      <c r="Q101" s="81"/>
      <c r="R101" s="81">
        <f>R99</f>
        <v>0</v>
      </c>
      <c r="S101" s="81">
        <f>S99</f>
        <v>0</v>
      </c>
      <c r="T101" s="81">
        <f>T99</f>
        <v>0</v>
      </c>
      <c r="U101" s="81">
        <f>ROUND(U99+N101,2)</f>
        <v>347.13</v>
      </c>
      <c r="V101" s="82"/>
      <c r="W101" s="82"/>
      <c r="X101" s="82"/>
    </row>
    <row r="102" spans="1:24" ht="23" customHeight="1">
      <c r="A102" s="68"/>
      <c r="B102" s="68"/>
      <c r="C102" s="68"/>
      <c r="D102" s="68"/>
      <c r="E102" s="68"/>
      <c r="F102" s="68"/>
      <c r="G102" s="68"/>
      <c r="H102" s="68"/>
      <c r="I102" s="69"/>
      <c r="J102" s="69"/>
      <c r="K102" s="68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68"/>
      <c r="W102" s="68"/>
      <c r="X102" s="68"/>
    </row>
    <row r="103" spans="1:24" s="20" customFormat="1" ht="44" customHeight="1">
      <c r="A103" s="77" t="s">
        <v>0</v>
      </c>
      <c r="B103" s="77" t="s">
        <v>1</v>
      </c>
      <c r="C103" s="77" t="s">
        <v>2</v>
      </c>
      <c r="D103" s="77" t="s">
        <v>3</v>
      </c>
      <c r="E103" s="77" t="s">
        <v>4</v>
      </c>
      <c r="F103" s="77" t="s">
        <v>5</v>
      </c>
      <c r="G103" s="77" t="s">
        <v>6</v>
      </c>
      <c r="H103" s="77" t="s">
        <v>7</v>
      </c>
      <c r="I103" s="77" t="s">
        <v>8</v>
      </c>
      <c r="J103" s="77" t="s">
        <v>9</v>
      </c>
      <c r="K103" s="77" t="s">
        <v>10</v>
      </c>
      <c r="L103" s="77" t="s">
        <v>11</v>
      </c>
      <c r="M103" s="77" t="s">
        <v>12</v>
      </c>
      <c r="N103" s="77" t="s">
        <v>13</v>
      </c>
      <c r="O103" s="77" t="s">
        <v>14</v>
      </c>
      <c r="P103" s="77" t="s">
        <v>15</v>
      </c>
      <c r="Q103" s="77" t="s">
        <v>16</v>
      </c>
      <c r="R103" s="77" t="s">
        <v>17</v>
      </c>
      <c r="S103" s="77" t="s">
        <v>18</v>
      </c>
      <c r="T103" s="77" t="s">
        <v>357</v>
      </c>
      <c r="U103" s="77" t="s">
        <v>21</v>
      </c>
      <c r="V103" s="78"/>
      <c r="W103" s="78" t="s">
        <v>22</v>
      </c>
      <c r="X103" s="78" t="s">
        <v>265</v>
      </c>
    </row>
    <row r="104" spans="1:24" ht="23" customHeight="1">
      <c r="A104" s="68" t="s">
        <v>358</v>
      </c>
      <c r="B104" s="68" t="s">
        <v>359</v>
      </c>
      <c r="C104" s="68" t="s">
        <v>360</v>
      </c>
      <c r="D104" s="68" t="s">
        <v>365</v>
      </c>
      <c r="E104" s="68" t="s">
        <v>51</v>
      </c>
      <c r="F104" s="68" t="s">
        <v>409</v>
      </c>
      <c r="G104" s="68" t="s">
        <v>410</v>
      </c>
      <c r="H104" s="68" t="s">
        <v>411</v>
      </c>
      <c r="I104" s="69">
        <v>0</v>
      </c>
      <c r="J104" s="69"/>
      <c r="K104" s="68"/>
      <c r="L104" s="74">
        <v>11.12</v>
      </c>
      <c r="M104" s="74">
        <v>282.61</v>
      </c>
      <c r="N104" s="74">
        <v>0</v>
      </c>
      <c r="O104" s="74">
        <v>207.04</v>
      </c>
      <c r="P104" s="74">
        <v>13.5</v>
      </c>
      <c r="Q104" s="74">
        <v>0</v>
      </c>
      <c r="R104" s="74">
        <v>0</v>
      </c>
      <c r="S104" s="74">
        <v>0</v>
      </c>
      <c r="T104" s="74">
        <v>0</v>
      </c>
      <c r="U104" s="74">
        <f>ROUND(SUM(M104:P104,R104:T104),2)</f>
        <v>503.15</v>
      </c>
      <c r="V104" s="68"/>
      <c r="W104" s="68"/>
      <c r="X104" s="68" t="s">
        <v>472</v>
      </c>
    </row>
    <row r="105" spans="1:24" s="28" customFormat="1" ht="23" customHeight="1">
      <c r="A105" s="82"/>
      <c r="B105" s="82"/>
      <c r="C105" s="82"/>
      <c r="D105" s="82"/>
      <c r="E105" s="82"/>
      <c r="F105" s="82" t="s">
        <v>409</v>
      </c>
      <c r="G105" s="82" t="s">
        <v>410</v>
      </c>
      <c r="H105" s="82" t="s">
        <v>31</v>
      </c>
      <c r="I105" s="83"/>
      <c r="J105" s="83">
        <f>IF(L105&gt;0,M105/L105,0)</f>
        <v>25.414568345323744</v>
      </c>
      <c r="K105" s="82"/>
      <c r="L105" s="84">
        <f>ROUND(SUM(L104:L104),2)</f>
        <v>11.12</v>
      </c>
      <c r="M105" s="84">
        <f>ROUND(SUM(M104:M104),2)</f>
        <v>282.61</v>
      </c>
      <c r="N105" s="84"/>
      <c r="O105" s="84">
        <f t="shared" ref="O105:U105" si="16">ROUND(SUM(O104:O104),2)</f>
        <v>207.04</v>
      </c>
      <c r="P105" s="84">
        <f t="shared" si="16"/>
        <v>13.5</v>
      </c>
      <c r="Q105" s="84">
        <f t="shared" si="16"/>
        <v>0</v>
      </c>
      <c r="R105" s="84">
        <f t="shared" si="16"/>
        <v>0</v>
      </c>
      <c r="S105" s="84">
        <f t="shared" si="16"/>
        <v>0</v>
      </c>
      <c r="T105" s="84">
        <f t="shared" si="16"/>
        <v>0</v>
      </c>
      <c r="U105" s="84">
        <f t="shared" si="16"/>
        <v>503.15</v>
      </c>
      <c r="V105" s="82"/>
      <c r="W105" s="82"/>
      <c r="X105" s="82"/>
    </row>
    <row r="106" spans="1:24" s="28" customFormat="1" ht="23" customHeight="1">
      <c r="A106" s="82"/>
      <c r="B106" s="82"/>
      <c r="C106" s="82"/>
      <c r="D106" s="82"/>
      <c r="E106" s="82"/>
      <c r="F106" s="82"/>
      <c r="G106" s="82"/>
      <c r="H106" s="82" t="s">
        <v>32</v>
      </c>
      <c r="I106" s="83"/>
      <c r="J106" s="83">
        <f>IF(L106&gt;0,N106/L106,0)</f>
        <v>0.50539568345323749</v>
      </c>
      <c r="K106" s="82"/>
      <c r="L106" s="84">
        <f>L105</f>
        <v>11.12</v>
      </c>
      <c r="M106" s="84"/>
      <c r="N106" s="84">
        <f>MAX(0,ROUND(ROUND(L105*$W$2+0.000000001,2)-M105,2))</f>
        <v>5.62</v>
      </c>
      <c r="O106" s="84"/>
      <c r="P106" s="84"/>
      <c r="Q106" s="84"/>
      <c r="R106" s="84"/>
      <c r="S106" s="84"/>
      <c r="T106" s="84"/>
      <c r="U106" s="84">
        <f>N106</f>
        <v>5.62</v>
      </c>
      <c r="V106" s="82"/>
      <c r="W106" s="82"/>
      <c r="X106" s="82"/>
    </row>
    <row r="107" spans="1:24" s="28" customFormat="1" ht="23" customHeight="1">
      <c r="A107" s="79"/>
      <c r="B107" s="79"/>
      <c r="C107" s="79"/>
      <c r="D107" s="79"/>
      <c r="E107" s="79"/>
      <c r="F107" s="79"/>
      <c r="G107" s="79"/>
      <c r="H107" s="79" t="s">
        <v>473</v>
      </c>
      <c r="I107" s="80"/>
      <c r="J107" s="80">
        <f>IF(L107&gt;0,(M107+N107)/L107,0)</f>
        <v>25.919964028776981</v>
      </c>
      <c r="K107" s="79"/>
      <c r="L107" s="81">
        <f>L105</f>
        <v>11.12</v>
      </c>
      <c r="M107" s="81">
        <f>M105</f>
        <v>282.61</v>
      </c>
      <c r="N107" s="81">
        <f>N106</f>
        <v>5.62</v>
      </c>
      <c r="O107" s="81">
        <f>O105</f>
        <v>207.04</v>
      </c>
      <c r="P107" s="81">
        <f>P105</f>
        <v>13.5</v>
      </c>
      <c r="Q107" s="81"/>
      <c r="R107" s="81">
        <f>R105</f>
        <v>0</v>
      </c>
      <c r="S107" s="81">
        <f>S105</f>
        <v>0</v>
      </c>
      <c r="T107" s="81">
        <f>T105</f>
        <v>0</v>
      </c>
      <c r="U107" s="81">
        <f>ROUND(U105+N107,2)</f>
        <v>508.77</v>
      </c>
      <c r="V107" s="82"/>
      <c r="W107" s="82"/>
      <c r="X107" s="82"/>
    </row>
    <row r="108" spans="1:24" ht="23" customHeight="1">
      <c r="A108" s="68"/>
      <c r="B108" s="68"/>
      <c r="C108" s="68"/>
      <c r="D108" s="68"/>
      <c r="E108" s="68"/>
      <c r="F108" s="68"/>
      <c r="G108" s="68"/>
      <c r="H108" s="68"/>
      <c r="I108" s="69"/>
      <c r="J108" s="69"/>
      <c r="K108" s="68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68"/>
      <c r="W108" s="68"/>
      <c r="X108" s="68"/>
    </row>
    <row r="109" spans="1:24" s="20" customFormat="1" ht="44" customHeight="1">
      <c r="A109" s="77" t="s">
        <v>0</v>
      </c>
      <c r="B109" s="77" t="s">
        <v>1</v>
      </c>
      <c r="C109" s="77" t="s">
        <v>2</v>
      </c>
      <c r="D109" s="77" t="s">
        <v>3</v>
      </c>
      <c r="E109" s="77" t="s">
        <v>4</v>
      </c>
      <c r="F109" s="77" t="s">
        <v>5</v>
      </c>
      <c r="G109" s="77" t="s">
        <v>6</v>
      </c>
      <c r="H109" s="77" t="s">
        <v>7</v>
      </c>
      <c r="I109" s="77" t="s">
        <v>8</v>
      </c>
      <c r="J109" s="77" t="s">
        <v>9</v>
      </c>
      <c r="K109" s="77" t="s">
        <v>10</v>
      </c>
      <c r="L109" s="77" t="s">
        <v>11</v>
      </c>
      <c r="M109" s="77" t="s">
        <v>12</v>
      </c>
      <c r="N109" s="77" t="s">
        <v>13</v>
      </c>
      <c r="O109" s="77" t="s">
        <v>14</v>
      </c>
      <c r="P109" s="77" t="s">
        <v>15</v>
      </c>
      <c r="Q109" s="77" t="s">
        <v>16</v>
      </c>
      <c r="R109" s="77" t="s">
        <v>17</v>
      </c>
      <c r="S109" s="77" t="s">
        <v>18</v>
      </c>
      <c r="T109" s="77" t="s">
        <v>357</v>
      </c>
      <c r="U109" s="77" t="s">
        <v>21</v>
      </c>
      <c r="V109" s="78"/>
      <c r="W109" s="78" t="s">
        <v>22</v>
      </c>
      <c r="X109" s="78" t="s">
        <v>265</v>
      </c>
    </row>
    <row r="110" spans="1:24" ht="23" customHeight="1">
      <c r="A110" s="68" t="s">
        <v>358</v>
      </c>
      <c r="B110" s="68" t="s">
        <v>359</v>
      </c>
      <c r="C110" s="68" t="s">
        <v>360</v>
      </c>
      <c r="D110" s="68" t="s">
        <v>365</v>
      </c>
      <c r="E110" s="68" t="s">
        <v>51</v>
      </c>
      <c r="F110" s="68" t="s">
        <v>412</v>
      </c>
      <c r="G110" s="68" t="s">
        <v>413</v>
      </c>
      <c r="H110" s="68" t="s">
        <v>414</v>
      </c>
      <c r="I110" s="69">
        <v>0</v>
      </c>
      <c r="J110" s="69"/>
      <c r="K110" s="68"/>
      <c r="L110" s="74">
        <v>11.35</v>
      </c>
      <c r="M110" s="74">
        <v>282.61</v>
      </c>
      <c r="N110" s="74">
        <v>0</v>
      </c>
      <c r="O110" s="74">
        <v>207.04</v>
      </c>
      <c r="P110" s="74">
        <v>13.5</v>
      </c>
      <c r="Q110" s="74">
        <v>0</v>
      </c>
      <c r="R110" s="74">
        <v>0</v>
      </c>
      <c r="S110" s="74">
        <v>0</v>
      </c>
      <c r="T110" s="74">
        <v>0</v>
      </c>
      <c r="U110" s="74">
        <f>ROUND(SUM(M110:P110,R110:T110),2)</f>
        <v>503.15</v>
      </c>
      <c r="V110" s="68"/>
      <c r="W110" s="68"/>
      <c r="X110" s="68" t="s">
        <v>474</v>
      </c>
    </row>
    <row r="111" spans="1:24" s="28" customFormat="1" ht="23" customHeight="1">
      <c r="A111" s="82"/>
      <c r="B111" s="82"/>
      <c r="C111" s="82"/>
      <c r="D111" s="82"/>
      <c r="E111" s="82"/>
      <c r="F111" s="82" t="s">
        <v>412</v>
      </c>
      <c r="G111" s="82" t="s">
        <v>413</v>
      </c>
      <c r="H111" s="82" t="s">
        <v>31</v>
      </c>
      <c r="I111" s="83"/>
      <c r="J111" s="83">
        <f>IF(L111&gt;0,M111/L111,0)</f>
        <v>24.899559471365642</v>
      </c>
      <c r="K111" s="82"/>
      <c r="L111" s="84">
        <f>ROUND(SUM(L110:L110),2)</f>
        <v>11.35</v>
      </c>
      <c r="M111" s="84">
        <f>ROUND(SUM(M110:M110),2)</f>
        <v>282.61</v>
      </c>
      <c r="N111" s="84"/>
      <c r="O111" s="84">
        <f t="shared" ref="O111:U111" si="17">ROUND(SUM(O110:O110),2)</f>
        <v>207.04</v>
      </c>
      <c r="P111" s="84">
        <f t="shared" si="17"/>
        <v>13.5</v>
      </c>
      <c r="Q111" s="84">
        <f t="shared" si="17"/>
        <v>0</v>
      </c>
      <c r="R111" s="84">
        <f t="shared" si="17"/>
        <v>0</v>
      </c>
      <c r="S111" s="84">
        <f t="shared" si="17"/>
        <v>0</v>
      </c>
      <c r="T111" s="84">
        <f t="shared" si="17"/>
        <v>0</v>
      </c>
      <c r="U111" s="84">
        <f t="shared" si="17"/>
        <v>503.15</v>
      </c>
      <c r="V111" s="82"/>
      <c r="W111" s="82"/>
      <c r="X111" s="82"/>
    </row>
    <row r="112" spans="1:24" s="28" customFormat="1" ht="23" customHeight="1">
      <c r="A112" s="82"/>
      <c r="B112" s="82"/>
      <c r="C112" s="82"/>
      <c r="D112" s="82"/>
      <c r="E112" s="82"/>
      <c r="F112" s="82"/>
      <c r="G112" s="82"/>
      <c r="H112" s="82" t="s">
        <v>32</v>
      </c>
      <c r="I112" s="83"/>
      <c r="J112" s="83">
        <f>IF(L112&gt;0,N112/L112,0)</f>
        <v>1.0202643171806167</v>
      </c>
      <c r="K112" s="82"/>
      <c r="L112" s="84">
        <f>L111</f>
        <v>11.35</v>
      </c>
      <c r="M112" s="84"/>
      <c r="N112" s="84">
        <f>MAX(0,ROUND(ROUND(L111*$W$2+0.000000001,2)-M111,2))</f>
        <v>11.58</v>
      </c>
      <c r="O112" s="84"/>
      <c r="P112" s="84"/>
      <c r="Q112" s="84"/>
      <c r="R112" s="84"/>
      <c r="S112" s="84"/>
      <c r="T112" s="84"/>
      <c r="U112" s="84">
        <f>N112</f>
        <v>11.58</v>
      </c>
      <c r="V112" s="82"/>
      <c r="W112" s="82"/>
      <c r="X112" s="82"/>
    </row>
    <row r="113" spans="1:24" s="28" customFormat="1" ht="23" customHeight="1">
      <c r="A113" s="79"/>
      <c r="B113" s="79"/>
      <c r="C113" s="79"/>
      <c r="D113" s="79"/>
      <c r="E113" s="79"/>
      <c r="F113" s="79"/>
      <c r="G113" s="79"/>
      <c r="H113" s="79" t="s">
        <v>475</v>
      </c>
      <c r="I113" s="80"/>
      <c r="J113" s="80">
        <f>IF(L113&gt;0,(M113+N113)/L113,0)</f>
        <v>25.919823788546257</v>
      </c>
      <c r="K113" s="79"/>
      <c r="L113" s="81">
        <f>L111</f>
        <v>11.35</v>
      </c>
      <c r="M113" s="81">
        <f>M111</f>
        <v>282.61</v>
      </c>
      <c r="N113" s="81">
        <f>N112</f>
        <v>11.58</v>
      </c>
      <c r="O113" s="81">
        <f>O111</f>
        <v>207.04</v>
      </c>
      <c r="P113" s="81">
        <f>P111</f>
        <v>13.5</v>
      </c>
      <c r="Q113" s="81"/>
      <c r="R113" s="81">
        <f>R111</f>
        <v>0</v>
      </c>
      <c r="S113" s="81">
        <f>S111</f>
        <v>0</v>
      </c>
      <c r="T113" s="81">
        <f>T111</f>
        <v>0</v>
      </c>
      <c r="U113" s="81">
        <f>ROUND(U111+N113,2)</f>
        <v>514.73</v>
      </c>
      <c r="V113" s="82"/>
      <c r="W113" s="82"/>
      <c r="X113" s="82"/>
    </row>
    <row r="114" spans="1:24" ht="23" customHeight="1">
      <c r="A114" s="68"/>
      <c r="B114" s="68"/>
      <c r="C114" s="68"/>
      <c r="D114" s="68"/>
      <c r="E114" s="68"/>
      <c r="F114" s="68"/>
      <c r="G114" s="68"/>
      <c r="H114" s="68"/>
      <c r="I114" s="69"/>
      <c r="J114" s="69"/>
      <c r="K114" s="68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68"/>
      <c r="W114" s="68"/>
      <c r="X114" s="68"/>
    </row>
    <row r="115" spans="1:24" s="20" customFormat="1" ht="44" customHeight="1">
      <c r="A115" s="77" t="s">
        <v>0</v>
      </c>
      <c r="B115" s="77" t="s">
        <v>1</v>
      </c>
      <c r="C115" s="77" t="s">
        <v>2</v>
      </c>
      <c r="D115" s="77" t="s">
        <v>3</v>
      </c>
      <c r="E115" s="77" t="s">
        <v>4</v>
      </c>
      <c r="F115" s="77" t="s">
        <v>5</v>
      </c>
      <c r="G115" s="77" t="s">
        <v>6</v>
      </c>
      <c r="H115" s="77" t="s">
        <v>7</v>
      </c>
      <c r="I115" s="77" t="s">
        <v>8</v>
      </c>
      <c r="J115" s="77" t="s">
        <v>9</v>
      </c>
      <c r="K115" s="77" t="s">
        <v>10</v>
      </c>
      <c r="L115" s="77" t="s">
        <v>11</v>
      </c>
      <c r="M115" s="77" t="s">
        <v>12</v>
      </c>
      <c r="N115" s="77" t="s">
        <v>13</v>
      </c>
      <c r="O115" s="77" t="s">
        <v>14</v>
      </c>
      <c r="P115" s="77" t="s">
        <v>15</v>
      </c>
      <c r="Q115" s="77" t="s">
        <v>16</v>
      </c>
      <c r="R115" s="77" t="s">
        <v>17</v>
      </c>
      <c r="S115" s="77" t="s">
        <v>18</v>
      </c>
      <c r="T115" s="77" t="s">
        <v>357</v>
      </c>
      <c r="U115" s="77" t="s">
        <v>21</v>
      </c>
      <c r="V115" s="78"/>
      <c r="W115" s="78" t="s">
        <v>22</v>
      </c>
      <c r="X115" s="78" t="s">
        <v>265</v>
      </c>
    </row>
    <row r="116" spans="1:24" ht="23" customHeight="1">
      <c r="A116" s="68" t="s">
        <v>358</v>
      </c>
      <c r="B116" s="68" t="s">
        <v>359</v>
      </c>
      <c r="C116" s="68" t="s">
        <v>360</v>
      </c>
      <c r="D116" s="68" t="s">
        <v>361</v>
      </c>
      <c r="E116" s="68" t="s">
        <v>175</v>
      </c>
      <c r="F116" s="68" t="s">
        <v>415</v>
      </c>
      <c r="G116" s="68" t="s">
        <v>416</v>
      </c>
      <c r="H116" s="68" t="s">
        <v>417</v>
      </c>
      <c r="I116" s="69">
        <v>0</v>
      </c>
      <c r="J116" s="69"/>
      <c r="K116" s="68"/>
      <c r="L116" s="74">
        <v>10.34</v>
      </c>
      <c r="M116" s="74">
        <v>262.45999999999998</v>
      </c>
      <c r="N116" s="74">
        <v>0</v>
      </c>
      <c r="O116" s="74">
        <v>253.82</v>
      </c>
      <c r="P116" s="74">
        <v>13.5</v>
      </c>
      <c r="Q116" s="74">
        <v>0</v>
      </c>
      <c r="R116" s="74">
        <v>0</v>
      </c>
      <c r="S116" s="74">
        <v>0</v>
      </c>
      <c r="T116" s="74">
        <v>0</v>
      </c>
      <c r="U116" s="74">
        <f>ROUND(SUM(M116:P116,R116:T116),2)</f>
        <v>529.78</v>
      </c>
      <c r="V116" s="68"/>
      <c r="W116" s="68"/>
      <c r="X116" s="68" t="s">
        <v>476</v>
      </c>
    </row>
    <row r="117" spans="1:24" ht="23" customHeight="1">
      <c r="A117" s="68" t="s">
        <v>358</v>
      </c>
      <c r="B117" s="68" t="s">
        <v>359</v>
      </c>
      <c r="C117" s="68" t="s">
        <v>360</v>
      </c>
      <c r="D117" s="68" t="s">
        <v>365</v>
      </c>
      <c r="E117" s="68" t="s">
        <v>51</v>
      </c>
      <c r="F117" s="68" t="s">
        <v>415</v>
      </c>
      <c r="G117" s="68" t="s">
        <v>416</v>
      </c>
      <c r="H117" s="68" t="s">
        <v>417</v>
      </c>
      <c r="I117" s="69">
        <v>0</v>
      </c>
      <c r="J117" s="69"/>
      <c r="K117" s="68"/>
      <c r="L117" s="74">
        <v>7.71</v>
      </c>
      <c r="M117" s="74">
        <v>193.6</v>
      </c>
      <c r="N117" s="74">
        <v>0</v>
      </c>
      <c r="O117" s="74">
        <v>141.83000000000001</v>
      </c>
      <c r="P117" s="74">
        <v>9</v>
      </c>
      <c r="Q117" s="74">
        <v>0</v>
      </c>
      <c r="R117" s="74">
        <v>0</v>
      </c>
      <c r="S117" s="74">
        <v>0</v>
      </c>
      <c r="T117" s="74">
        <v>0</v>
      </c>
      <c r="U117" s="74">
        <f>ROUND(SUM(M117:P117,R117:T117),2)</f>
        <v>344.43</v>
      </c>
      <c r="V117" s="68"/>
      <c r="W117" s="68"/>
      <c r="X117" s="68" t="s">
        <v>477</v>
      </c>
    </row>
    <row r="118" spans="1:24" s="28" customFormat="1" ht="23" customHeight="1">
      <c r="A118" s="82"/>
      <c r="B118" s="82"/>
      <c r="C118" s="82"/>
      <c r="D118" s="82"/>
      <c r="E118" s="82"/>
      <c r="F118" s="82" t="s">
        <v>415</v>
      </c>
      <c r="G118" s="82" t="s">
        <v>416</v>
      </c>
      <c r="H118" s="82" t="s">
        <v>31</v>
      </c>
      <c r="I118" s="83"/>
      <c r="J118" s="83">
        <f>IF(L118&gt;0,M118/L118,0)</f>
        <v>25.266481994459834</v>
      </c>
      <c r="K118" s="82"/>
      <c r="L118" s="84">
        <f>ROUND(SUM(L116:L117),2)</f>
        <v>18.05</v>
      </c>
      <c r="M118" s="84">
        <f>ROUND(SUM(M116:M117),2)</f>
        <v>456.06</v>
      </c>
      <c r="N118" s="84"/>
      <c r="O118" s="84">
        <f t="shared" ref="O118:U118" si="18">ROUND(SUM(O116:O117),2)</f>
        <v>395.65</v>
      </c>
      <c r="P118" s="84">
        <f t="shared" si="18"/>
        <v>22.5</v>
      </c>
      <c r="Q118" s="84">
        <f t="shared" si="18"/>
        <v>0</v>
      </c>
      <c r="R118" s="84">
        <f t="shared" si="18"/>
        <v>0</v>
      </c>
      <c r="S118" s="84">
        <f t="shared" si="18"/>
        <v>0</v>
      </c>
      <c r="T118" s="84">
        <f t="shared" si="18"/>
        <v>0</v>
      </c>
      <c r="U118" s="84">
        <f t="shared" si="18"/>
        <v>874.21</v>
      </c>
      <c r="V118" s="82"/>
      <c r="W118" s="82"/>
      <c r="X118" s="82"/>
    </row>
    <row r="119" spans="1:24" s="28" customFormat="1" ht="23" customHeight="1">
      <c r="A119" s="82"/>
      <c r="B119" s="82"/>
      <c r="C119" s="82"/>
      <c r="D119" s="82"/>
      <c r="E119" s="82"/>
      <c r="F119" s="82"/>
      <c r="G119" s="82"/>
      <c r="H119" s="82" t="s">
        <v>32</v>
      </c>
      <c r="I119" s="83"/>
      <c r="J119" s="83">
        <f>IF(L119&gt;0,N119/L119,0)</f>
        <v>0.65373961218836563</v>
      </c>
      <c r="K119" s="82"/>
      <c r="L119" s="84">
        <f>L118</f>
        <v>18.05</v>
      </c>
      <c r="M119" s="84"/>
      <c r="N119" s="84">
        <f>MAX(0,ROUND(ROUND(L118*$W$2+0.000000001,2)-M118,2))</f>
        <v>11.8</v>
      </c>
      <c r="O119" s="84"/>
      <c r="P119" s="84"/>
      <c r="Q119" s="84"/>
      <c r="R119" s="84"/>
      <c r="S119" s="84"/>
      <c r="T119" s="84"/>
      <c r="U119" s="84">
        <f>N119</f>
        <v>11.8</v>
      </c>
      <c r="V119" s="82"/>
      <c r="W119" s="82"/>
      <c r="X119" s="82"/>
    </row>
    <row r="120" spans="1:24" s="28" customFormat="1" ht="23" customHeight="1">
      <c r="A120" s="79"/>
      <c r="B120" s="79"/>
      <c r="C120" s="79"/>
      <c r="D120" s="79"/>
      <c r="E120" s="79"/>
      <c r="F120" s="79"/>
      <c r="G120" s="79"/>
      <c r="H120" s="79" t="s">
        <v>478</v>
      </c>
      <c r="I120" s="80"/>
      <c r="J120" s="80">
        <f>IF(L120&gt;0,(M120+N120)/L120,0)</f>
        <v>25.920221606648198</v>
      </c>
      <c r="K120" s="79"/>
      <c r="L120" s="81">
        <f>L118</f>
        <v>18.05</v>
      </c>
      <c r="M120" s="81">
        <f>M118</f>
        <v>456.06</v>
      </c>
      <c r="N120" s="81">
        <f>N119</f>
        <v>11.8</v>
      </c>
      <c r="O120" s="81">
        <f>O118</f>
        <v>395.65</v>
      </c>
      <c r="P120" s="81">
        <f>P118</f>
        <v>22.5</v>
      </c>
      <c r="Q120" s="81"/>
      <c r="R120" s="81">
        <f>R118</f>
        <v>0</v>
      </c>
      <c r="S120" s="81">
        <f>S118</f>
        <v>0</v>
      </c>
      <c r="T120" s="81">
        <f>T118</f>
        <v>0</v>
      </c>
      <c r="U120" s="81">
        <f>ROUND(U118+N120,2)</f>
        <v>886.01</v>
      </c>
      <c r="V120" s="82"/>
      <c r="W120" s="82"/>
      <c r="X120" s="82"/>
    </row>
    <row r="121" spans="1:24" ht="23" customHeight="1">
      <c r="A121" s="68"/>
      <c r="B121" s="68"/>
      <c r="C121" s="68"/>
      <c r="D121" s="68"/>
      <c r="E121" s="68"/>
      <c r="F121" s="68"/>
      <c r="G121" s="68"/>
      <c r="H121" s="68"/>
      <c r="I121" s="69"/>
      <c r="J121" s="69"/>
      <c r="K121" s="68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68"/>
      <c r="W121" s="68"/>
      <c r="X121" s="68"/>
    </row>
    <row r="122" spans="1:24" s="20" customFormat="1" ht="44" customHeight="1">
      <c r="A122" s="77" t="s">
        <v>0</v>
      </c>
      <c r="B122" s="77" t="s">
        <v>1</v>
      </c>
      <c r="C122" s="77" t="s">
        <v>2</v>
      </c>
      <c r="D122" s="77" t="s">
        <v>3</v>
      </c>
      <c r="E122" s="77" t="s">
        <v>4</v>
      </c>
      <c r="F122" s="77" t="s">
        <v>5</v>
      </c>
      <c r="G122" s="77" t="s">
        <v>6</v>
      </c>
      <c r="H122" s="77" t="s">
        <v>7</v>
      </c>
      <c r="I122" s="77" t="s">
        <v>8</v>
      </c>
      <c r="J122" s="77" t="s">
        <v>9</v>
      </c>
      <c r="K122" s="77" t="s">
        <v>10</v>
      </c>
      <c r="L122" s="77" t="s">
        <v>11</v>
      </c>
      <c r="M122" s="77" t="s">
        <v>12</v>
      </c>
      <c r="N122" s="77" t="s">
        <v>13</v>
      </c>
      <c r="O122" s="77" t="s">
        <v>14</v>
      </c>
      <c r="P122" s="77" t="s">
        <v>15</v>
      </c>
      <c r="Q122" s="77" t="s">
        <v>16</v>
      </c>
      <c r="R122" s="77" t="s">
        <v>17</v>
      </c>
      <c r="S122" s="77" t="s">
        <v>18</v>
      </c>
      <c r="T122" s="77" t="s">
        <v>357</v>
      </c>
      <c r="U122" s="77" t="s">
        <v>21</v>
      </c>
      <c r="V122" s="78"/>
      <c r="W122" s="78" t="s">
        <v>22</v>
      </c>
      <c r="X122" s="78" t="s">
        <v>265</v>
      </c>
    </row>
    <row r="123" spans="1:24" ht="23" customHeight="1">
      <c r="A123" s="68" t="s">
        <v>358</v>
      </c>
      <c r="B123" s="68" t="s">
        <v>359</v>
      </c>
      <c r="C123" s="68" t="s">
        <v>360</v>
      </c>
      <c r="D123" s="68" t="s">
        <v>365</v>
      </c>
      <c r="E123" s="68" t="s">
        <v>51</v>
      </c>
      <c r="F123" s="68" t="s">
        <v>118</v>
      </c>
      <c r="G123" s="68" t="s">
        <v>418</v>
      </c>
      <c r="H123" s="68" t="s">
        <v>419</v>
      </c>
      <c r="I123" s="69">
        <v>0</v>
      </c>
      <c r="J123" s="69"/>
      <c r="K123" s="68"/>
      <c r="L123" s="74">
        <v>11.17</v>
      </c>
      <c r="M123" s="74">
        <v>282.61</v>
      </c>
      <c r="N123" s="74">
        <v>0</v>
      </c>
      <c r="O123" s="74">
        <v>207.04</v>
      </c>
      <c r="P123" s="74">
        <v>13.5</v>
      </c>
      <c r="Q123" s="74">
        <v>0</v>
      </c>
      <c r="R123" s="74">
        <v>0</v>
      </c>
      <c r="S123" s="74">
        <v>0</v>
      </c>
      <c r="T123" s="74">
        <v>0</v>
      </c>
      <c r="U123" s="74">
        <f>ROUND(SUM(M123:P123,R123:T123),2)</f>
        <v>503.15</v>
      </c>
      <c r="V123" s="68"/>
      <c r="W123" s="68"/>
      <c r="X123" s="68" t="s">
        <v>479</v>
      </c>
    </row>
    <row r="124" spans="1:24" s="28" customFormat="1" ht="23" customHeight="1">
      <c r="A124" s="82"/>
      <c r="B124" s="82"/>
      <c r="C124" s="82"/>
      <c r="D124" s="82"/>
      <c r="E124" s="82"/>
      <c r="F124" s="82" t="s">
        <v>118</v>
      </c>
      <c r="G124" s="82" t="s">
        <v>418</v>
      </c>
      <c r="H124" s="82" t="s">
        <v>31</v>
      </c>
      <c r="I124" s="83"/>
      <c r="J124" s="83">
        <f>IF(L124&gt;0,M124/L124,0)</f>
        <v>25.300805729632948</v>
      </c>
      <c r="K124" s="82"/>
      <c r="L124" s="84">
        <f>ROUND(SUM(L123:L123),2)</f>
        <v>11.17</v>
      </c>
      <c r="M124" s="84">
        <f>ROUND(SUM(M123:M123),2)</f>
        <v>282.61</v>
      </c>
      <c r="N124" s="84"/>
      <c r="O124" s="84">
        <f t="shared" ref="O124:U124" si="19">ROUND(SUM(O123:O123),2)</f>
        <v>207.04</v>
      </c>
      <c r="P124" s="84">
        <f t="shared" si="19"/>
        <v>13.5</v>
      </c>
      <c r="Q124" s="84">
        <f t="shared" si="19"/>
        <v>0</v>
      </c>
      <c r="R124" s="84">
        <f t="shared" si="19"/>
        <v>0</v>
      </c>
      <c r="S124" s="84">
        <f t="shared" si="19"/>
        <v>0</v>
      </c>
      <c r="T124" s="84">
        <f t="shared" si="19"/>
        <v>0</v>
      </c>
      <c r="U124" s="84">
        <f t="shared" si="19"/>
        <v>503.15</v>
      </c>
      <c r="V124" s="82"/>
      <c r="W124" s="82"/>
      <c r="X124" s="82"/>
    </row>
    <row r="125" spans="1:24" s="28" customFormat="1" ht="23" customHeight="1">
      <c r="A125" s="82"/>
      <c r="B125" s="82"/>
      <c r="C125" s="82"/>
      <c r="D125" s="82"/>
      <c r="E125" s="82"/>
      <c r="F125" s="82"/>
      <c r="G125" s="82"/>
      <c r="H125" s="82" t="s">
        <v>32</v>
      </c>
      <c r="I125" s="83"/>
      <c r="J125" s="83">
        <f>IF(L125&gt;0,N125/L125,0)</f>
        <v>0.61951656222023277</v>
      </c>
      <c r="K125" s="82"/>
      <c r="L125" s="84">
        <f>L124</f>
        <v>11.17</v>
      </c>
      <c r="M125" s="84"/>
      <c r="N125" s="84">
        <f>MAX(0,ROUND(ROUND(L124*$W$2+0.000000001,2)-M124,2))</f>
        <v>6.92</v>
      </c>
      <c r="O125" s="84"/>
      <c r="P125" s="84"/>
      <c r="Q125" s="84"/>
      <c r="R125" s="84"/>
      <c r="S125" s="84"/>
      <c r="T125" s="84"/>
      <c r="U125" s="84">
        <f>N125</f>
        <v>6.92</v>
      </c>
      <c r="V125" s="82"/>
      <c r="W125" s="82"/>
      <c r="X125" s="82"/>
    </row>
    <row r="126" spans="1:24" s="28" customFormat="1" ht="23" customHeight="1">
      <c r="A126" s="79"/>
      <c r="B126" s="79"/>
      <c r="C126" s="79"/>
      <c r="D126" s="79"/>
      <c r="E126" s="79"/>
      <c r="F126" s="79"/>
      <c r="G126" s="79"/>
      <c r="H126" s="79" t="s">
        <v>480</v>
      </c>
      <c r="I126" s="80"/>
      <c r="J126" s="80">
        <f>IF(L126&gt;0,(M126+N126)/L126,0)</f>
        <v>25.920322291853182</v>
      </c>
      <c r="K126" s="79"/>
      <c r="L126" s="81">
        <f>L124</f>
        <v>11.17</v>
      </c>
      <c r="M126" s="81">
        <f>M124</f>
        <v>282.61</v>
      </c>
      <c r="N126" s="81">
        <f>N125</f>
        <v>6.92</v>
      </c>
      <c r="O126" s="81">
        <f>O124</f>
        <v>207.04</v>
      </c>
      <c r="P126" s="81">
        <f>P124</f>
        <v>13.5</v>
      </c>
      <c r="Q126" s="81"/>
      <c r="R126" s="81">
        <f>R124</f>
        <v>0</v>
      </c>
      <c r="S126" s="81">
        <f>S124</f>
        <v>0</v>
      </c>
      <c r="T126" s="81">
        <f>T124</f>
        <v>0</v>
      </c>
      <c r="U126" s="81">
        <f>ROUND(U124+N126,2)</f>
        <v>510.07</v>
      </c>
      <c r="V126" s="82"/>
      <c r="W126" s="82"/>
      <c r="X126" s="82"/>
    </row>
    <row r="127" spans="1:24" ht="23" customHeight="1">
      <c r="A127" s="68"/>
      <c r="B127" s="68"/>
      <c r="C127" s="68"/>
      <c r="D127" s="68"/>
      <c r="E127" s="68"/>
      <c r="F127" s="68"/>
      <c r="G127" s="68"/>
      <c r="H127" s="68"/>
      <c r="I127" s="69"/>
      <c r="J127" s="69"/>
      <c r="K127" s="68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68"/>
      <c r="W127" s="68"/>
      <c r="X127" s="68"/>
    </row>
    <row r="128" spans="1:24" s="20" customFormat="1" ht="44" customHeight="1">
      <c r="A128" s="77" t="s">
        <v>0</v>
      </c>
      <c r="B128" s="77" t="s">
        <v>1</v>
      </c>
      <c r="C128" s="77" t="s">
        <v>2</v>
      </c>
      <c r="D128" s="77" t="s">
        <v>3</v>
      </c>
      <c r="E128" s="77" t="s">
        <v>4</v>
      </c>
      <c r="F128" s="77" t="s">
        <v>5</v>
      </c>
      <c r="G128" s="77" t="s">
        <v>6</v>
      </c>
      <c r="H128" s="77" t="s">
        <v>7</v>
      </c>
      <c r="I128" s="77" t="s">
        <v>8</v>
      </c>
      <c r="J128" s="77" t="s">
        <v>9</v>
      </c>
      <c r="K128" s="77" t="s">
        <v>10</v>
      </c>
      <c r="L128" s="77" t="s">
        <v>11</v>
      </c>
      <c r="M128" s="77" t="s">
        <v>12</v>
      </c>
      <c r="N128" s="77" t="s">
        <v>13</v>
      </c>
      <c r="O128" s="77" t="s">
        <v>14</v>
      </c>
      <c r="P128" s="77" t="s">
        <v>15</v>
      </c>
      <c r="Q128" s="77" t="s">
        <v>16</v>
      </c>
      <c r="R128" s="77" t="s">
        <v>17</v>
      </c>
      <c r="S128" s="77" t="s">
        <v>18</v>
      </c>
      <c r="T128" s="77" t="s">
        <v>357</v>
      </c>
      <c r="U128" s="77" t="s">
        <v>21</v>
      </c>
      <c r="V128" s="78"/>
      <c r="W128" s="78" t="s">
        <v>22</v>
      </c>
      <c r="X128" s="78" t="s">
        <v>265</v>
      </c>
    </row>
    <row r="129" spans="1:24" ht="23" customHeight="1">
      <c r="A129" s="68" t="s">
        <v>358</v>
      </c>
      <c r="B129" s="68" t="s">
        <v>359</v>
      </c>
      <c r="C129" s="68" t="s">
        <v>360</v>
      </c>
      <c r="D129" s="68" t="s">
        <v>361</v>
      </c>
      <c r="E129" s="68" t="s">
        <v>175</v>
      </c>
      <c r="F129" s="68" t="s">
        <v>420</v>
      </c>
      <c r="G129" s="68" t="s">
        <v>421</v>
      </c>
      <c r="H129" s="68" t="s">
        <v>422</v>
      </c>
      <c r="I129" s="69">
        <v>0</v>
      </c>
      <c r="J129" s="69"/>
      <c r="K129" s="68"/>
      <c r="L129" s="74">
        <v>7.28</v>
      </c>
      <c r="M129" s="74">
        <v>185.15</v>
      </c>
      <c r="N129" s="74">
        <v>0</v>
      </c>
      <c r="O129" s="74">
        <v>179.05</v>
      </c>
      <c r="P129" s="74">
        <v>9</v>
      </c>
      <c r="Q129" s="74">
        <v>0</v>
      </c>
      <c r="R129" s="74">
        <v>0</v>
      </c>
      <c r="S129" s="74">
        <v>0</v>
      </c>
      <c r="T129" s="74">
        <v>0</v>
      </c>
      <c r="U129" s="74">
        <f>ROUND(SUM(M129:P129,R129:T129),2)</f>
        <v>373.2</v>
      </c>
      <c r="V129" s="68"/>
      <c r="W129" s="68"/>
      <c r="X129" s="68" t="s">
        <v>481</v>
      </c>
    </row>
    <row r="130" spans="1:24" ht="23" customHeight="1">
      <c r="A130" s="68" t="s">
        <v>358</v>
      </c>
      <c r="B130" s="68" t="s">
        <v>359</v>
      </c>
      <c r="C130" s="68" t="s">
        <v>360</v>
      </c>
      <c r="D130" s="68" t="s">
        <v>365</v>
      </c>
      <c r="E130" s="68" t="s">
        <v>51</v>
      </c>
      <c r="F130" s="68" t="s">
        <v>420</v>
      </c>
      <c r="G130" s="68" t="s">
        <v>421</v>
      </c>
      <c r="H130" s="68" t="s">
        <v>422</v>
      </c>
      <c r="I130" s="69">
        <v>0</v>
      </c>
      <c r="J130" s="69"/>
      <c r="K130" s="68"/>
      <c r="L130" s="74">
        <v>7.8</v>
      </c>
      <c r="M130" s="74">
        <v>195.86</v>
      </c>
      <c r="N130" s="74">
        <v>0</v>
      </c>
      <c r="O130" s="74">
        <v>143.47999999999999</v>
      </c>
      <c r="P130" s="74">
        <v>9</v>
      </c>
      <c r="Q130" s="74">
        <v>0</v>
      </c>
      <c r="R130" s="74">
        <v>0</v>
      </c>
      <c r="S130" s="74">
        <v>0</v>
      </c>
      <c r="T130" s="74">
        <v>0</v>
      </c>
      <c r="U130" s="74">
        <f>ROUND(SUM(M130:P130,R130:T130),2)</f>
        <v>348.34</v>
      </c>
      <c r="V130" s="68"/>
      <c r="W130" s="68"/>
      <c r="X130" s="68" t="s">
        <v>482</v>
      </c>
    </row>
    <row r="131" spans="1:24" s="28" customFormat="1" ht="23" customHeight="1">
      <c r="A131" s="82"/>
      <c r="B131" s="82"/>
      <c r="C131" s="82"/>
      <c r="D131" s="82"/>
      <c r="E131" s="82"/>
      <c r="F131" s="82" t="s">
        <v>420</v>
      </c>
      <c r="G131" s="82" t="s">
        <v>421</v>
      </c>
      <c r="H131" s="82" t="s">
        <v>31</v>
      </c>
      <c r="I131" s="83"/>
      <c r="J131" s="83">
        <f>IF(L131&gt;0,M131/L131,0)</f>
        <v>25.265915119363395</v>
      </c>
      <c r="K131" s="82"/>
      <c r="L131" s="84">
        <f>ROUND(SUM(L129:L130),2)</f>
        <v>15.08</v>
      </c>
      <c r="M131" s="84">
        <f>ROUND(SUM(M129:M130),2)</f>
        <v>381.01</v>
      </c>
      <c r="N131" s="84"/>
      <c r="O131" s="84">
        <f t="shared" ref="O131:U131" si="20">ROUND(SUM(O129:O130),2)</f>
        <v>322.52999999999997</v>
      </c>
      <c r="P131" s="84">
        <f t="shared" si="20"/>
        <v>18</v>
      </c>
      <c r="Q131" s="84">
        <f t="shared" si="20"/>
        <v>0</v>
      </c>
      <c r="R131" s="84">
        <f t="shared" si="20"/>
        <v>0</v>
      </c>
      <c r="S131" s="84">
        <f t="shared" si="20"/>
        <v>0</v>
      </c>
      <c r="T131" s="84">
        <f t="shared" si="20"/>
        <v>0</v>
      </c>
      <c r="U131" s="84">
        <f t="shared" si="20"/>
        <v>721.54</v>
      </c>
      <c r="V131" s="82"/>
      <c r="W131" s="82"/>
      <c r="X131" s="82"/>
    </row>
    <row r="132" spans="1:24" s="28" customFormat="1" ht="23" customHeight="1">
      <c r="A132" s="82"/>
      <c r="B132" s="82"/>
      <c r="C132" s="82"/>
      <c r="D132" s="82"/>
      <c r="E132" s="82"/>
      <c r="F132" s="82"/>
      <c r="G132" s="82"/>
      <c r="H132" s="82" t="s">
        <v>32</v>
      </c>
      <c r="I132" s="83"/>
      <c r="J132" s="83">
        <f>IF(L132&gt;0,N132/L132,0)</f>
        <v>0.65384615384615385</v>
      </c>
      <c r="K132" s="82"/>
      <c r="L132" s="84">
        <f>L131</f>
        <v>15.08</v>
      </c>
      <c r="M132" s="84"/>
      <c r="N132" s="84">
        <f>MAX(0,ROUND(ROUND(L131*$W$2+0.000000001,2)-M131,2))</f>
        <v>9.86</v>
      </c>
      <c r="O132" s="84"/>
      <c r="P132" s="84"/>
      <c r="Q132" s="84"/>
      <c r="R132" s="84"/>
      <c r="S132" s="84"/>
      <c r="T132" s="84"/>
      <c r="U132" s="84">
        <f>N132</f>
        <v>9.86</v>
      </c>
      <c r="V132" s="82"/>
      <c r="W132" s="82"/>
      <c r="X132" s="82"/>
    </row>
    <row r="133" spans="1:24" s="28" customFormat="1" ht="23" customHeight="1">
      <c r="A133" s="79"/>
      <c r="B133" s="79"/>
      <c r="C133" s="79"/>
      <c r="D133" s="79"/>
      <c r="E133" s="79"/>
      <c r="F133" s="79"/>
      <c r="G133" s="79"/>
      <c r="H133" s="79" t="s">
        <v>483</v>
      </c>
      <c r="I133" s="80"/>
      <c r="J133" s="80">
        <f>IF(L133&gt;0,(M133+N133)/L133,0)</f>
        <v>25.919761273209549</v>
      </c>
      <c r="K133" s="79"/>
      <c r="L133" s="81">
        <f>L131</f>
        <v>15.08</v>
      </c>
      <c r="M133" s="81">
        <f>M131</f>
        <v>381.01</v>
      </c>
      <c r="N133" s="81">
        <f>N132</f>
        <v>9.86</v>
      </c>
      <c r="O133" s="81">
        <f>O131</f>
        <v>322.52999999999997</v>
      </c>
      <c r="P133" s="81">
        <f>P131</f>
        <v>18</v>
      </c>
      <c r="Q133" s="81"/>
      <c r="R133" s="81">
        <f>R131</f>
        <v>0</v>
      </c>
      <c r="S133" s="81">
        <f>S131</f>
        <v>0</v>
      </c>
      <c r="T133" s="81">
        <f>T131</f>
        <v>0</v>
      </c>
      <c r="U133" s="81">
        <f>ROUND(U131+N133,2)</f>
        <v>731.4</v>
      </c>
      <c r="V133" s="82"/>
      <c r="W133" s="82"/>
      <c r="X133" s="82"/>
    </row>
    <row r="134" spans="1:24" ht="23" customHeight="1">
      <c r="A134" s="68"/>
      <c r="B134" s="68"/>
      <c r="C134" s="68"/>
      <c r="D134" s="68"/>
      <c r="E134" s="68"/>
      <c r="F134" s="68"/>
      <c r="G134" s="68"/>
      <c r="H134" s="68"/>
      <c r="I134" s="69"/>
      <c r="J134" s="69"/>
      <c r="K134" s="68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68"/>
      <c r="W134" s="68"/>
      <c r="X134" s="68"/>
    </row>
    <row r="135" spans="1:24" s="20" customFormat="1" ht="44" customHeight="1">
      <c r="A135" s="77" t="s">
        <v>0</v>
      </c>
      <c r="B135" s="77" t="s">
        <v>1</v>
      </c>
      <c r="C135" s="77" t="s">
        <v>2</v>
      </c>
      <c r="D135" s="77" t="s">
        <v>3</v>
      </c>
      <c r="E135" s="77" t="s">
        <v>4</v>
      </c>
      <c r="F135" s="77" t="s">
        <v>5</v>
      </c>
      <c r="G135" s="77" t="s">
        <v>6</v>
      </c>
      <c r="H135" s="77" t="s">
        <v>7</v>
      </c>
      <c r="I135" s="77" t="s">
        <v>8</v>
      </c>
      <c r="J135" s="77" t="s">
        <v>9</v>
      </c>
      <c r="K135" s="77" t="s">
        <v>10</v>
      </c>
      <c r="L135" s="77" t="s">
        <v>11</v>
      </c>
      <c r="M135" s="77" t="s">
        <v>12</v>
      </c>
      <c r="N135" s="77" t="s">
        <v>13</v>
      </c>
      <c r="O135" s="77" t="s">
        <v>14</v>
      </c>
      <c r="P135" s="77" t="s">
        <v>15</v>
      </c>
      <c r="Q135" s="77" t="s">
        <v>16</v>
      </c>
      <c r="R135" s="77" t="s">
        <v>17</v>
      </c>
      <c r="S135" s="77" t="s">
        <v>18</v>
      </c>
      <c r="T135" s="77" t="s">
        <v>357</v>
      </c>
      <c r="U135" s="77" t="s">
        <v>21</v>
      </c>
      <c r="V135" s="78"/>
      <c r="W135" s="78" t="s">
        <v>22</v>
      </c>
      <c r="X135" s="78" t="s">
        <v>265</v>
      </c>
    </row>
    <row r="136" spans="1:24" ht="23" customHeight="1">
      <c r="A136" s="68" t="s">
        <v>358</v>
      </c>
      <c r="B136" s="68" t="s">
        <v>359</v>
      </c>
      <c r="C136" s="68" t="s">
        <v>360</v>
      </c>
      <c r="D136" s="68" t="s">
        <v>365</v>
      </c>
      <c r="E136" s="68" t="s">
        <v>51</v>
      </c>
      <c r="F136" s="68" t="s">
        <v>423</v>
      </c>
      <c r="G136" s="68" t="s">
        <v>424</v>
      </c>
      <c r="H136" s="68" t="s">
        <v>425</v>
      </c>
      <c r="I136" s="69">
        <v>0</v>
      </c>
      <c r="J136" s="69"/>
      <c r="K136" s="68"/>
      <c r="L136" s="74">
        <v>10.43</v>
      </c>
      <c r="M136" s="74">
        <v>282.61</v>
      </c>
      <c r="N136" s="74">
        <v>0</v>
      </c>
      <c r="O136" s="74">
        <v>207.04</v>
      </c>
      <c r="P136" s="74">
        <v>13.5</v>
      </c>
      <c r="Q136" s="74">
        <v>0</v>
      </c>
      <c r="R136" s="74">
        <v>0</v>
      </c>
      <c r="S136" s="74">
        <v>0</v>
      </c>
      <c r="T136" s="74">
        <v>0</v>
      </c>
      <c r="U136" s="74">
        <f>ROUND(SUM(M136:P136,R136:T136),2)</f>
        <v>503.15</v>
      </c>
      <c r="V136" s="68"/>
      <c r="W136" s="68"/>
      <c r="X136" s="68" t="s">
        <v>484</v>
      </c>
    </row>
    <row r="137" spans="1:24" ht="23" customHeight="1">
      <c r="A137" s="70"/>
      <c r="B137" s="70"/>
      <c r="C137" s="70"/>
      <c r="D137" s="70"/>
      <c r="E137" s="70"/>
      <c r="F137" s="70" t="s">
        <v>423</v>
      </c>
      <c r="G137" s="70" t="s">
        <v>424</v>
      </c>
      <c r="H137" s="70" t="s">
        <v>31</v>
      </c>
      <c r="I137" s="72"/>
      <c r="J137" s="72">
        <f>IF(L137&gt;0,M137/L137,0)</f>
        <v>27.095877277085332</v>
      </c>
      <c r="K137" s="70"/>
      <c r="L137" s="75">
        <f>ROUND(SUM(L136:L136),2)</f>
        <v>10.43</v>
      </c>
      <c r="M137" s="75">
        <f>ROUND(SUM(M136:M136),2)</f>
        <v>282.61</v>
      </c>
      <c r="N137" s="75"/>
      <c r="O137" s="75">
        <f t="shared" ref="O137:U137" si="21">ROUND(SUM(O136:O136),2)</f>
        <v>207.04</v>
      </c>
      <c r="P137" s="75">
        <f t="shared" si="21"/>
        <v>13.5</v>
      </c>
      <c r="Q137" s="75">
        <f t="shared" si="21"/>
        <v>0</v>
      </c>
      <c r="R137" s="75">
        <f t="shared" si="21"/>
        <v>0</v>
      </c>
      <c r="S137" s="75">
        <f t="shared" si="21"/>
        <v>0</v>
      </c>
      <c r="T137" s="75">
        <f t="shared" si="21"/>
        <v>0</v>
      </c>
      <c r="U137" s="75">
        <f t="shared" si="21"/>
        <v>503.15</v>
      </c>
      <c r="V137" s="68"/>
      <c r="W137" s="68"/>
      <c r="X137" s="68"/>
    </row>
    <row r="138" spans="1:24" s="28" customFormat="1" ht="23" customHeight="1">
      <c r="A138" s="79"/>
      <c r="B138" s="79"/>
      <c r="C138" s="79"/>
      <c r="D138" s="79"/>
      <c r="E138" s="79"/>
      <c r="F138" s="79"/>
      <c r="G138" s="79"/>
      <c r="H138" s="79" t="s">
        <v>485</v>
      </c>
      <c r="I138" s="80"/>
      <c r="J138" s="80">
        <f>IF(L138&gt;0,(M138+N138)/L138,0)</f>
        <v>27.095877277085332</v>
      </c>
      <c r="K138" s="79"/>
      <c r="L138" s="81">
        <f>L137</f>
        <v>10.43</v>
      </c>
      <c r="M138" s="81">
        <f>M137</f>
        <v>282.61</v>
      </c>
      <c r="N138" s="81">
        <f>0</f>
        <v>0</v>
      </c>
      <c r="O138" s="81">
        <f>O137</f>
        <v>207.04</v>
      </c>
      <c r="P138" s="81">
        <f>P137</f>
        <v>13.5</v>
      </c>
      <c r="Q138" s="81"/>
      <c r="R138" s="81">
        <f>R137</f>
        <v>0</v>
      </c>
      <c r="S138" s="81">
        <f>S137</f>
        <v>0</v>
      </c>
      <c r="T138" s="81">
        <f>T137</f>
        <v>0</v>
      </c>
      <c r="U138" s="81">
        <f>ROUND(U137+N138,2)</f>
        <v>503.15</v>
      </c>
      <c r="V138" s="82"/>
      <c r="W138" s="82"/>
      <c r="X138" s="82"/>
    </row>
    <row r="139" spans="1:24" ht="23" customHeight="1">
      <c r="A139" s="68"/>
      <c r="B139" s="68"/>
      <c r="C139" s="68"/>
      <c r="D139" s="68"/>
      <c r="E139" s="68"/>
      <c r="F139" s="68"/>
      <c r="G139" s="68"/>
      <c r="H139" s="68"/>
      <c r="I139" s="69"/>
      <c r="J139" s="69"/>
      <c r="K139" s="68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68"/>
      <c r="W139" s="68"/>
      <c r="X139" s="68"/>
    </row>
    <row r="140" spans="1:24" s="20" customFormat="1" ht="44" customHeight="1">
      <c r="A140" s="77" t="s">
        <v>0</v>
      </c>
      <c r="B140" s="77" t="s">
        <v>1</v>
      </c>
      <c r="C140" s="77" t="s">
        <v>2</v>
      </c>
      <c r="D140" s="77" t="s">
        <v>3</v>
      </c>
      <c r="E140" s="77" t="s">
        <v>4</v>
      </c>
      <c r="F140" s="77" t="s">
        <v>5</v>
      </c>
      <c r="G140" s="77" t="s">
        <v>6</v>
      </c>
      <c r="H140" s="77" t="s">
        <v>7</v>
      </c>
      <c r="I140" s="77" t="s">
        <v>8</v>
      </c>
      <c r="J140" s="77" t="s">
        <v>9</v>
      </c>
      <c r="K140" s="77" t="s">
        <v>10</v>
      </c>
      <c r="L140" s="77" t="s">
        <v>11</v>
      </c>
      <c r="M140" s="77" t="s">
        <v>12</v>
      </c>
      <c r="N140" s="77" t="s">
        <v>13</v>
      </c>
      <c r="O140" s="77" t="s">
        <v>14</v>
      </c>
      <c r="P140" s="77" t="s">
        <v>15</v>
      </c>
      <c r="Q140" s="77" t="s">
        <v>16</v>
      </c>
      <c r="R140" s="77" t="s">
        <v>17</v>
      </c>
      <c r="S140" s="77" t="s">
        <v>18</v>
      </c>
      <c r="T140" s="77" t="s">
        <v>357</v>
      </c>
      <c r="U140" s="77" t="s">
        <v>21</v>
      </c>
      <c r="V140" s="78"/>
      <c r="W140" s="78" t="s">
        <v>22</v>
      </c>
      <c r="X140" s="78" t="s">
        <v>265</v>
      </c>
    </row>
    <row r="141" spans="1:24" ht="23" customHeight="1">
      <c r="A141" s="68" t="s">
        <v>358</v>
      </c>
      <c r="B141" s="68" t="s">
        <v>359</v>
      </c>
      <c r="C141" s="68" t="s">
        <v>360</v>
      </c>
      <c r="D141" s="68" t="s">
        <v>365</v>
      </c>
      <c r="E141" s="68" t="s">
        <v>51</v>
      </c>
      <c r="F141" s="68" t="s">
        <v>486</v>
      </c>
      <c r="G141" s="68" t="s">
        <v>426</v>
      </c>
      <c r="H141" s="68" t="s">
        <v>427</v>
      </c>
      <c r="I141" s="69">
        <v>0</v>
      </c>
      <c r="J141" s="69"/>
      <c r="K141" s="68"/>
      <c r="L141" s="74">
        <v>11.53</v>
      </c>
      <c r="M141" s="74">
        <v>282.61</v>
      </c>
      <c r="N141" s="74">
        <v>0</v>
      </c>
      <c r="O141" s="74">
        <v>207.04</v>
      </c>
      <c r="P141" s="74">
        <v>13.5</v>
      </c>
      <c r="Q141" s="74">
        <v>0</v>
      </c>
      <c r="R141" s="74">
        <v>0</v>
      </c>
      <c r="S141" s="74">
        <v>0</v>
      </c>
      <c r="T141" s="74">
        <v>100</v>
      </c>
      <c r="U141" s="74">
        <f>ROUND(SUM(M141:P141,R141:T141),2)</f>
        <v>603.15</v>
      </c>
      <c r="V141" s="68"/>
      <c r="W141" s="68"/>
      <c r="X141" s="68" t="s">
        <v>487</v>
      </c>
    </row>
    <row r="142" spans="1:24" s="28" customFormat="1" ht="23" customHeight="1">
      <c r="A142" s="82"/>
      <c r="B142" s="82"/>
      <c r="C142" s="82"/>
      <c r="D142" s="82"/>
      <c r="E142" s="82"/>
      <c r="F142" s="82" t="s">
        <v>486</v>
      </c>
      <c r="G142" s="82" t="s">
        <v>426</v>
      </c>
      <c r="H142" s="82" t="s">
        <v>31</v>
      </c>
      <c r="I142" s="83"/>
      <c r="J142" s="83">
        <f>IF(L142&gt;0,M142/L142,0)</f>
        <v>24.510841283607981</v>
      </c>
      <c r="K142" s="82"/>
      <c r="L142" s="84">
        <f>ROUND(SUM(L141:L141),2)</f>
        <v>11.53</v>
      </c>
      <c r="M142" s="84">
        <f>ROUND(SUM(M141:M141),2)</f>
        <v>282.61</v>
      </c>
      <c r="N142" s="84"/>
      <c r="O142" s="84">
        <f t="shared" ref="O142:U142" si="22">ROUND(SUM(O141:O141),2)</f>
        <v>207.04</v>
      </c>
      <c r="P142" s="84">
        <f t="shared" si="22"/>
        <v>13.5</v>
      </c>
      <c r="Q142" s="84">
        <f t="shared" si="22"/>
        <v>0</v>
      </c>
      <c r="R142" s="84">
        <f t="shared" si="22"/>
        <v>0</v>
      </c>
      <c r="S142" s="84">
        <f t="shared" si="22"/>
        <v>0</v>
      </c>
      <c r="T142" s="84">
        <f t="shared" si="22"/>
        <v>100</v>
      </c>
      <c r="U142" s="84">
        <f t="shared" si="22"/>
        <v>603.15</v>
      </c>
      <c r="V142" s="82"/>
      <c r="W142" s="82"/>
      <c r="X142" s="82"/>
    </row>
    <row r="143" spans="1:24" s="28" customFormat="1" ht="23" customHeight="1">
      <c r="A143" s="82"/>
      <c r="B143" s="82"/>
      <c r="C143" s="82"/>
      <c r="D143" s="82"/>
      <c r="E143" s="82"/>
      <c r="F143" s="82"/>
      <c r="G143" s="82"/>
      <c r="H143" s="82" t="s">
        <v>32</v>
      </c>
      <c r="I143" s="83"/>
      <c r="J143" s="83">
        <f>IF(L143&gt;0,N143/L143,0)</f>
        <v>1.409366869037294</v>
      </c>
      <c r="K143" s="82"/>
      <c r="L143" s="84">
        <f>L142</f>
        <v>11.53</v>
      </c>
      <c r="M143" s="84"/>
      <c r="N143" s="84">
        <f>MAX(0,ROUND(ROUND(L142*$W$2+0.000000001,2)-M142,2))</f>
        <v>16.25</v>
      </c>
      <c r="O143" s="84"/>
      <c r="P143" s="84"/>
      <c r="Q143" s="84"/>
      <c r="R143" s="84"/>
      <c r="S143" s="84"/>
      <c r="T143" s="84"/>
      <c r="U143" s="84">
        <f>N143</f>
        <v>16.25</v>
      </c>
      <c r="V143" s="82"/>
      <c r="W143" s="82"/>
      <c r="X143" s="82"/>
    </row>
    <row r="144" spans="1:24" s="28" customFormat="1" ht="23" customHeight="1">
      <c r="A144" s="79"/>
      <c r="B144" s="79"/>
      <c r="C144" s="79"/>
      <c r="D144" s="79"/>
      <c r="E144" s="79"/>
      <c r="F144" s="79"/>
      <c r="G144" s="79"/>
      <c r="H144" s="79" t="s">
        <v>488</v>
      </c>
      <c r="I144" s="80"/>
      <c r="J144" s="80">
        <f>IF(L144&gt;0,(M144+N144)/L144,0)</f>
        <v>25.920208152645277</v>
      </c>
      <c r="K144" s="79"/>
      <c r="L144" s="81">
        <f>L142</f>
        <v>11.53</v>
      </c>
      <c r="M144" s="81">
        <f>M142</f>
        <v>282.61</v>
      </c>
      <c r="N144" s="81">
        <f>N143</f>
        <v>16.25</v>
      </c>
      <c r="O144" s="81">
        <f>O142</f>
        <v>207.04</v>
      </c>
      <c r="P144" s="81">
        <f>P142</f>
        <v>13.5</v>
      </c>
      <c r="Q144" s="81"/>
      <c r="R144" s="81">
        <f>R142</f>
        <v>0</v>
      </c>
      <c r="S144" s="81">
        <f>S142</f>
        <v>0</v>
      </c>
      <c r="T144" s="81">
        <f>T142</f>
        <v>100</v>
      </c>
      <c r="U144" s="81">
        <f>ROUND(U142+N144,2)</f>
        <v>619.4</v>
      </c>
      <c r="V144" s="82"/>
      <c r="W144" s="82"/>
      <c r="X144" s="82"/>
    </row>
    <row r="145" spans="1:24" ht="23" customHeight="1">
      <c r="A145" s="68"/>
      <c r="B145" s="68"/>
      <c r="C145" s="68"/>
      <c r="D145" s="68"/>
      <c r="E145" s="68"/>
      <c r="F145" s="68"/>
      <c r="G145" s="68"/>
      <c r="H145" s="68"/>
      <c r="I145" s="69"/>
      <c r="J145" s="69"/>
      <c r="K145" s="68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68"/>
      <c r="W145" s="68"/>
      <c r="X145" s="68"/>
    </row>
    <row r="146" spans="1:24" s="20" customFormat="1" ht="44" customHeight="1">
      <c r="A146" s="77" t="s">
        <v>0</v>
      </c>
      <c r="B146" s="77" t="s">
        <v>1</v>
      </c>
      <c r="C146" s="77" t="s">
        <v>2</v>
      </c>
      <c r="D146" s="77" t="s">
        <v>3</v>
      </c>
      <c r="E146" s="77" t="s">
        <v>4</v>
      </c>
      <c r="F146" s="77" t="s">
        <v>5</v>
      </c>
      <c r="G146" s="77" t="s">
        <v>6</v>
      </c>
      <c r="H146" s="77" t="s">
        <v>7</v>
      </c>
      <c r="I146" s="77" t="s">
        <v>8</v>
      </c>
      <c r="J146" s="77" t="s">
        <v>9</v>
      </c>
      <c r="K146" s="77" t="s">
        <v>10</v>
      </c>
      <c r="L146" s="77" t="s">
        <v>11</v>
      </c>
      <c r="M146" s="77" t="s">
        <v>12</v>
      </c>
      <c r="N146" s="77" t="s">
        <v>13</v>
      </c>
      <c r="O146" s="77" t="s">
        <v>14</v>
      </c>
      <c r="P146" s="77" t="s">
        <v>15</v>
      </c>
      <c r="Q146" s="77" t="s">
        <v>16</v>
      </c>
      <c r="R146" s="77" t="s">
        <v>17</v>
      </c>
      <c r="S146" s="77" t="s">
        <v>18</v>
      </c>
      <c r="T146" s="77" t="s">
        <v>357</v>
      </c>
      <c r="U146" s="77" t="s">
        <v>21</v>
      </c>
      <c r="V146" s="78"/>
      <c r="W146" s="78" t="s">
        <v>22</v>
      </c>
      <c r="X146" s="78" t="s">
        <v>265</v>
      </c>
    </row>
    <row r="147" spans="1:24" ht="23" customHeight="1">
      <c r="A147" s="68" t="s">
        <v>358</v>
      </c>
      <c r="B147" s="68" t="s">
        <v>359</v>
      </c>
      <c r="C147" s="68" t="s">
        <v>360</v>
      </c>
      <c r="D147" s="68" t="s">
        <v>361</v>
      </c>
      <c r="E147" s="68" t="s">
        <v>175</v>
      </c>
      <c r="F147" s="68" t="s">
        <v>251</v>
      </c>
      <c r="G147" s="68" t="s">
        <v>428</v>
      </c>
      <c r="H147" s="68" t="s">
        <v>429</v>
      </c>
      <c r="I147" s="69">
        <v>0</v>
      </c>
      <c r="J147" s="69"/>
      <c r="K147" s="68"/>
      <c r="L147" s="74">
        <v>5.35</v>
      </c>
      <c r="M147" s="74">
        <v>136.06</v>
      </c>
      <c r="N147" s="74">
        <v>0</v>
      </c>
      <c r="O147" s="74">
        <v>131.58000000000001</v>
      </c>
      <c r="P147" s="74">
        <v>4.5</v>
      </c>
      <c r="Q147" s="74">
        <v>0</v>
      </c>
      <c r="R147" s="74">
        <v>0</v>
      </c>
      <c r="S147" s="74">
        <v>0</v>
      </c>
      <c r="T147" s="74">
        <v>0</v>
      </c>
      <c r="U147" s="74">
        <f>ROUND(SUM(M147:P147,R147:T147),2)</f>
        <v>272.14</v>
      </c>
      <c r="V147" s="68"/>
      <c r="W147" s="68"/>
      <c r="X147" s="68" t="s">
        <v>489</v>
      </c>
    </row>
    <row r="148" spans="1:24" s="28" customFormat="1" ht="23" customHeight="1">
      <c r="A148" s="82"/>
      <c r="B148" s="82"/>
      <c r="C148" s="82"/>
      <c r="D148" s="82"/>
      <c r="E148" s="82"/>
      <c r="F148" s="82" t="s">
        <v>251</v>
      </c>
      <c r="G148" s="82" t="s">
        <v>428</v>
      </c>
      <c r="H148" s="82" t="s">
        <v>31</v>
      </c>
      <c r="I148" s="83"/>
      <c r="J148" s="83">
        <f>IF(L148&gt;0,M148/L148,0)</f>
        <v>25.431775700934583</v>
      </c>
      <c r="K148" s="82"/>
      <c r="L148" s="84">
        <f>ROUND(SUM(L147:L147),2)</f>
        <v>5.35</v>
      </c>
      <c r="M148" s="84">
        <f>ROUND(SUM(M147:M147),2)</f>
        <v>136.06</v>
      </c>
      <c r="N148" s="84"/>
      <c r="O148" s="84">
        <f t="shared" ref="O148:U148" si="23">ROUND(SUM(O147:O147),2)</f>
        <v>131.58000000000001</v>
      </c>
      <c r="P148" s="84">
        <f t="shared" si="23"/>
        <v>4.5</v>
      </c>
      <c r="Q148" s="84">
        <f t="shared" si="23"/>
        <v>0</v>
      </c>
      <c r="R148" s="84">
        <f t="shared" si="23"/>
        <v>0</v>
      </c>
      <c r="S148" s="84">
        <f t="shared" si="23"/>
        <v>0</v>
      </c>
      <c r="T148" s="84">
        <f t="shared" si="23"/>
        <v>0</v>
      </c>
      <c r="U148" s="84">
        <f t="shared" si="23"/>
        <v>272.14</v>
      </c>
      <c r="V148" s="82"/>
      <c r="W148" s="82"/>
      <c r="X148" s="82"/>
    </row>
    <row r="149" spans="1:24" s="28" customFormat="1" ht="23" customHeight="1">
      <c r="A149" s="82"/>
      <c r="B149" s="82"/>
      <c r="C149" s="82"/>
      <c r="D149" s="82"/>
      <c r="E149" s="82"/>
      <c r="F149" s="82"/>
      <c r="G149" s="82"/>
      <c r="H149" s="82" t="s">
        <v>32</v>
      </c>
      <c r="I149" s="83"/>
      <c r="J149" s="83">
        <f>IF(L149&gt;0,N149/L149,0)</f>
        <v>0.48785046728971965</v>
      </c>
      <c r="K149" s="82"/>
      <c r="L149" s="84">
        <f>L148</f>
        <v>5.35</v>
      </c>
      <c r="M149" s="84"/>
      <c r="N149" s="84">
        <f>MAX(0,ROUND(ROUND(L148*$W$2+0.000000001,2)-M148,2))</f>
        <v>2.61</v>
      </c>
      <c r="O149" s="84"/>
      <c r="P149" s="84"/>
      <c r="Q149" s="84"/>
      <c r="R149" s="84"/>
      <c r="S149" s="84"/>
      <c r="T149" s="84"/>
      <c r="U149" s="84">
        <f>N149</f>
        <v>2.61</v>
      </c>
      <c r="V149" s="82"/>
      <c r="W149" s="82"/>
      <c r="X149" s="82"/>
    </row>
    <row r="150" spans="1:24" s="28" customFormat="1" ht="23" customHeight="1">
      <c r="A150" s="79"/>
      <c r="B150" s="79"/>
      <c r="C150" s="79"/>
      <c r="D150" s="79"/>
      <c r="E150" s="79"/>
      <c r="F150" s="79"/>
      <c r="G150" s="79"/>
      <c r="H150" s="79" t="s">
        <v>490</v>
      </c>
      <c r="I150" s="80"/>
      <c r="J150" s="80">
        <f>IF(L150&gt;0,(M150+N150)/L150,0)</f>
        <v>25.919626168224305</v>
      </c>
      <c r="K150" s="79"/>
      <c r="L150" s="81">
        <f>L148</f>
        <v>5.35</v>
      </c>
      <c r="M150" s="81">
        <f>M148</f>
        <v>136.06</v>
      </c>
      <c r="N150" s="81">
        <f>N149</f>
        <v>2.61</v>
      </c>
      <c r="O150" s="81">
        <f>O148</f>
        <v>131.58000000000001</v>
      </c>
      <c r="P150" s="81">
        <f>P148</f>
        <v>4.5</v>
      </c>
      <c r="Q150" s="81"/>
      <c r="R150" s="81">
        <f>R148</f>
        <v>0</v>
      </c>
      <c r="S150" s="81">
        <f>S148</f>
        <v>0</v>
      </c>
      <c r="T150" s="81">
        <f>T148</f>
        <v>0</v>
      </c>
      <c r="U150" s="81">
        <f>ROUND(U148+N150,2)</f>
        <v>274.75</v>
      </c>
      <c r="V150" s="82"/>
      <c r="W150" s="82"/>
      <c r="X150" s="82"/>
    </row>
    <row r="151" spans="1:24" ht="23" customHeight="1">
      <c r="A151" s="68"/>
      <c r="B151" s="68"/>
      <c r="C151" s="68"/>
      <c r="D151" s="68"/>
      <c r="E151" s="68"/>
      <c r="F151" s="68"/>
      <c r="G151" s="68"/>
      <c r="H151" s="68"/>
      <c r="I151" s="69"/>
      <c r="J151" s="69"/>
      <c r="K151" s="68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68"/>
      <c r="W151" s="68"/>
      <c r="X151" s="68"/>
    </row>
    <row r="152" spans="1:24" ht="23" customHeight="1">
      <c r="A152" s="68"/>
      <c r="B152" s="68"/>
      <c r="C152" s="68"/>
      <c r="D152" s="68"/>
      <c r="E152" s="68"/>
      <c r="F152" s="68"/>
      <c r="G152" s="68"/>
      <c r="H152" s="68"/>
      <c r="I152" s="69"/>
      <c r="J152" s="69"/>
      <c r="K152" s="68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68"/>
      <c r="W152" s="68"/>
      <c r="X152" s="68"/>
    </row>
    <row r="154" spans="1:24" ht="13.9">
      <c r="H154" s="9" t="s">
        <v>1431</v>
      </c>
      <c r="L154" s="151">
        <f t="shared" ref="L154:U154" si="24">ROUND(SUM(L5,L11,L17,L24,L31,L37,L43,L49,L56,L63,L69,L76,L82,L88,L95,L101,L107,L113,L120,L126,L133,L138,L144,L150),2)</f>
        <v>311.10000000000002</v>
      </c>
      <c r="M154" s="151">
        <f t="shared" si="24"/>
        <v>7865.45</v>
      </c>
      <c r="N154" s="151">
        <f t="shared" si="24"/>
        <v>210.52</v>
      </c>
      <c r="O154" s="151">
        <f t="shared" si="24"/>
        <v>6011.8</v>
      </c>
      <c r="P154" s="151">
        <f t="shared" si="24"/>
        <v>378</v>
      </c>
      <c r="Q154" s="151">
        <f t="shared" si="24"/>
        <v>0</v>
      </c>
      <c r="R154" s="151">
        <f t="shared" si="24"/>
        <v>0</v>
      </c>
      <c r="S154" s="151">
        <f t="shared" si="24"/>
        <v>0</v>
      </c>
      <c r="T154" s="151">
        <f t="shared" si="24"/>
        <v>2661.82</v>
      </c>
      <c r="U154" s="151">
        <f t="shared" si="24"/>
        <v>17127.59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022B-58B1-4201-BF2A-2CF4E260CFDE}">
  <dimension ref="A1:AE30"/>
  <sheetViews>
    <sheetView topLeftCell="A9" workbookViewId="0">
      <selection activeCell="A24" sqref="A24:XFD26"/>
    </sheetView>
  </sheetViews>
  <sheetFormatPr defaultRowHeight="13.5"/>
  <cols>
    <col min="1" max="1" width="20" customWidth="1"/>
    <col min="2" max="3" width="12" customWidth="1"/>
    <col min="4" max="4" width="27" customWidth="1"/>
    <col min="5" max="5" width="13" customWidth="1"/>
    <col min="6" max="7" width="17" customWidth="1"/>
    <col min="8" max="8" width="52" customWidth="1"/>
    <col min="9" max="28" width="15" customWidth="1"/>
    <col min="30" max="30" width="87" customWidth="1"/>
    <col min="31" max="31" width="15" customWidth="1"/>
  </cols>
  <sheetData>
    <row r="1" spans="1:31" s="20" customFormat="1" ht="26.25">
      <c r="A1" s="109" t="s">
        <v>0</v>
      </c>
      <c r="B1" s="109" t="s">
        <v>1</v>
      </c>
      <c r="C1" s="109" t="s">
        <v>2</v>
      </c>
      <c r="D1" s="109" t="s">
        <v>738</v>
      </c>
      <c r="E1" s="109" t="s">
        <v>739</v>
      </c>
      <c r="F1" s="109" t="s">
        <v>5</v>
      </c>
      <c r="G1" s="109" t="s">
        <v>6</v>
      </c>
      <c r="H1" s="109" t="s">
        <v>740</v>
      </c>
      <c r="I1" s="109" t="s">
        <v>8</v>
      </c>
      <c r="J1" s="109" t="s">
        <v>9</v>
      </c>
      <c r="K1" s="109" t="s">
        <v>10</v>
      </c>
      <c r="L1" s="109" t="s">
        <v>11</v>
      </c>
      <c r="M1" s="109" t="s">
        <v>741</v>
      </c>
      <c r="N1" s="109" t="s">
        <v>742</v>
      </c>
      <c r="O1" s="109" t="s">
        <v>743</v>
      </c>
      <c r="P1" s="109" t="s">
        <v>744</v>
      </c>
      <c r="Q1" s="109" t="s">
        <v>735</v>
      </c>
      <c r="R1" s="109" t="s">
        <v>736</v>
      </c>
      <c r="S1" s="109" t="s">
        <v>745</v>
      </c>
      <c r="T1" s="109" t="s">
        <v>12</v>
      </c>
      <c r="U1" s="109" t="s">
        <v>13</v>
      </c>
      <c r="V1" s="109" t="s">
        <v>14</v>
      </c>
      <c r="W1" s="109" t="s">
        <v>15</v>
      </c>
      <c r="X1" s="109" t="s">
        <v>16</v>
      </c>
      <c r="Y1" s="109" t="s">
        <v>17</v>
      </c>
      <c r="Z1" s="109" t="s">
        <v>18</v>
      </c>
      <c r="AA1" s="109" t="s">
        <v>746</v>
      </c>
      <c r="AB1" s="109" t="s">
        <v>21</v>
      </c>
      <c r="AC1" s="110"/>
      <c r="AD1" s="110" t="s">
        <v>747</v>
      </c>
      <c r="AE1" s="110" t="s">
        <v>265</v>
      </c>
    </row>
    <row r="2" spans="1:31" ht="23" customHeight="1">
      <c r="A2" s="85" t="s">
        <v>748</v>
      </c>
      <c r="B2" s="85" t="s">
        <v>749</v>
      </c>
      <c r="C2" s="85" t="s">
        <v>750</v>
      </c>
      <c r="D2" s="85" t="s">
        <v>751</v>
      </c>
      <c r="E2" s="85" t="s">
        <v>527</v>
      </c>
      <c r="F2" s="85" t="s">
        <v>752</v>
      </c>
      <c r="G2" s="85" t="s">
        <v>753</v>
      </c>
      <c r="H2" s="85" t="s">
        <v>754</v>
      </c>
      <c r="I2" s="86">
        <v>0</v>
      </c>
      <c r="J2" s="86"/>
      <c r="K2" s="85"/>
      <c r="L2" s="87">
        <v>7.56</v>
      </c>
      <c r="M2" s="87"/>
      <c r="N2" s="87"/>
      <c r="O2" s="87"/>
      <c r="P2" s="87"/>
      <c r="Q2" s="87"/>
      <c r="R2" s="87"/>
      <c r="S2" s="87"/>
      <c r="T2" s="87">
        <v>119.23</v>
      </c>
      <c r="U2" s="87">
        <v>0</v>
      </c>
      <c r="V2" s="87">
        <v>66.75</v>
      </c>
      <c r="W2" s="87">
        <v>4.5</v>
      </c>
      <c r="X2" s="87">
        <v>0</v>
      </c>
      <c r="Y2" s="87">
        <v>0</v>
      </c>
      <c r="Z2" s="87">
        <v>0</v>
      </c>
      <c r="AA2" s="87">
        <v>0</v>
      </c>
      <c r="AB2" s="87">
        <f>ROUND(SUM(S2:W2,Y2:AA2),2)</f>
        <v>190.48</v>
      </c>
      <c r="AC2" s="85"/>
      <c r="AD2" s="86">
        <v>25.92</v>
      </c>
      <c r="AE2" s="85" t="s">
        <v>755</v>
      </c>
    </row>
    <row r="3" spans="1:31" ht="23" customHeight="1">
      <c r="A3" s="85" t="s">
        <v>748</v>
      </c>
      <c r="B3" s="85" t="s">
        <v>749</v>
      </c>
      <c r="C3" s="85" t="s">
        <v>750</v>
      </c>
      <c r="D3" s="85" t="s">
        <v>751</v>
      </c>
      <c r="E3" s="85" t="s">
        <v>49</v>
      </c>
      <c r="F3" s="85" t="s">
        <v>752</v>
      </c>
      <c r="G3" s="85" t="s">
        <v>753</v>
      </c>
      <c r="H3" s="85" t="s">
        <v>754</v>
      </c>
      <c r="I3" s="86">
        <v>0</v>
      </c>
      <c r="J3" s="86"/>
      <c r="K3" s="85"/>
      <c r="L3" s="87">
        <v>6.52</v>
      </c>
      <c r="M3" s="87"/>
      <c r="N3" s="87"/>
      <c r="O3" s="87"/>
      <c r="P3" s="87"/>
      <c r="Q3" s="87"/>
      <c r="R3" s="87"/>
      <c r="S3" s="87"/>
      <c r="T3" s="87">
        <v>148.53</v>
      </c>
      <c r="U3" s="87">
        <v>0</v>
      </c>
      <c r="V3" s="87">
        <v>86</v>
      </c>
      <c r="W3" s="87">
        <v>4.5</v>
      </c>
      <c r="X3" s="87">
        <v>0</v>
      </c>
      <c r="Y3" s="87">
        <v>0</v>
      </c>
      <c r="Z3" s="87">
        <v>0</v>
      </c>
      <c r="AA3" s="87">
        <v>0</v>
      </c>
      <c r="AB3" s="87">
        <f>ROUND(SUM(S3:W3,Y3:AA3),2)</f>
        <v>239.03</v>
      </c>
      <c r="AC3" s="85"/>
      <c r="AD3" s="85"/>
      <c r="AE3" s="85" t="s">
        <v>756</v>
      </c>
    </row>
    <row r="4" spans="1:31" s="28" customFormat="1" ht="23" customHeight="1">
      <c r="A4" s="111"/>
      <c r="B4" s="111"/>
      <c r="C4" s="111"/>
      <c r="D4" s="111"/>
      <c r="E4" s="111"/>
      <c r="F4" s="111" t="s">
        <v>752</v>
      </c>
      <c r="G4" s="111" t="s">
        <v>753</v>
      </c>
      <c r="H4" s="111" t="s">
        <v>757</v>
      </c>
      <c r="I4" s="112"/>
      <c r="J4" s="112">
        <f>IF(L4&gt;0,T4/L4,0)</f>
        <v>19.017045454545453</v>
      </c>
      <c r="K4" s="111"/>
      <c r="L4" s="113">
        <f>ROUND(SUM(L2:L3),2)</f>
        <v>14.08</v>
      </c>
      <c r="M4" s="113"/>
      <c r="N4" s="113"/>
      <c r="O4" s="113"/>
      <c r="P4" s="113"/>
      <c r="Q4" s="113"/>
      <c r="R4" s="113"/>
      <c r="S4" s="113"/>
      <c r="T4" s="113">
        <f>ROUND(SUM(T2:T3),2)</f>
        <v>267.76</v>
      </c>
      <c r="U4" s="113"/>
      <c r="V4" s="113">
        <f t="shared" ref="V4:AB4" si="0">ROUND(SUM(V2:V3),2)</f>
        <v>152.75</v>
      </c>
      <c r="W4" s="113">
        <f t="shared" si="0"/>
        <v>9</v>
      </c>
      <c r="X4" s="113">
        <f t="shared" si="0"/>
        <v>0</v>
      </c>
      <c r="Y4" s="113">
        <f t="shared" si="0"/>
        <v>0</v>
      </c>
      <c r="Z4" s="113">
        <f t="shared" si="0"/>
        <v>0</v>
      </c>
      <c r="AA4" s="113">
        <f t="shared" si="0"/>
        <v>0</v>
      </c>
      <c r="AB4" s="113">
        <f t="shared" si="0"/>
        <v>429.51</v>
      </c>
      <c r="AC4" s="111"/>
      <c r="AD4" s="111" t="s">
        <v>758</v>
      </c>
      <c r="AE4" s="111"/>
    </row>
    <row r="5" spans="1:31" s="28" customFormat="1" ht="23" customHeight="1">
      <c r="A5" s="111"/>
      <c r="B5" s="111"/>
      <c r="C5" s="111"/>
      <c r="D5" s="111"/>
      <c r="E5" s="111"/>
      <c r="F5" s="111"/>
      <c r="G5" s="111"/>
      <c r="H5" s="111" t="s">
        <v>759</v>
      </c>
      <c r="I5" s="112"/>
      <c r="J5" s="112">
        <f>IF(L5&gt;0,U5/L5,0)</f>
        <v>6.9026988636363633</v>
      </c>
      <c r="K5" s="111"/>
      <c r="L5" s="113">
        <f>L4</f>
        <v>14.08</v>
      </c>
      <c r="M5" s="113"/>
      <c r="N5" s="113"/>
      <c r="O5" s="113"/>
      <c r="P5" s="113"/>
      <c r="Q5" s="113"/>
      <c r="R5" s="113"/>
      <c r="S5" s="113"/>
      <c r="T5" s="113"/>
      <c r="U5" s="113">
        <f>MAX(0,ROUND(ROUND(L4*$AD$2+0.000000001,2)-T4,2))</f>
        <v>97.19</v>
      </c>
      <c r="V5" s="113"/>
      <c r="W5" s="113"/>
      <c r="X5" s="113"/>
      <c r="Y5" s="113"/>
      <c r="Z5" s="113"/>
      <c r="AA5" s="113"/>
      <c r="AB5" s="113">
        <f>U5</f>
        <v>97.19</v>
      </c>
      <c r="AC5" s="111"/>
      <c r="AD5" s="111" t="s">
        <v>760</v>
      </c>
      <c r="AE5" s="111"/>
    </row>
    <row r="6" spans="1:31" s="28" customFormat="1" ht="13.9">
      <c r="A6" s="114"/>
      <c r="B6" s="114"/>
      <c r="C6" s="114"/>
      <c r="D6" s="114"/>
      <c r="E6" s="114"/>
      <c r="F6" s="114"/>
      <c r="G6" s="114"/>
      <c r="H6" s="114" t="s">
        <v>761</v>
      </c>
      <c r="I6" s="115"/>
      <c r="J6" s="115">
        <f>IF(L6&gt;0,(T6+U6)/L6,0)</f>
        <v>25.919744318181817</v>
      </c>
      <c r="K6" s="114"/>
      <c r="L6" s="116">
        <f>L4</f>
        <v>14.08</v>
      </c>
      <c r="M6" s="116"/>
      <c r="N6" s="116"/>
      <c r="O6" s="116"/>
      <c r="P6" s="116"/>
      <c r="Q6" s="116"/>
      <c r="R6" s="116"/>
      <c r="S6" s="116"/>
      <c r="T6" s="116">
        <f>T4</f>
        <v>267.76</v>
      </c>
      <c r="U6" s="116">
        <f>U5</f>
        <v>97.19</v>
      </c>
      <c r="V6" s="116">
        <f>V4</f>
        <v>152.75</v>
      </c>
      <c r="W6" s="116">
        <f>W4</f>
        <v>9</v>
      </c>
      <c r="X6" s="116"/>
      <c r="Y6" s="116">
        <f>Y4</f>
        <v>0</v>
      </c>
      <c r="Z6" s="116">
        <f>Z4</f>
        <v>0</v>
      </c>
      <c r="AA6" s="116">
        <f>AA4</f>
        <v>0</v>
      </c>
      <c r="AB6" s="116">
        <f>ROUND(AB4+U6,2)</f>
        <v>526.70000000000005</v>
      </c>
      <c r="AC6" s="111"/>
      <c r="AD6" s="111" t="s">
        <v>762</v>
      </c>
      <c r="AE6" s="111"/>
    </row>
    <row r="7" spans="1:31" ht="23" customHeight="1">
      <c r="A7" s="85"/>
      <c r="B7" s="85"/>
      <c r="C7" s="85"/>
      <c r="D7" s="85"/>
      <c r="E7" s="85"/>
      <c r="F7" s="85"/>
      <c r="G7" s="85"/>
      <c r="H7" s="85"/>
      <c r="I7" s="86"/>
      <c r="J7" s="86"/>
      <c r="K7" s="85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/>
      <c r="AD7" s="85" t="s">
        <v>763</v>
      </c>
      <c r="AE7" s="85"/>
    </row>
    <row r="8" spans="1:31" s="20" customFormat="1" ht="26.25">
      <c r="A8" s="109" t="s">
        <v>0</v>
      </c>
      <c r="B8" s="109" t="s">
        <v>1</v>
      </c>
      <c r="C8" s="109" t="s">
        <v>2</v>
      </c>
      <c r="D8" s="109" t="s">
        <v>738</v>
      </c>
      <c r="E8" s="109" t="s">
        <v>739</v>
      </c>
      <c r="F8" s="109" t="s">
        <v>5</v>
      </c>
      <c r="G8" s="109" t="s">
        <v>6</v>
      </c>
      <c r="H8" s="109" t="s">
        <v>740</v>
      </c>
      <c r="I8" s="109" t="s">
        <v>8</v>
      </c>
      <c r="J8" s="109" t="s">
        <v>9</v>
      </c>
      <c r="K8" s="109" t="s">
        <v>10</v>
      </c>
      <c r="L8" s="109" t="s">
        <v>11</v>
      </c>
      <c r="M8" s="109" t="s">
        <v>741</v>
      </c>
      <c r="N8" s="109" t="s">
        <v>742</v>
      </c>
      <c r="O8" s="109" t="s">
        <v>743</v>
      </c>
      <c r="P8" s="109" t="s">
        <v>744</v>
      </c>
      <c r="Q8" s="109" t="s">
        <v>735</v>
      </c>
      <c r="R8" s="109" t="s">
        <v>736</v>
      </c>
      <c r="S8" s="109" t="s">
        <v>745</v>
      </c>
      <c r="T8" s="109" t="s">
        <v>12</v>
      </c>
      <c r="U8" s="109" t="s">
        <v>13</v>
      </c>
      <c r="V8" s="109" t="s">
        <v>14</v>
      </c>
      <c r="W8" s="109" t="s">
        <v>15</v>
      </c>
      <c r="X8" s="109" t="s">
        <v>16</v>
      </c>
      <c r="Y8" s="109" t="s">
        <v>17</v>
      </c>
      <c r="Z8" s="109" t="s">
        <v>18</v>
      </c>
      <c r="AA8" s="109" t="s">
        <v>746</v>
      </c>
      <c r="AB8" s="109" t="s">
        <v>21</v>
      </c>
      <c r="AC8" s="110"/>
      <c r="AD8" s="110" t="s">
        <v>747</v>
      </c>
      <c r="AE8" s="110" t="s">
        <v>265</v>
      </c>
    </row>
    <row r="9" spans="1:31" ht="23" customHeight="1">
      <c r="A9" s="85" t="s">
        <v>748</v>
      </c>
      <c r="B9" s="85" t="s">
        <v>749</v>
      </c>
      <c r="C9" s="85" t="s">
        <v>750</v>
      </c>
      <c r="D9" s="85" t="s">
        <v>751</v>
      </c>
      <c r="E9" s="85" t="s">
        <v>527</v>
      </c>
      <c r="F9" s="85" t="s">
        <v>156</v>
      </c>
      <c r="G9" s="85" t="s">
        <v>764</v>
      </c>
      <c r="H9" s="85" t="s">
        <v>765</v>
      </c>
      <c r="I9" s="86">
        <v>0</v>
      </c>
      <c r="J9" s="86"/>
      <c r="K9" s="85"/>
      <c r="L9" s="87">
        <v>7.63</v>
      </c>
      <c r="M9" s="87"/>
      <c r="N9" s="87"/>
      <c r="O9" s="87"/>
      <c r="P9" s="87"/>
      <c r="Q9" s="87"/>
      <c r="R9" s="87"/>
      <c r="S9" s="87"/>
      <c r="T9" s="87">
        <v>119.23</v>
      </c>
      <c r="U9" s="87">
        <v>0</v>
      </c>
      <c r="V9" s="87">
        <v>67.37</v>
      </c>
      <c r="W9" s="87">
        <v>4.5</v>
      </c>
      <c r="X9" s="87">
        <v>0</v>
      </c>
      <c r="Y9" s="87">
        <v>0</v>
      </c>
      <c r="Z9" s="87">
        <v>0</v>
      </c>
      <c r="AA9" s="87">
        <v>0</v>
      </c>
      <c r="AB9" s="87">
        <f>ROUND(SUM(S9:W9,Y9:AA9),2)</f>
        <v>191.1</v>
      </c>
      <c r="AC9" s="85"/>
      <c r="AD9" s="85"/>
      <c r="AE9" s="85" t="s">
        <v>766</v>
      </c>
    </row>
    <row r="10" spans="1:31" ht="23" customHeight="1">
      <c r="A10" s="85" t="s">
        <v>748</v>
      </c>
      <c r="B10" s="85" t="s">
        <v>749</v>
      </c>
      <c r="C10" s="85" t="s">
        <v>750</v>
      </c>
      <c r="D10" s="85" t="s">
        <v>751</v>
      </c>
      <c r="E10" s="85" t="s">
        <v>49</v>
      </c>
      <c r="F10" s="85" t="s">
        <v>156</v>
      </c>
      <c r="G10" s="85" t="s">
        <v>764</v>
      </c>
      <c r="H10" s="85" t="s">
        <v>765</v>
      </c>
      <c r="I10" s="86">
        <v>0</v>
      </c>
      <c r="J10" s="86"/>
      <c r="K10" s="85"/>
      <c r="L10" s="87">
        <v>6.55</v>
      </c>
      <c r="M10" s="87"/>
      <c r="N10" s="87"/>
      <c r="O10" s="87"/>
      <c r="P10" s="87"/>
      <c r="Q10" s="87"/>
      <c r="R10" s="87"/>
      <c r="S10" s="87"/>
      <c r="T10" s="87">
        <v>148.53</v>
      </c>
      <c r="U10" s="87">
        <v>0</v>
      </c>
      <c r="V10" s="87">
        <v>86.39</v>
      </c>
      <c r="W10" s="87">
        <v>4.5</v>
      </c>
      <c r="X10" s="87">
        <v>0</v>
      </c>
      <c r="Y10" s="87">
        <v>0</v>
      </c>
      <c r="Z10" s="87">
        <v>0</v>
      </c>
      <c r="AA10" s="87">
        <v>0</v>
      </c>
      <c r="AB10" s="87">
        <f>ROUND(SUM(S10:W10,Y10:AA10),2)</f>
        <v>239.42</v>
      </c>
      <c r="AC10" s="85"/>
      <c r="AD10" s="85"/>
      <c r="AE10" s="85" t="s">
        <v>767</v>
      </c>
    </row>
    <row r="11" spans="1:31" s="28" customFormat="1" ht="23" customHeight="1">
      <c r="A11" s="111"/>
      <c r="B11" s="111"/>
      <c r="C11" s="111"/>
      <c r="D11" s="111"/>
      <c r="E11" s="111"/>
      <c r="F11" s="111" t="s">
        <v>156</v>
      </c>
      <c r="G11" s="111" t="s">
        <v>764</v>
      </c>
      <c r="H11" s="111" t="s">
        <v>757</v>
      </c>
      <c r="I11" s="112"/>
      <c r="J11" s="112">
        <f>IF(L11&gt;0,T11/L11,0)</f>
        <v>18.882933709449929</v>
      </c>
      <c r="K11" s="111"/>
      <c r="L11" s="113">
        <f>ROUND(SUM(L9:L10),2)</f>
        <v>14.18</v>
      </c>
      <c r="M11" s="113"/>
      <c r="N11" s="113"/>
      <c r="O11" s="113"/>
      <c r="P11" s="113"/>
      <c r="Q11" s="113"/>
      <c r="R11" s="113"/>
      <c r="S11" s="113"/>
      <c r="T11" s="113">
        <f>ROUND(SUM(T9:T10),2)</f>
        <v>267.76</v>
      </c>
      <c r="U11" s="113"/>
      <c r="V11" s="113">
        <f t="shared" ref="V11:AB11" si="1">ROUND(SUM(V9:V10),2)</f>
        <v>153.76</v>
      </c>
      <c r="W11" s="113">
        <f t="shared" si="1"/>
        <v>9</v>
      </c>
      <c r="X11" s="113">
        <f t="shared" si="1"/>
        <v>0</v>
      </c>
      <c r="Y11" s="113">
        <f t="shared" si="1"/>
        <v>0</v>
      </c>
      <c r="Z11" s="113">
        <f t="shared" si="1"/>
        <v>0</v>
      </c>
      <c r="AA11" s="113">
        <f t="shared" si="1"/>
        <v>0</v>
      </c>
      <c r="AB11" s="113">
        <f t="shared" si="1"/>
        <v>430.52</v>
      </c>
      <c r="AC11" s="111"/>
      <c r="AD11" s="111"/>
      <c r="AE11" s="111"/>
    </row>
    <row r="12" spans="1:31" s="28" customFormat="1" ht="23" customHeight="1">
      <c r="A12" s="111"/>
      <c r="B12" s="111"/>
      <c r="C12" s="111"/>
      <c r="D12" s="111"/>
      <c r="E12" s="111"/>
      <c r="F12" s="111"/>
      <c r="G12" s="111"/>
      <c r="H12" s="111" t="s">
        <v>759</v>
      </c>
      <c r="I12" s="112"/>
      <c r="J12" s="112">
        <f>IF(L12&gt;0,U12/L12,0)</f>
        <v>7.0373765867418907</v>
      </c>
      <c r="K12" s="111"/>
      <c r="L12" s="113">
        <f>L11</f>
        <v>14.18</v>
      </c>
      <c r="M12" s="113"/>
      <c r="N12" s="113"/>
      <c r="O12" s="113"/>
      <c r="P12" s="113"/>
      <c r="Q12" s="113"/>
      <c r="R12" s="113"/>
      <c r="S12" s="113"/>
      <c r="T12" s="113"/>
      <c r="U12" s="113">
        <f>MAX(0,ROUND(ROUND(L11*$AD$2+0.000000001,2)-T11,2))</f>
        <v>99.79</v>
      </c>
      <c r="V12" s="113"/>
      <c r="W12" s="113"/>
      <c r="X12" s="113"/>
      <c r="Y12" s="113"/>
      <c r="Z12" s="113"/>
      <c r="AA12" s="113"/>
      <c r="AB12" s="113">
        <f>U12</f>
        <v>99.79</v>
      </c>
      <c r="AC12" s="111"/>
      <c r="AD12" s="111"/>
      <c r="AE12" s="111"/>
    </row>
    <row r="13" spans="1:31" s="28" customFormat="1" ht="13.9">
      <c r="A13" s="114"/>
      <c r="B13" s="114"/>
      <c r="C13" s="114"/>
      <c r="D13" s="114"/>
      <c r="E13" s="114"/>
      <c r="F13" s="114"/>
      <c r="G13" s="114"/>
      <c r="H13" s="114" t="s">
        <v>768</v>
      </c>
      <c r="I13" s="115"/>
      <c r="J13" s="115">
        <f>IF(L13&gt;0,(T13+U13)/L13,0)</f>
        <v>25.920310296191822</v>
      </c>
      <c r="K13" s="114"/>
      <c r="L13" s="116">
        <f>L11</f>
        <v>14.18</v>
      </c>
      <c r="M13" s="116"/>
      <c r="N13" s="116"/>
      <c r="O13" s="116"/>
      <c r="P13" s="116"/>
      <c r="Q13" s="116"/>
      <c r="R13" s="116"/>
      <c r="S13" s="116"/>
      <c r="T13" s="116">
        <f>T11</f>
        <v>267.76</v>
      </c>
      <c r="U13" s="116">
        <f>U12</f>
        <v>99.79</v>
      </c>
      <c r="V13" s="116">
        <f>V11</f>
        <v>153.76</v>
      </c>
      <c r="W13" s="116">
        <f>W11</f>
        <v>9</v>
      </c>
      <c r="X13" s="116"/>
      <c r="Y13" s="116">
        <f>Y11</f>
        <v>0</v>
      </c>
      <c r="Z13" s="116">
        <f>Z11</f>
        <v>0</v>
      </c>
      <c r="AA13" s="116">
        <f>AA11</f>
        <v>0</v>
      </c>
      <c r="AB13" s="116">
        <f>ROUND(AB11+U13,2)</f>
        <v>530.30999999999995</v>
      </c>
      <c r="AC13" s="111"/>
      <c r="AD13" s="111"/>
      <c r="AE13" s="111"/>
    </row>
    <row r="14" spans="1:31" ht="13.9">
      <c r="A14" s="88"/>
      <c r="B14" s="88"/>
      <c r="C14" s="88"/>
      <c r="D14" s="88"/>
      <c r="E14" s="88"/>
      <c r="F14" s="88"/>
      <c r="G14" s="88"/>
      <c r="H14" s="88"/>
      <c r="I14" s="89"/>
      <c r="J14" s="89"/>
      <c r="K14" s="88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85"/>
      <c r="AD14" s="85"/>
      <c r="AE14" s="85"/>
    </row>
    <row r="15" spans="1:31" s="20" customFormat="1" ht="26.25">
      <c r="A15" s="109" t="s">
        <v>0</v>
      </c>
      <c r="B15" s="109" t="s">
        <v>1</v>
      </c>
      <c r="C15" s="109" t="s">
        <v>2</v>
      </c>
      <c r="D15" s="109" t="s">
        <v>738</v>
      </c>
      <c r="E15" s="109" t="s">
        <v>739</v>
      </c>
      <c r="F15" s="109" t="s">
        <v>5</v>
      </c>
      <c r="G15" s="109" t="s">
        <v>6</v>
      </c>
      <c r="H15" s="109" t="s">
        <v>740</v>
      </c>
      <c r="I15" s="109" t="s">
        <v>8</v>
      </c>
      <c r="J15" s="109" t="s">
        <v>9</v>
      </c>
      <c r="K15" s="109" t="s">
        <v>10</v>
      </c>
      <c r="L15" s="109" t="s">
        <v>11</v>
      </c>
      <c r="M15" s="109" t="s">
        <v>741</v>
      </c>
      <c r="N15" s="109" t="s">
        <v>742</v>
      </c>
      <c r="O15" s="109" t="s">
        <v>743</v>
      </c>
      <c r="P15" s="109" t="s">
        <v>744</v>
      </c>
      <c r="Q15" s="109" t="s">
        <v>735</v>
      </c>
      <c r="R15" s="109" t="s">
        <v>736</v>
      </c>
      <c r="S15" s="109" t="s">
        <v>745</v>
      </c>
      <c r="T15" s="109" t="s">
        <v>12</v>
      </c>
      <c r="U15" s="109" t="s">
        <v>13</v>
      </c>
      <c r="V15" s="109" t="s">
        <v>14</v>
      </c>
      <c r="W15" s="109" t="s">
        <v>15</v>
      </c>
      <c r="X15" s="109" t="s">
        <v>16</v>
      </c>
      <c r="Y15" s="109" t="s">
        <v>17</v>
      </c>
      <c r="Z15" s="109" t="s">
        <v>18</v>
      </c>
      <c r="AA15" s="109" t="s">
        <v>746</v>
      </c>
      <c r="AB15" s="109" t="s">
        <v>21</v>
      </c>
      <c r="AC15" s="110"/>
      <c r="AD15" s="110" t="s">
        <v>747</v>
      </c>
      <c r="AE15" s="110" t="s">
        <v>265</v>
      </c>
    </row>
    <row r="16" spans="1:31" ht="23" customHeight="1">
      <c r="A16" s="85" t="s">
        <v>748</v>
      </c>
      <c r="B16" s="85" t="s">
        <v>749</v>
      </c>
      <c r="C16" s="85" t="s">
        <v>750</v>
      </c>
      <c r="D16" s="85" t="s">
        <v>751</v>
      </c>
      <c r="E16" s="85" t="s">
        <v>49</v>
      </c>
      <c r="F16" s="85" t="s">
        <v>769</v>
      </c>
      <c r="G16" s="85" t="s">
        <v>770</v>
      </c>
      <c r="H16" s="85" t="s">
        <v>771</v>
      </c>
      <c r="I16" s="86">
        <v>0</v>
      </c>
      <c r="J16" s="86"/>
      <c r="K16" s="85"/>
      <c r="L16" s="87">
        <v>6.66</v>
      </c>
      <c r="M16" s="87"/>
      <c r="N16" s="87"/>
      <c r="O16" s="87"/>
      <c r="P16" s="87"/>
      <c r="Q16" s="87"/>
      <c r="R16" s="87"/>
      <c r="S16" s="87"/>
      <c r="T16" s="87">
        <v>148.53</v>
      </c>
      <c r="U16" s="87">
        <v>0</v>
      </c>
      <c r="V16" s="87">
        <v>87.85</v>
      </c>
      <c r="W16" s="87">
        <v>4.5</v>
      </c>
      <c r="X16" s="87">
        <v>0</v>
      </c>
      <c r="Y16" s="87">
        <v>0</v>
      </c>
      <c r="Z16" s="87">
        <v>0</v>
      </c>
      <c r="AA16" s="87">
        <v>0</v>
      </c>
      <c r="AB16" s="87">
        <f>ROUND(SUM(S16:W16,Y16:AA16),2)</f>
        <v>240.88</v>
      </c>
      <c r="AC16" s="85"/>
      <c r="AD16" s="85"/>
      <c r="AE16" s="85" t="s">
        <v>772</v>
      </c>
    </row>
    <row r="17" spans="1:31" s="28" customFormat="1" ht="23" customHeight="1">
      <c r="A17" s="111"/>
      <c r="B17" s="111"/>
      <c r="C17" s="111"/>
      <c r="D17" s="111"/>
      <c r="E17" s="111"/>
      <c r="F17" s="111" t="s">
        <v>769</v>
      </c>
      <c r="G17" s="111" t="s">
        <v>770</v>
      </c>
      <c r="H17" s="111" t="s">
        <v>757</v>
      </c>
      <c r="I17" s="112"/>
      <c r="J17" s="112">
        <f>IF(L17&gt;0,T17/L17,0)</f>
        <v>22.301801801801801</v>
      </c>
      <c r="K17" s="111"/>
      <c r="L17" s="113">
        <f>ROUND(SUM(L16:L16),2)</f>
        <v>6.66</v>
      </c>
      <c r="M17" s="113"/>
      <c r="N17" s="113"/>
      <c r="O17" s="113"/>
      <c r="P17" s="113"/>
      <c r="Q17" s="113"/>
      <c r="R17" s="113"/>
      <c r="S17" s="113"/>
      <c r="T17" s="113">
        <f>ROUND(SUM(T16:T16),2)</f>
        <v>148.53</v>
      </c>
      <c r="U17" s="113"/>
      <c r="V17" s="113">
        <f t="shared" ref="V17:AB17" si="2">ROUND(SUM(V16:V16),2)</f>
        <v>87.85</v>
      </c>
      <c r="W17" s="113">
        <f t="shared" si="2"/>
        <v>4.5</v>
      </c>
      <c r="X17" s="113">
        <f t="shared" si="2"/>
        <v>0</v>
      </c>
      <c r="Y17" s="113">
        <f t="shared" si="2"/>
        <v>0</v>
      </c>
      <c r="Z17" s="113">
        <f t="shared" si="2"/>
        <v>0</v>
      </c>
      <c r="AA17" s="113">
        <f t="shared" si="2"/>
        <v>0</v>
      </c>
      <c r="AB17" s="113">
        <f t="shared" si="2"/>
        <v>240.88</v>
      </c>
      <c r="AC17" s="111"/>
      <c r="AD17" s="111"/>
      <c r="AE17" s="111"/>
    </row>
    <row r="18" spans="1:31" s="28" customFormat="1" ht="23" customHeight="1">
      <c r="A18" s="111"/>
      <c r="B18" s="111"/>
      <c r="C18" s="111"/>
      <c r="D18" s="111"/>
      <c r="E18" s="111"/>
      <c r="F18" s="111"/>
      <c r="G18" s="111"/>
      <c r="H18" s="111" t="s">
        <v>759</v>
      </c>
      <c r="I18" s="112"/>
      <c r="J18" s="112">
        <f>IF(L18&gt;0,U18/L18,0)</f>
        <v>3.6186186186186187</v>
      </c>
      <c r="K18" s="111"/>
      <c r="L18" s="113">
        <f>L17</f>
        <v>6.66</v>
      </c>
      <c r="M18" s="113"/>
      <c r="N18" s="113"/>
      <c r="O18" s="113"/>
      <c r="P18" s="113"/>
      <c r="Q18" s="113"/>
      <c r="R18" s="113"/>
      <c r="S18" s="113"/>
      <c r="T18" s="113"/>
      <c r="U18" s="113">
        <f>MAX(0,ROUND(ROUND(L17*$AD$2+0.000000001,2)-T17,2))</f>
        <v>24.1</v>
      </c>
      <c r="V18" s="113"/>
      <c r="W18" s="113"/>
      <c r="X18" s="113"/>
      <c r="Y18" s="113"/>
      <c r="Z18" s="113"/>
      <c r="AA18" s="113"/>
      <c r="AB18" s="113">
        <f>U18</f>
        <v>24.1</v>
      </c>
      <c r="AC18" s="111"/>
      <c r="AD18" s="111"/>
      <c r="AE18" s="111"/>
    </row>
    <row r="19" spans="1:31" s="28" customFormat="1" ht="13.9">
      <c r="A19" s="114"/>
      <c r="B19" s="114"/>
      <c r="C19" s="114"/>
      <c r="D19" s="114"/>
      <c r="E19" s="114"/>
      <c r="F19" s="114"/>
      <c r="G19" s="114"/>
      <c r="H19" s="114" t="s">
        <v>773</v>
      </c>
      <c r="I19" s="115"/>
      <c r="J19" s="115">
        <f>IF(L19&gt;0,(T19+U19)/L19,0)</f>
        <v>25.92042042042042</v>
      </c>
      <c r="K19" s="114"/>
      <c r="L19" s="116">
        <f>L17</f>
        <v>6.66</v>
      </c>
      <c r="M19" s="116"/>
      <c r="N19" s="116"/>
      <c r="O19" s="116"/>
      <c r="P19" s="116"/>
      <c r="Q19" s="116"/>
      <c r="R19" s="116"/>
      <c r="S19" s="116"/>
      <c r="T19" s="116">
        <f>T17</f>
        <v>148.53</v>
      </c>
      <c r="U19" s="116">
        <f>U18</f>
        <v>24.1</v>
      </c>
      <c r="V19" s="116">
        <f>V17</f>
        <v>87.85</v>
      </c>
      <c r="W19" s="116">
        <f>W17</f>
        <v>4.5</v>
      </c>
      <c r="X19" s="116"/>
      <c r="Y19" s="116">
        <f>Y17</f>
        <v>0</v>
      </c>
      <c r="Z19" s="116">
        <f>Z17</f>
        <v>0</v>
      </c>
      <c r="AA19" s="116">
        <f>AA17</f>
        <v>0</v>
      </c>
      <c r="AB19" s="116">
        <f>ROUND(AB17+U19,2)</f>
        <v>264.98</v>
      </c>
      <c r="AC19" s="111"/>
      <c r="AD19" s="111"/>
      <c r="AE19" s="111"/>
    </row>
    <row r="20" spans="1:31" ht="23" customHeight="1">
      <c r="A20" s="85"/>
      <c r="B20" s="85"/>
      <c r="C20" s="85"/>
      <c r="D20" s="85"/>
      <c r="E20" s="85"/>
      <c r="F20" s="85"/>
      <c r="G20" s="85"/>
      <c r="H20" s="85"/>
      <c r="I20" s="86"/>
      <c r="J20" s="86"/>
      <c r="K20" s="85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5"/>
      <c r="AD20" s="85"/>
      <c r="AE20" s="85"/>
    </row>
    <row r="21" spans="1:31" s="20" customFormat="1" ht="26.25">
      <c r="A21" s="109" t="s">
        <v>0</v>
      </c>
      <c r="B21" s="109" t="s">
        <v>1</v>
      </c>
      <c r="C21" s="109" t="s">
        <v>2</v>
      </c>
      <c r="D21" s="109" t="s">
        <v>738</v>
      </c>
      <c r="E21" s="109" t="s">
        <v>739</v>
      </c>
      <c r="F21" s="109" t="s">
        <v>5</v>
      </c>
      <c r="G21" s="109" t="s">
        <v>6</v>
      </c>
      <c r="H21" s="109" t="s">
        <v>740</v>
      </c>
      <c r="I21" s="109" t="s">
        <v>8</v>
      </c>
      <c r="J21" s="109" t="s">
        <v>9</v>
      </c>
      <c r="K21" s="109" t="s">
        <v>10</v>
      </c>
      <c r="L21" s="109" t="s">
        <v>11</v>
      </c>
      <c r="M21" s="109" t="s">
        <v>741</v>
      </c>
      <c r="N21" s="109" t="s">
        <v>742</v>
      </c>
      <c r="O21" s="109" t="s">
        <v>743</v>
      </c>
      <c r="P21" s="109" t="s">
        <v>744</v>
      </c>
      <c r="Q21" s="109" t="s">
        <v>735</v>
      </c>
      <c r="R21" s="109" t="s">
        <v>736</v>
      </c>
      <c r="S21" s="109" t="s">
        <v>745</v>
      </c>
      <c r="T21" s="109" t="s">
        <v>12</v>
      </c>
      <c r="U21" s="109" t="s">
        <v>13</v>
      </c>
      <c r="V21" s="109" t="s">
        <v>14</v>
      </c>
      <c r="W21" s="109" t="s">
        <v>15</v>
      </c>
      <c r="X21" s="109" t="s">
        <v>16</v>
      </c>
      <c r="Y21" s="109" t="s">
        <v>17</v>
      </c>
      <c r="Z21" s="109" t="s">
        <v>18</v>
      </c>
      <c r="AA21" s="109" t="s">
        <v>746</v>
      </c>
      <c r="AB21" s="109" t="s">
        <v>21</v>
      </c>
      <c r="AC21" s="110"/>
      <c r="AD21" s="110" t="s">
        <v>747</v>
      </c>
      <c r="AE21" s="110" t="s">
        <v>265</v>
      </c>
    </row>
    <row r="22" spans="1:31" ht="23" customHeight="1">
      <c r="A22" s="85" t="s">
        <v>748</v>
      </c>
      <c r="B22" s="85" t="s">
        <v>749</v>
      </c>
      <c r="C22" s="85" t="s">
        <v>750</v>
      </c>
      <c r="D22" s="85" t="s">
        <v>751</v>
      </c>
      <c r="E22" s="85" t="s">
        <v>527</v>
      </c>
      <c r="F22" s="85" t="s">
        <v>774</v>
      </c>
      <c r="G22" s="85" t="s">
        <v>775</v>
      </c>
      <c r="H22" s="85" t="s">
        <v>776</v>
      </c>
      <c r="I22" s="86">
        <v>0</v>
      </c>
      <c r="J22" s="86"/>
      <c r="K22" s="85"/>
      <c r="L22" s="87">
        <v>7.56</v>
      </c>
      <c r="M22" s="87"/>
      <c r="N22" s="87"/>
      <c r="O22" s="87"/>
      <c r="P22" s="87"/>
      <c r="Q22" s="87"/>
      <c r="R22" s="87"/>
      <c r="S22" s="87"/>
      <c r="T22" s="87">
        <v>119.23</v>
      </c>
      <c r="U22" s="87">
        <v>0</v>
      </c>
      <c r="V22" s="87">
        <v>66.75</v>
      </c>
      <c r="W22" s="87">
        <v>4.5</v>
      </c>
      <c r="X22" s="87">
        <v>0</v>
      </c>
      <c r="Y22" s="87">
        <v>0</v>
      </c>
      <c r="Z22" s="87">
        <v>0</v>
      </c>
      <c r="AA22" s="87">
        <v>0</v>
      </c>
      <c r="AB22" s="87">
        <f>ROUND(SUM(S22:W22,Y22:AA22),2)</f>
        <v>190.48</v>
      </c>
      <c r="AC22" s="85"/>
      <c r="AD22" s="85"/>
      <c r="AE22" s="85" t="s">
        <v>777</v>
      </c>
    </row>
    <row r="23" spans="1:31" ht="23" customHeight="1">
      <c r="A23" s="85" t="s">
        <v>748</v>
      </c>
      <c r="B23" s="85" t="s">
        <v>749</v>
      </c>
      <c r="C23" s="85" t="s">
        <v>750</v>
      </c>
      <c r="D23" s="85" t="s">
        <v>751</v>
      </c>
      <c r="E23" s="85" t="s">
        <v>49</v>
      </c>
      <c r="F23" s="85" t="s">
        <v>774</v>
      </c>
      <c r="G23" s="85" t="s">
        <v>775</v>
      </c>
      <c r="H23" s="85" t="s">
        <v>776</v>
      </c>
      <c r="I23" s="86">
        <v>0</v>
      </c>
      <c r="J23" s="86"/>
      <c r="K23" s="85"/>
      <c r="L23" s="87">
        <v>6.49</v>
      </c>
      <c r="M23" s="87"/>
      <c r="N23" s="87"/>
      <c r="O23" s="87"/>
      <c r="P23" s="87"/>
      <c r="Q23" s="87"/>
      <c r="R23" s="87"/>
      <c r="S23" s="87"/>
      <c r="T23" s="87">
        <v>148.53</v>
      </c>
      <c r="U23" s="87">
        <v>0</v>
      </c>
      <c r="V23" s="87">
        <v>85.6</v>
      </c>
      <c r="W23" s="87">
        <v>4.5</v>
      </c>
      <c r="X23" s="87">
        <v>0</v>
      </c>
      <c r="Y23" s="87">
        <v>0</v>
      </c>
      <c r="Z23" s="87">
        <v>0</v>
      </c>
      <c r="AA23" s="87">
        <v>0</v>
      </c>
      <c r="AB23" s="87">
        <f>ROUND(SUM(S23:W23,Y23:AA23),2)</f>
        <v>238.63</v>
      </c>
      <c r="AC23" s="85"/>
      <c r="AD23" s="85"/>
      <c r="AE23" s="85" t="s">
        <v>778</v>
      </c>
    </row>
    <row r="24" spans="1:31" s="28" customFormat="1" ht="23" customHeight="1">
      <c r="A24" s="111"/>
      <c r="B24" s="111"/>
      <c r="C24" s="111"/>
      <c r="D24" s="111"/>
      <c r="E24" s="111"/>
      <c r="F24" s="111" t="s">
        <v>774</v>
      </c>
      <c r="G24" s="111" t="s">
        <v>775</v>
      </c>
      <c r="H24" s="111" t="s">
        <v>757</v>
      </c>
      <c r="I24" s="112"/>
      <c r="J24" s="112">
        <f>IF(L24&gt;0,T24/L24,0)</f>
        <v>19.0576512455516</v>
      </c>
      <c r="K24" s="111"/>
      <c r="L24" s="113">
        <f>ROUND(SUM(L22:L23),2)</f>
        <v>14.05</v>
      </c>
      <c r="M24" s="113"/>
      <c r="N24" s="113"/>
      <c r="O24" s="113"/>
      <c r="P24" s="113"/>
      <c r="Q24" s="113"/>
      <c r="R24" s="113"/>
      <c r="S24" s="113"/>
      <c r="T24" s="113">
        <f>ROUND(SUM(T22:T23),2)</f>
        <v>267.76</v>
      </c>
      <c r="U24" s="113"/>
      <c r="V24" s="113">
        <f t="shared" ref="V24:AB24" si="3">ROUND(SUM(V22:V23),2)</f>
        <v>152.35</v>
      </c>
      <c r="W24" s="113">
        <f t="shared" si="3"/>
        <v>9</v>
      </c>
      <c r="X24" s="113">
        <f t="shared" si="3"/>
        <v>0</v>
      </c>
      <c r="Y24" s="113">
        <f t="shared" si="3"/>
        <v>0</v>
      </c>
      <c r="Z24" s="113">
        <f t="shared" si="3"/>
        <v>0</v>
      </c>
      <c r="AA24" s="113">
        <f t="shared" si="3"/>
        <v>0</v>
      </c>
      <c r="AB24" s="113">
        <f t="shared" si="3"/>
        <v>429.11</v>
      </c>
      <c r="AC24" s="111"/>
      <c r="AD24" s="111"/>
      <c r="AE24" s="111"/>
    </row>
    <row r="25" spans="1:31" s="28" customFormat="1" ht="23" customHeight="1">
      <c r="A25" s="111"/>
      <c r="B25" s="111"/>
      <c r="C25" s="111"/>
      <c r="D25" s="111"/>
      <c r="E25" s="111"/>
      <c r="F25" s="111"/>
      <c r="G25" s="111"/>
      <c r="H25" s="111" t="s">
        <v>759</v>
      </c>
      <c r="I25" s="112"/>
      <c r="J25" s="112">
        <f>IF(L25&gt;0,U25/L25,0)</f>
        <v>6.8626334519572953</v>
      </c>
      <c r="K25" s="111"/>
      <c r="L25" s="113">
        <f>L24</f>
        <v>14.05</v>
      </c>
      <c r="M25" s="113"/>
      <c r="N25" s="113"/>
      <c r="O25" s="113"/>
      <c r="P25" s="113"/>
      <c r="Q25" s="113"/>
      <c r="R25" s="113"/>
      <c r="S25" s="113"/>
      <c r="T25" s="113"/>
      <c r="U25" s="113">
        <f>MAX(0,ROUND(ROUND(L24*$AD$2+0.000000001,2)-T24,2))</f>
        <v>96.42</v>
      </c>
      <c r="V25" s="113"/>
      <c r="W25" s="113"/>
      <c r="X25" s="113"/>
      <c r="Y25" s="113"/>
      <c r="Z25" s="113"/>
      <c r="AA25" s="113"/>
      <c r="AB25" s="113">
        <f>U25</f>
        <v>96.42</v>
      </c>
      <c r="AC25" s="111"/>
      <c r="AD25" s="111"/>
      <c r="AE25" s="111"/>
    </row>
    <row r="26" spans="1:31" s="28" customFormat="1" ht="13.9">
      <c r="A26" s="114"/>
      <c r="B26" s="114"/>
      <c r="C26" s="114"/>
      <c r="D26" s="114"/>
      <c r="E26" s="114"/>
      <c r="F26" s="114"/>
      <c r="G26" s="114"/>
      <c r="H26" s="114" t="s">
        <v>779</v>
      </c>
      <c r="I26" s="115"/>
      <c r="J26" s="115">
        <f>IF(L26&gt;0,(T26+U26)/L26,0)</f>
        <v>25.920284697508897</v>
      </c>
      <c r="K26" s="114"/>
      <c r="L26" s="116">
        <f>L24</f>
        <v>14.05</v>
      </c>
      <c r="M26" s="116"/>
      <c r="N26" s="116"/>
      <c r="O26" s="116"/>
      <c r="P26" s="116"/>
      <c r="Q26" s="116"/>
      <c r="R26" s="116"/>
      <c r="S26" s="116"/>
      <c r="T26" s="116">
        <f>T24</f>
        <v>267.76</v>
      </c>
      <c r="U26" s="116">
        <f>U25</f>
        <v>96.42</v>
      </c>
      <c r="V26" s="116">
        <f>V24</f>
        <v>152.35</v>
      </c>
      <c r="W26" s="116">
        <f>W24</f>
        <v>9</v>
      </c>
      <c r="X26" s="116"/>
      <c r="Y26" s="116">
        <f>Y24</f>
        <v>0</v>
      </c>
      <c r="Z26" s="116">
        <f>Z24</f>
        <v>0</v>
      </c>
      <c r="AA26" s="116">
        <f>AA24</f>
        <v>0</v>
      </c>
      <c r="AB26" s="116">
        <f>ROUND(AB24+U26,2)</f>
        <v>525.53</v>
      </c>
      <c r="AC26" s="111"/>
      <c r="AD26" s="111"/>
      <c r="AE26" s="111"/>
    </row>
    <row r="27" spans="1:31" ht="23" customHeight="1">
      <c r="A27" s="85"/>
      <c r="B27" s="85"/>
      <c r="C27" s="85"/>
      <c r="D27" s="85"/>
      <c r="E27" s="85"/>
      <c r="F27" s="85"/>
      <c r="G27" s="85"/>
      <c r="H27" s="85"/>
      <c r="I27" s="86"/>
      <c r="J27" s="86"/>
      <c r="K27" s="85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5"/>
      <c r="AD27" s="85"/>
      <c r="AE27" s="85"/>
    </row>
    <row r="28" spans="1:31" ht="23" customHeight="1">
      <c r="A28" s="85"/>
      <c r="B28" s="85"/>
      <c r="C28" s="85"/>
      <c r="D28" s="85"/>
      <c r="E28" s="85"/>
      <c r="F28" s="85"/>
      <c r="G28" s="85"/>
      <c r="H28" s="85"/>
      <c r="I28" s="86"/>
      <c r="J28" s="86"/>
      <c r="K28" s="85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5"/>
      <c r="AD28" s="85"/>
      <c r="AE28" s="85"/>
    </row>
    <row r="30" spans="1:31" ht="13.9">
      <c r="H30" s="9" t="s">
        <v>1431</v>
      </c>
      <c r="L30" s="151">
        <f t="shared" ref="L30:AB30" si="4">ROUND(SUM(L6,L13,L19,L26),2)</f>
        <v>48.97</v>
      </c>
      <c r="M30" s="151">
        <f t="shared" si="4"/>
        <v>0</v>
      </c>
      <c r="N30" s="151">
        <f t="shared" si="4"/>
        <v>0</v>
      </c>
      <c r="O30" s="151">
        <f t="shared" si="4"/>
        <v>0</v>
      </c>
      <c r="P30" s="151">
        <f t="shared" si="4"/>
        <v>0</v>
      </c>
      <c r="Q30" s="151">
        <f t="shared" si="4"/>
        <v>0</v>
      </c>
      <c r="R30" s="151">
        <f t="shared" si="4"/>
        <v>0</v>
      </c>
      <c r="S30" s="151">
        <f t="shared" si="4"/>
        <v>0</v>
      </c>
      <c r="T30" s="151">
        <f t="shared" si="4"/>
        <v>951.81</v>
      </c>
      <c r="U30" s="151">
        <f t="shared" si="4"/>
        <v>317.5</v>
      </c>
      <c r="V30" s="151">
        <f t="shared" si="4"/>
        <v>546.71</v>
      </c>
      <c r="W30" s="151">
        <f t="shared" si="4"/>
        <v>31.5</v>
      </c>
      <c r="X30" s="151">
        <f t="shared" si="4"/>
        <v>0</v>
      </c>
      <c r="Y30" s="151">
        <f t="shared" si="4"/>
        <v>0</v>
      </c>
      <c r="Z30" s="151">
        <f t="shared" si="4"/>
        <v>0</v>
      </c>
      <c r="AA30" s="151">
        <f t="shared" si="4"/>
        <v>0</v>
      </c>
      <c r="AB30" s="151">
        <f t="shared" si="4"/>
        <v>1847.52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D00A-3393-497D-B851-821846C489D7}">
  <dimension ref="A1:AE88"/>
  <sheetViews>
    <sheetView topLeftCell="A71" workbookViewId="0">
      <selection activeCell="A82" sqref="A82:XFD82"/>
    </sheetView>
  </sheetViews>
  <sheetFormatPr defaultRowHeight="13.5"/>
  <cols>
    <col min="1" max="1" width="20" customWidth="1"/>
    <col min="2" max="3" width="12" customWidth="1"/>
    <col min="4" max="4" width="27" customWidth="1"/>
    <col min="5" max="5" width="13" customWidth="1"/>
    <col min="6" max="7" width="17" customWidth="1"/>
    <col min="8" max="8" width="52" customWidth="1"/>
    <col min="9" max="28" width="15" customWidth="1"/>
    <col min="30" max="30" width="87" customWidth="1"/>
    <col min="31" max="31" width="15" customWidth="1"/>
  </cols>
  <sheetData>
    <row r="1" spans="1:31" s="20" customFormat="1" ht="44" customHeight="1">
      <c r="A1" s="123" t="s">
        <v>0</v>
      </c>
      <c r="B1" s="123" t="s">
        <v>1</v>
      </c>
      <c r="C1" s="123" t="s">
        <v>2</v>
      </c>
      <c r="D1" s="123" t="s">
        <v>738</v>
      </c>
      <c r="E1" s="123" t="s">
        <v>739</v>
      </c>
      <c r="F1" s="123" t="s">
        <v>5</v>
      </c>
      <c r="G1" s="123" t="s">
        <v>6</v>
      </c>
      <c r="H1" s="123" t="s">
        <v>740</v>
      </c>
      <c r="I1" s="123" t="s">
        <v>8</v>
      </c>
      <c r="J1" s="123" t="s">
        <v>9</v>
      </c>
      <c r="K1" s="123" t="s">
        <v>10</v>
      </c>
      <c r="L1" s="123" t="s">
        <v>11</v>
      </c>
      <c r="M1" s="123" t="s">
        <v>741</v>
      </c>
      <c r="N1" s="123" t="s">
        <v>742</v>
      </c>
      <c r="O1" s="123" t="s">
        <v>743</v>
      </c>
      <c r="P1" s="123" t="s">
        <v>744</v>
      </c>
      <c r="Q1" s="123" t="s">
        <v>735</v>
      </c>
      <c r="R1" s="123" t="s">
        <v>736</v>
      </c>
      <c r="S1" s="123" t="s">
        <v>745</v>
      </c>
      <c r="T1" s="123" t="s">
        <v>12</v>
      </c>
      <c r="U1" s="123" t="s">
        <v>13</v>
      </c>
      <c r="V1" s="123" t="s">
        <v>14</v>
      </c>
      <c r="W1" s="123" t="s">
        <v>15</v>
      </c>
      <c r="X1" s="123" t="s">
        <v>16</v>
      </c>
      <c r="Y1" s="123" t="s">
        <v>17</v>
      </c>
      <c r="Z1" s="123" t="s">
        <v>18</v>
      </c>
      <c r="AA1" s="123" t="s">
        <v>746</v>
      </c>
      <c r="AB1" s="123" t="s">
        <v>21</v>
      </c>
      <c r="AC1" s="124"/>
      <c r="AD1" s="124" t="s">
        <v>747</v>
      </c>
      <c r="AE1" s="124" t="s">
        <v>265</v>
      </c>
    </row>
    <row r="2" spans="1:31" ht="23" customHeight="1">
      <c r="A2" s="91" t="s">
        <v>748</v>
      </c>
      <c r="B2" s="91" t="s">
        <v>749</v>
      </c>
      <c r="C2" s="91" t="s">
        <v>750</v>
      </c>
      <c r="D2" s="91" t="s">
        <v>751</v>
      </c>
      <c r="E2" s="91" t="s">
        <v>527</v>
      </c>
      <c r="F2" s="91" t="s">
        <v>780</v>
      </c>
      <c r="G2" s="91" t="s">
        <v>781</v>
      </c>
      <c r="H2" s="91" t="s">
        <v>782</v>
      </c>
      <c r="I2" s="92">
        <v>0</v>
      </c>
      <c r="J2" s="92"/>
      <c r="K2" s="91"/>
      <c r="L2" s="93">
        <v>7.68</v>
      </c>
      <c r="M2" s="93"/>
      <c r="N2" s="93"/>
      <c r="O2" s="93"/>
      <c r="P2" s="93"/>
      <c r="Q2" s="93"/>
      <c r="R2" s="93"/>
      <c r="S2" s="93"/>
      <c r="T2" s="93">
        <v>119.23</v>
      </c>
      <c r="U2" s="93">
        <v>0</v>
      </c>
      <c r="V2" s="93">
        <v>67.81</v>
      </c>
      <c r="W2" s="93">
        <v>4.5</v>
      </c>
      <c r="X2" s="93">
        <v>0</v>
      </c>
      <c r="Y2" s="93">
        <v>0</v>
      </c>
      <c r="Z2" s="93">
        <v>0</v>
      </c>
      <c r="AA2" s="93">
        <v>0</v>
      </c>
      <c r="AB2" s="93">
        <f>ROUND(SUM(S2:W2,Y2:AA2),2)</f>
        <v>191.54</v>
      </c>
      <c r="AC2" s="91"/>
      <c r="AD2" s="92">
        <v>25.92</v>
      </c>
      <c r="AE2" s="91" t="s">
        <v>783</v>
      </c>
    </row>
    <row r="3" spans="1:31" s="28" customFormat="1" ht="23" customHeight="1">
      <c r="A3" s="117"/>
      <c r="B3" s="117"/>
      <c r="C3" s="117"/>
      <c r="D3" s="117"/>
      <c r="E3" s="117"/>
      <c r="F3" s="117" t="s">
        <v>780</v>
      </c>
      <c r="G3" s="117" t="s">
        <v>781</v>
      </c>
      <c r="H3" s="117" t="s">
        <v>757</v>
      </c>
      <c r="I3" s="118"/>
      <c r="J3" s="118">
        <f>IF(L3&gt;0,T3/L3,0)</f>
        <v>15.524739583333334</v>
      </c>
      <c r="K3" s="117"/>
      <c r="L3" s="119">
        <f>ROUND(SUM(L2:L2),2)</f>
        <v>7.68</v>
      </c>
      <c r="M3" s="119"/>
      <c r="N3" s="119"/>
      <c r="O3" s="119"/>
      <c r="P3" s="119"/>
      <c r="Q3" s="119"/>
      <c r="R3" s="119"/>
      <c r="S3" s="119"/>
      <c r="T3" s="119">
        <f>ROUND(SUM(T2:T2),2)</f>
        <v>119.23</v>
      </c>
      <c r="U3" s="119"/>
      <c r="V3" s="119">
        <f t="shared" ref="V3:AB3" si="0">ROUND(SUM(V2:V2),2)</f>
        <v>67.81</v>
      </c>
      <c r="W3" s="119">
        <f t="shared" si="0"/>
        <v>4.5</v>
      </c>
      <c r="X3" s="119">
        <f t="shared" si="0"/>
        <v>0</v>
      </c>
      <c r="Y3" s="119">
        <f t="shared" si="0"/>
        <v>0</v>
      </c>
      <c r="Z3" s="119">
        <f t="shared" si="0"/>
        <v>0</v>
      </c>
      <c r="AA3" s="119">
        <f t="shared" si="0"/>
        <v>0</v>
      </c>
      <c r="AB3" s="119">
        <f t="shared" si="0"/>
        <v>191.54</v>
      </c>
      <c r="AC3" s="117"/>
      <c r="AD3" s="117"/>
      <c r="AE3" s="117"/>
    </row>
    <row r="4" spans="1:31" s="28" customFormat="1" ht="23" customHeight="1">
      <c r="A4" s="117"/>
      <c r="B4" s="117"/>
      <c r="C4" s="117"/>
      <c r="D4" s="117"/>
      <c r="E4" s="117"/>
      <c r="F4" s="117"/>
      <c r="G4" s="117"/>
      <c r="H4" s="117" t="s">
        <v>759</v>
      </c>
      <c r="I4" s="118"/>
      <c r="J4" s="118">
        <f>IF(L4&gt;0,U4/L4,0)</f>
        <v>10.395833333333334</v>
      </c>
      <c r="K4" s="117"/>
      <c r="L4" s="119">
        <f>L3</f>
        <v>7.68</v>
      </c>
      <c r="M4" s="119"/>
      <c r="N4" s="119"/>
      <c r="O4" s="119"/>
      <c r="P4" s="119"/>
      <c r="Q4" s="119"/>
      <c r="R4" s="119"/>
      <c r="S4" s="119"/>
      <c r="T4" s="119"/>
      <c r="U4" s="119">
        <f>MAX(0,ROUND(ROUND(L3*$AD$2+0.000000001,2)-T3,2))</f>
        <v>79.84</v>
      </c>
      <c r="V4" s="119"/>
      <c r="W4" s="119"/>
      <c r="X4" s="119"/>
      <c r="Y4" s="119"/>
      <c r="Z4" s="119"/>
      <c r="AA4" s="119"/>
      <c r="AB4" s="119">
        <f>U4</f>
        <v>79.84</v>
      </c>
      <c r="AC4" s="117"/>
      <c r="AD4" s="117" t="s">
        <v>758</v>
      </c>
      <c r="AE4" s="117"/>
    </row>
    <row r="5" spans="1:31" s="28" customFormat="1" ht="23" customHeight="1">
      <c r="A5" s="120"/>
      <c r="B5" s="120"/>
      <c r="C5" s="120"/>
      <c r="D5" s="120"/>
      <c r="E5" s="120"/>
      <c r="F5" s="120"/>
      <c r="G5" s="120"/>
      <c r="H5" s="120" t="s">
        <v>784</v>
      </c>
      <c r="I5" s="121"/>
      <c r="J5" s="121">
        <f>IF(L5&gt;0,(T5+U5)/L5,0)</f>
        <v>25.920572916666668</v>
      </c>
      <c r="K5" s="120"/>
      <c r="L5" s="122">
        <f>L3</f>
        <v>7.68</v>
      </c>
      <c r="M5" s="122"/>
      <c r="N5" s="122"/>
      <c r="O5" s="122"/>
      <c r="P5" s="122"/>
      <c r="Q5" s="122"/>
      <c r="R5" s="122"/>
      <c r="S5" s="122"/>
      <c r="T5" s="122">
        <f>T3</f>
        <v>119.23</v>
      </c>
      <c r="U5" s="122">
        <f>U4</f>
        <v>79.84</v>
      </c>
      <c r="V5" s="122">
        <f>V3</f>
        <v>67.81</v>
      </c>
      <c r="W5" s="122">
        <f>W3</f>
        <v>4.5</v>
      </c>
      <c r="X5" s="122"/>
      <c r="Y5" s="122">
        <f>Y3</f>
        <v>0</v>
      </c>
      <c r="Z5" s="122">
        <f>Z3</f>
        <v>0</v>
      </c>
      <c r="AA5" s="122">
        <f>AA3</f>
        <v>0</v>
      </c>
      <c r="AB5" s="122">
        <f>ROUND(AB3+U5,2)</f>
        <v>271.38</v>
      </c>
      <c r="AC5" s="117"/>
      <c r="AD5" s="117" t="s">
        <v>760</v>
      </c>
      <c r="AE5" s="117"/>
    </row>
    <row r="6" spans="1:31" ht="23" customHeight="1">
      <c r="A6" s="91"/>
      <c r="B6" s="91"/>
      <c r="C6" s="91"/>
      <c r="D6" s="91"/>
      <c r="E6" s="91"/>
      <c r="F6" s="91"/>
      <c r="G6" s="91"/>
      <c r="H6" s="91"/>
      <c r="I6" s="92"/>
      <c r="J6" s="92"/>
      <c r="K6" s="91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1"/>
      <c r="AD6" s="91" t="s">
        <v>762</v>
      </c>
      <c r="AE6" s="91"/>
    </row>
    <row r="7" spans="1:31" s="20" customFormat="1" ht="44" customHeight="1">
      <c r="A7" s="123" t="s">
        <v>0</v>
      </c>
      <c r="B7" s="123" t="s">
        <v>1</v>
      </c>
      <c r="C7" s="123" t="s">
        <v>2</v>
      </c>
      <c r="D7" s="123" t="s">
        <v>738</v>
      </c>
      <c r="E7" s="123" t="s">
        <v>739</v>
      </c>
      <c r="F7" s="123" t="s">
        <v>5</v>
      </c>
      <c r="G7" s="123" t="s">
        <v>6</v>
      </c>
      <c r="H7" s="123" t="s">
        <v>740</v>
      </c>
      <c r="I7" s="123" t="s">
        <v>8</v>
      </c>
      <c r="J7" s="123" t="s">
        <v>9</v>
      </c>
      <c r="K7" s="123" t="s">
        <v>10</v>
      </c>
      <c r="L7" s="123" t="s">
        <v>11</v>
      </c>
      <c r="M7" s="123" t="s">
        <v>741</v>
      </c>
      <c r="N7" s="123" t="s">
        <v>742</v>
      </c>
      <c r="O7" s="123" t="s">
        <v>743</v>
      </c>
      <c r="P7" s="123" t="s">
        <v>744</v>
      </c>
      <c r="Q7" s="123" t="s">
        <v>735</v>
      </c>
      <c r="R7" s="123" t="s">
        <v>736</v>
      </c>
      <c r="S7" s="123" t="s">
        <v>745</v>
      </c>
      <c r="T7" s="123" t="s">
        <v>12</v>
      </c>
      <c r="U7" s="123" t="s">
        <v>13</v>
      </c>
      <c r="V7" s="123" t="s">
        <v>14</v>
      </c>
      <c r="W7" s="123" t="s">
        <v>15</v>
      </c>
      <c r="X7" s="123" t="s">
        <v>16</v>
      </c>
      <c r="Y7" s="123" t="s">
        <v>17</v>
      </c>
      <c r="Z7" s="123" t="s">
        <v>18</v>
      </c>
      <c r="AA7" s="123" t="s">
        <v>746</v>
      </c>
      <c r="AB7" s="123" t="s">
        <v>21</v>
      </c>
      <c r="AC7" s="124"/>
      <c r="AD7" s="124" t="s">
        <v>747</v>
      </c>
      <c r="AE7" s="124" t="s">
        <v>265</v>
      </c>
    </row>
    <row r="8" spans="1:31" ht="23" customHeight="1">
      <c r="A8" s="91" t="s">
        <v>748</v>
      </c>
      <c r="B8" s="91" t="s">
        <v>749</v>
      </c>
      <c r="C8" s="91" t="s">
        <v>750</v>
      </c>
      <c r="D8" s="91" t="s">
        <v>785</v>
      </c>
      <c r="E8" s="91" t="s">
        <v>27</v>
      </c>
      <c r="F8" s="91" t="s">
        <v>780</v>
      </c>
      <c r="G8" s="91" t="s">
        <v>781</v>
      </c>
      <c r="H8" s="91" t="s">
        <v>782</v>
      </c>
      <c r="I8" s="92">
        <v>0</v>
      </c>
      <c r="J8" s="92"/>
      <c r="K8" s="91"/>
      <c r="L8" s="93">
        <v>5.04</v>
      </c>
      <c r="M8" s="93">
        <v>5.04</v>
      </c>
      <c r="N8" s="93">
        <v>0</v>
      </c>
      <c r="O8" s="93">
        <v>0</v>
      </c>
      <c r="P8" s="93">
        <f>ROUND(M8*$AD$2,2)</f>
        <v>130.63999999999999</v>
      </c>
      <c r="Q8" s="93">
        <v>0</v>
      </c>
      <c r="R8" s="93">
        <v>0</v>
      </c>
      <c r="S8" s="93">
        <f>ROUND(SUM(P8:R8),2)</f>
        <v>130.63999999999999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  <c r="AA8" s="93">
        <f>ROUND(150-P8,2)</f>
        <v>19.36</v>
      </c>
      <c r="AB8" s="93">
        <f>ROUND(SUM(S8:W8,Y8:AA8),2)</f>
        <v>150</v>
      </c>
      <c r="AC8" s="91"/>
      <c r="AD8" s="91" t="s">
        <v>763</v>
      </c>
      <c r="AE8" s="91" t="s">
        <v>786</v>
      </c>
    </row>
    <row r="9" spans="1:31" s="28" customFormat="1" ht="23" customHeight="1">
      <c r="A9" s="120"/>
      <c r="B9" s="120"/>
      <c r="C9" s="120"/>
      <c r="D9" s="120"/>
      <c r="E9" s="120"/>
      <c r="F9" s="120"/>
      <c r="G9" s="120"/>
      <c r="H9" s="120" t="s">
        <v>787</v>
      </c>
      <c r="I9" s="121"/>
      <c r="J9" s="121">
        <f>IF(L9&gt;0,S9/L9,0)</f>
        <v>25.920634920634917</v>
      </c>
      <c r="K9" s="120"/>
      <c r="L9" s="122">
        <f t="shared" ref="L9:W9" si="1">ROUND(SUM(L8:L8),2)</f>
        <v>5.04</v>
      </c>
      <c r="M9" s="122">
        <f t="shared" si="1"/>
        <v>5.04</v>
      </c>
      <c r="N9" s="122">
        <f t="shared" si="1"/>
        <v>0</v>
      </c>
      <c r="O9" s="122">
        <f t="shared" si="1"/>
        <v>0</v>
      </c>
      <c r="P9" s="122">
        <f t="shared" si="1"/>
        <v>130.63999999999999</v>
      </c>
      <c r="Q9" s="122">
        <f t="shared" si="1"/>
        <v>0</v>
      </c>
      <c r="R9" s="122">
        <f t="shared" si="1"/>
        <v>0</v>
      </c>
      <c r="S9" s="122">
        <f t="shared" si="1"/>
        <v>130.63999999999999</v>
      </c>
      <c r="T9" s="122">
        <f t="shared" si="1"/>
        <v>0</v>
      </c>
      <c r="U9" s="122">
        <f t="shared" si="1"/>
        <v>0</v>
      </c>
      <c r="V9" s="122">
        <f t="shared" si="1"/>
        <v>0</v>
      </c>
      <c r="W9" s="122">
        <f t="shared" si="1"/>
        <v>0</v>
      </c>
      <c r="X9" s="122"/>
      <c r="Y9" s="122">
        <f>ROUND(SUM(Y8:Y8),2)</f>
        <v>0</v>
      </c>
      <c r="Z9" s="122">
        <f>ROUND(SUM(Z8:Z8),2)</f>
        <v>0</v>
      </c>
      <c r="AA9" s="122">
        <f>ROUND(SUM(AA8:AA8),2)</f>
        <v>19.36</v>
      </c>
      <c r="AB9" s="122">
        <f>ROUND(SUM(AB8:AB8),2)</f>
        <v>150</v>
      </c>
      <c r="AC9" s="117"/>
      <c r="AD9" s="117"/>
      <c r="AE9" s="117"/>
    </row>
    <row r="10" spans="1:31" ht="23" customHeight="1">
      <c r="A10" s="91"/>
      <c r="B10" s="91"/>
      <c r="C10" s="91"/>
      <c r="D10" s="91"/>
      <c r="E10" s="91"/>
      <c r="F10" s="91"/>
      <c r="G10" s="91"/>
      <c r="H10" s="91"/>
      <c r="I10" s="92"/>
      <c r="J10" s="92"/>
      <c r="K10" s="91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1"/>
      <c r="AD10" s="91"/>
      <c r="AE10" s="91"/>
    </row>
    <row r="11" spans="1:31" s="20" customFormat="1" ht="44" customHeight="1">
      <c r="A11" s="123" t="s">
        <v>0</v>
      </c>
      <c r="B11" s="123" t="s">
        <v>1</v>
      </c>
      <c r="C11" s="123" t="s">
        <v>2</v>
      </c>
      <c r="D11" s="123" t="s">
        <v>738</v>
      </c>
      <c r="E11" s="123" t="s">
        <v>739</v>
      </c>
      <c r="F11" s="123" t="s">
        <v>5</v>
      </c>
      <c r="G11" s="123" t="s">
        <v>6</v>
      </c>
      <c r="H11" s="123" t="s">
        <v>740</v>
      </c>
      <c r="I11" s="123" t="s">
        <v>8</v>
      </c>
      <c r="J11" s="123" t="s">
        <v>9</v>
      </c>
      <c r="K11" s="123" t="s">
        <v>10</v>
      </c>
      <c r="L11" s="123" t="s">
        <v>11</v>
      </c>
      <c r="M11" s="123" t="s">
        <v>741</v>
      </c>
      <c r="N11" s="123" t="s">
        <v>742</v>
      </c>
      <c r="O11" s="123" t="s">
        <v>743</v>
      </c>
      <c r="P11" s="123" t="s">
        <v>744</v>
      </c>
      <c r="Q11" s="123" t="s">
        <v>735</v>
      </c>
      <c r="R11" s="123" t="s">
        <v>736</v>
      </c>
      <c r="S11" s="123" t="s">
        <v>745</v>
      </c>
      <c r="T11" s="123" t="s">
        <v>12</v>
      </c>
      <c r="U11" s="123" t="s">
        <v>13</v>
      </c>
      <c r="V11" s="123" t="s">
        <v>14</v>
      </c>
      <c r="W11" s="123" t="s">
        <v>15</v>
      </c>
      <c r="X11" s="123" t="s">
        <v>16</v>
      </c>
      <c r="Y11" s="123" t="s">
        <v>17</v>
      </c>
      <c r="Z11" s="123" t="s">
        <v>18</v>
      </c>
      <c r="AA11" s="123" t="s">
        <v>746</v>
      </c>
      <c r="AB11" s="123" t="s">
        <v>21</v>
      </c>
      <c r="AC11" s="124"/>
      <c r="AD11" s="124" t="s">
        <v>747</v>
      </c>
      <c r="AE11" s="124" t="s">
        <v>265</v>
      </c>
    </row>
    <row r="12" spans="1:31" ht="23" customHeight="1">
      <c r="A12" s="91" t="s">
        <v>748</v>
      </c>
      <c r="B12" s="91" t="s">
        <v>749</v>
      </c>
      <c r="C12" s="91" t="s">
        <v>750</v>
      </c>
      <c r="D12" s="91" t="s">
        <v>751</v>
      </c>
      <c r="E12" s="91" t="s">
        <v>527</v>
      </c>
      <c r="F12" s="91" t="s">
        <v>788</v>
      </c>
      <c r="G12" s="91" t="s">
        <v>789</v>
      </c>
      <c r="H12" s="91" t="s">
        <v>790</v>
      </c>
      <c r="I12" s="92">
        <v>0</v>
      </c>
      <c r="J12" s="92"/>
      <c r="K12" s="91"/>
      <c r="L12" s="93">
        <v>7.67</v>
      </c>
      <c r="M12" s="93"/>
      <c r="N12" s="93"/>
      <c r="O12" s="93"/>
      <c r="P12" s="93"/>
      <c r="Q12" s="93"/>
      <c r="R12" s="93"/>
      <c r="S12" s="93"/>
      <c r="T12" s="93">
        <v>119.23</v>
      </c>
      <c r="U12" s="93">
        <v>0</v>
      </c>
      <c r="V12" s="93">
        <v>67.73</v>
      </c>
      <c r="W12" s="93">
        <v>4.5</v>
      </c>
      <c r="X12" s="93">
        <v>0</v>
      </c>
      <c r="Y12" s="93">
        <v>0</v>
      </c>
      <c r="Z12" s="93">
        <v>0</v>
      </c>
      <c r="AA12" s="93">
        <v>0</v>
      </c>
      <c r="AB12" s="93">
        <f>ROUND(SUM(S12:W12,Y12:AA12),2)</f>
        <v>191.46</v>
      </c>
      <c r="AC12" s="91"/>
      <c r="AD12" s="91"/>
      <c r="AE12" s="91" t="s">
        <v>791</v>
      </c>
    </row>
    <row r="13" spans="1:31" s="28" customFormat="1" ht="23" customHeight="1">
      <c r="A13" s="117"/>
      <c r="B13" s="117"/>
      <c r="C13" s="117"/>
      <c r="D13" s="117"/>
      <c r="E13" s="117"/>
      <c r="F13" s="117" t="s">
        <v>788</v>
      </c>
      <c r="G13" s="117" t="s">
        <v>789</v>
      </c>
      <c r="H13" s="117" t="s">
        <v>757</v>
      </c>
      <c r="I13" s="118"/>
      <c r="J13" s="118">
        <f>IF(L13&gt;0,T13/L13,0)</f>
        <v>15.544980443285528</v>
      </c>
      <c r="K13" s="117"/>
      <c r="L13" s="119">
        <f>ROUND(SUM(L12:L12),2)</f>
        <v>7.67</v>
      </c>
      <c r="M13" s="119"/>
      <c r="N13" s="119"/>
      <c r="O13" s="119"/>
      <c r="P13" s="119"/>
      <c r="Q13" s="119"/>
      <c r="R13" s="119"/>
      <c r="S13" s="119"/>
      <c r="T13" s="119">
        <f>ROUND(SUM(T12:T12),2)</f>
        <v>119.23</v>
      </c>
      <c r="U13" s="119"/>
      <c r="V13" s="119">
        <f t="shared" ref="V13:AB13" si="2">ROUND(SUM(V12:V12),2)</f>
        <v>67.73</v>
      </c>
      <c r="W13" s="119">
        <f t="shared" si="2"/>
        <v>4.5</v>
      </c>
      <c r="X13" s="119">
        <f t="shared" si="2"/>
        <v>0</v>
      </c>
      <c r="Y13" s="119">
        <f t="shared" si="2"/>
        <v>0</v>
      </c>
      <c r="Z13" s="119">
        <f t="shared" si="2"/>
        <v>0</v>
      </c>
      <c r="AA13" s="119">
        <f t="shared" si="2"/>
        <v>0</v>
      </c>
      <c r="AB13" s="119">
        <f t="shared" si="2"/>
        <v>191.46</v>
      </c>
      <c r="AC13" s="117"/>
      <c r="AD13" s="117"/>
      <c r="AE13" s="117"/>
    </row>
    <row r="14" spans="1:31" s="28" customFormat="1" ht="23" customHeight="1">
      <c r="A14" s="117"/>
      <c r="B14" s="117"/>
      <c r="C14" s="117"/>
      <c r="D14" s="117"/>
      <c r="E14" s="117"/>
      <c r="F14" s="117"/>
      <c r="G14" s="117"/>
      <c r="H14" s="117" t="s">
        <v>759</v>
      </c>
      <c r="I14" s="118"/>
      <c r="J14" s="118">
        <f>IF(L14&gt;0,U14/L14,0)</f>
        <v>10.3754889178618</v>
      </c>
      <c r="K14" s="117"/>
      <c r="L14" s="119">
        <f>L13</f>
        <v>7.67</v>
      </c>
      <c r="M14" s="119"/>
      <c r="N14" s="119"/>
      <c r="O14" s="119"/>
      <c r="P14" s="119"/>
      <c r="Q14" s="119"/>
      <c r="R14" s="119"/>
      <c r="S14" s="119"/>
      <c r="T14" s="119"/>
      <c r="U14" s="119">
        <f>MAX(0,ROUND(ROUND(L13*$AD$2+0.000000001,2)-T13,2))</f>
        <v>79.58</v>
      </c>
      <c r="V14" s="119"/>
      <c r="W14" s="119"/>
      <c r="X14" s="119"/>
      <c r="Y14" s="119"/>
      <c r="Z14" s="119"/>
      <c r="AA14" s="119"/>
      <c r="AB14" s="119">
        <f>U14</f>
        <v>79.58</v>
      </c>
      <c r="AC14" s="117"/>
      <c r="AD14" s="117"/>
      <c r="AE14" s="117"/>
    </row>
    <row r="15" spans="1:31" s="28" customFormat="1" ht="23" customHeight="1">
      <c r="A15" s="120"/>
      <c r="B15" s="120"/>
      <c r="C15" s="120"/>
      <c r="D15" s="120"/>
      <c r="E15" s="120"/>
      <c r="F15" s="120"/>
      <c r="G15" s="120"/>
      <c r="H15" s="120" t="s">
        <v>792</v>
      </c>
      <c r="I15" s="121"/>
      <c r="J15" s="121">
        <f>IF(L15&gt;0,(T15+U15)/L15,0)</f>
        <v>25.920469361147326</v>
      </c>
      <c r="K15" s="120"/>
      <c r="L15" s="122">
        <f>L13</f>
        <v>7.67</v>
      </c>
      <c r="M15" s="122"/>
      <c r="N15" s="122"/>
      <c r="O15" s="122"/>
      <c r="P15" s="122"/>
      <c r="Q15" s="122"/>
      <c r="R15" s="122"/>
      <c r="S15" s="122"/>
      <c r="T15" s="122">
        <f>T13</f>
        <v>119.23</v>
      </c>
      <c r="U15" s="122">
        <f>U14</f>
        <v>79.58</v>
      </c>
      <c r="V15" s="122">
        <f>V13</f>
        <v>67.73</v>
      </c>
      <c r="W15" s="122">
        <f>W13</f>
        <v>4.5</v>
      </c>
      <c r="X15" s="122"/>
      <c r="Y15" s="122">
        <f>Y13</f>
        <v>0</v>
      </c>
      <c r="Z15" s="122">
        <f>Z13</f>
        <v>0</v>
      </c>
      <c r="AA15" s="122">
        <f>AA13</f>
        <v>0</v>
      </c>
      <c r="AB15" s="122">
        <f>ROUND(AB13+U15,2)</f>
        <v>271.04000000000002</v>
      </c>
      <c r="AC15" s="117"/>
      <c r="AD15" s="117"/>
      <c r="AE15" s="117"/>
    </row>
    <row r="16" spans="1:31" ht="23" customHeight="1">
      <c r="A16" s="91"/>
      <c r="B16" s="91"/>
      <c r="C16" s="91"/>
      <c r="D16" s="91"/>
      <c r="E16" s="91"/>
      <c r="F16" s="91"/>
      <c r="G16" s="91"/>
      <c r="H16" s="91"/>
      <c r="I16" s="92"/>
      <c r="J16" s="92"/>
      <c r="K16" s="91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1"/>
      <c r="AD16" s="91"/>
      <c r="AE16" s="91"/>
    </row>
    <row r="17" spans="1:31" s="20" customFormat="1" ht="44" customHeight="1">
      <c r="A17" s="123" t="s">
        <v>0</v>
      </c>
      <c r="B17" s="123" t="s">
        <v>1</v>
      </c>
      <c r="C17" s="123" t="s">
        <v>2</v>
      </c>
      <c r="D17" s="123" t="s">
        <v>738</v>
      </c>
      <c r="E17" s="123" t="s">
        <v>739</v>
      </c>
      <c r="F17" s="123" t="s">
        <v>5</v>
      </c>
      <c r="G17" s="123" t="s">
        <v>6</v>
      </c>
      <c r="H17" s="123" t="s">
        <v>740</v>
      </c>
      <c r="I17" s="123" t="s">
        <v>8</v>
      </c>
      <c r="J17" s="123" t="s">
        <v>9</v>
      </c>
      <c r="K17" s="123" t="s">
        <v>10</v>
      </c>
      <c r="L17" s="123" t="s">
        <v>11</v>
      </c>
      <c r="M17" s="123" t="s">
        <v>741</v>
      </c>
      <c r="N17" s="123" t="s">
        <v>742</v>
      </c>
      <c r="O17" s="123" t="s">
        <v>743</v>
      </c>
      <c r="P17" s="123" t="s">
        <v>744</v>
      </c>
      <c r="Q17" s="123" t="s">
        <v>735</v>
      </c>
      <c r="R17" s="123" t="s">
        <v>736</v>
      </c>
      <c r="S17" s="123" t="s">
        <v>745</v>
      </c>
      <c r="T17" s="123" t="s">
        <v>12</v>
      </c>
      <c r="U17" s="123" t="s">
        <v>13</v>
      </c>
      <c r="V17" s="123" t="s">
        <v>14</v>
      </c>
      <c r="W17" s="123" t="s">
        <v>15</v>
      </c>
      <c r="X17" s="123" t="s">
        <v>16</v>
      </c>
      <c r="Y17" s="123" t="s">
        <v>17</v>
      </c>
      <c r="Z17" s="123" t="s">
        <v>18</v>
      </c>
      <c r="AA17" s="123" t="s">
        <v>746</v>
      </c>
      <c r="AB17" s="123" t="s">
        <v>21</v>
      </c>
      <c r="AC17" s="124"/>
      <c r="AD17" s="124" t="s">
        <v>747</v>
      </c>
      <c r="AE17" s="124" t="s">
        <v>265</v>
      </c>
    </row>
    <row r="18" spans="1:31" ht="23" customHeight="1">
      <c r="A18" s="91" t="s">
        <v>748</v>
      </c>
      <c r="B18" s="91" t="s">
        <v>749</v>
      </c>
      <c r="C18" s="91" t="s">
        <v>750</v>
      </c>
      <c r="D18" s="91" t="s">
        <v>785</v>
      </c>
      <c r="E18" s="91" t="s">
        <v>27</v>
      </c>
      <c r="F18" s="91" t="s">
        <v>788</v>
      </c>
      <c r="G18" s="91" t="s">
        <v>789</v>
      </c>
      <c r="H18" s="91" t="s">
        <v>790</v>
      </c>
      <c r="I18" s="92">
        <v>0</v>
      </c>
      <c r="J18" s="92"/>
      <c r="K18" s="91"/>
      <c r="L18" s="93">
        <v>5.45</v>
      </c>
      <c r="M18" s="93">
        <v>5.45</v>
      </c>
      <c r="N18" s="93">
        <v>0</v>
      </c>
      <c r="O18" s="93">
        <v>0</v>
      </c>
      <c r="P18" s="93">
        <f>ROUND(M18*$AD$2,2)</f>
        <v>141.26</v>
      </c>
      <c r="Q18" s="93">
        <v>0</v>
      </c>
      <c r="R18" s="93">
        <v>0</v>
      </c>
      <c r="S18" s="93">
        <f>ROUND(SUM(P18:R18),2)</f>
        <v>141.26</v>
      </c>
      <c r="T18" s="93">
        <v>0</v>
      </c>
      <c r="U18" s="93">
        <v>0</v>
      </c>
      <c r="V18" s="93">
        <v>0</v>
      </c>
      <c r="W18" s="93">
        <v>0</v>
      </c>
      <c r="X18" s="93">
        <v>0</v>
      </c>
      <c r="Y18" s="93">
        <v>0</v>
      </c>
      <c r="Z18" s="93">
        <v>0</v>
      </c>
      <c r="AA18" s="93">
        <f>ROUND(150-P18,2)</f>
        <v>8.74</v>
      </c>
      <c r="AB18" s="93">
        <f>ROUND(SUM(S18:W18,Y18:AA18),2)</f>
        <v>150</v>
      </c>
      <c r="AC18" s="91"/>
      <c r="AD18" s="91"/>
      <c r="AE18" s="91" t="s">
        <v>793</v>
      </c>
    </row>
    <row r="19" spans="1:31" s="28" customFormat="1" ht="23" customHeight="1">
      <c r="A19" s="120"/>
      <c r="B19" s="120"/>
      <c r="C19" s="120"/>
      <c r="D19" s="120"/>
      <c r="E19" s="120"/>
      <c r="F19" s="120"/>
      <c r="G19" s="120"/>
      <c r="H19" s="120" t="s">
        <v>794</v>
      </c>
      <c r="I19" s="121"/>
      <c r="J19" s="121">
        <f>IF(L19&gt;0,S19/L19,0)</f>
        <v>25.91926605504587</v>
      </c>
      <c r="K19" s="120"/>
      <c r="L19" s="122">
        <f t="shared" ref="L19:W19" si="3">ROUND(SUM(L18:L18),2)</f>
        <v>5.45</v>
      </c>
      <c r="M19" s="122">
        <f t="shared" si="3"/>
        <v>5.45</v>
      </c>
      <c r="N19" s="122">
        <f t="shared" si="3"/>
        <v>0</v>
      </c>
      <c r="O19" s="122">
        <f t="shared" si="3"/>
        <v>0</v>
      </c>
      <c r="P19" s="122">
        <f t="shared" si="3"/>
        <v>141.26</v>
      </c>
      <c r="Q19" s="122">
        <f t="shared" si="3"/>
        <v>0</v>
      </c>
      <c r="R19" s="122">
        <f t="shared" si="3"/>
        <v>0</v>
      </c>
      <c r="S19" s="122">
        <f t="shared" si="3"/>
        <v>141.26</v>
      </c>
      <c r="T19" s="122">
        <f t="shared" si="3"/>
        <v>0</v>
      </c>
      <c r="U19" s="122">
        <f t="shared" si="3"/>
        <v>0</v>
      </c>
      <c r="V19" s="122">
        <f t="shared" si="3"/>
        <v>0</v>
      </c>
      <c r="W19" s="122">
        <f t="shared" si="3"/>
        <v>0</v>
      </c>
      <c r="X19" s="122"/>
      <c r="Y19" s="122">
        <f>ROUND(SUM(Y18:Y18),2)</f>
        <v>0</v>
      </c>
      <c r="Z19" s="122">
        <f>ROUND(SUM(Z18:Z18),2)</f>
        <v>0</v>
      </c>
      <c r="AA19" s="122">
        <f>ROUND(SUM(AA18:AA18),2)</f>
        <v>8.74</v>
      </c>
      <c r="AB19" s="122">
        <f>ROUND(SUM(AB18:AB18),2)</f>
        <v>150</v>
      </c>
      <c r="AC19" s="117"/>
      <c r="AD19" s="117"/>
      <c r="AE19" s="117"/>
    </row>
    <row r="20" spans="1:31" ht="23" customHeight="1">
      <c r="A20" s="91"/>
      <c r="B20" s="91"/>
      <c r="C20" s="91"/>
      <c r="D20" s="91"/>
      <c r="E20" s="91"/>
      <c r="F20" s="91"/>
      <c r="G20" s="91"/>
      <c r="H20" s="91"/>
      <c r="I20" s="92"/>
      <c r="J20" s="92"/>
      <c r="K20" s="91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1"/>
      <c r="AD20" s="91"/>
      <c r="AE20" s="91"/>
    </row>
    <row r="21" spans="1:31" s="20" customFormat="1" ht="44" customHeight="1">
      <c r="A21" s="123" t="s">
        <v>0</v>
      </c>
      <c r="B21" s="123" t="s">
        <v>1</v>
      </c>
      <c r="C21" s="123" t="s">
        <v>2</v>
      </c>
      <c r="D21" s="123" t="s">
        <v>738</v>
      </c>
      <c r="E21" s="123" t="s">
        <v>739</v>
      </c>
      <c r="F21" s="123" t="s">
        <v>5</v>
      </c>
      <c r="G21" s="123" t="s">
        <v>6</v>
      </c>
      <c r="H21" s="123" t="s">
        <v>740</v>
      </c>
      <c r="I21" s="123" t="s">
        <v>8</v>
      </c>
      <c r="J21" s="123" t="s">
        <v>9</v>
      </c>
      <c r="K21" s="123" t="s">
        <v>10</v>
      </c>
      <c r="L21" s="123" t="s">
        <v>11</v>
      </c>
      <c r="M21" s="123" t="s">
        <v>741</v>
      </c>
      <c r="N21" s="123" t="s">
        <v>742</v>
      </c>
      <c r="O21" s="123" t="s">
        <v>743</v>
      </c>
      <c r="P21" s="123" t="s">
        <v>744</v>
      </c>
      <c r="Q21" s="123" t="s">
        <v>735</v>
      </c>
      <c r="R21" s="123" t="s">
        <v>736</v>
      </c>
      <c r="S21" s="123" t="s">
        <v>745</v>
      </c>
      <c r="T21" s="123" t="s">
        <v>12</v>
      </c>
      <c r="U21" s="123" t="s">
        <v>13</v>
      </c>
      <c r="V21" s="123" t="s">
        <v>14</v>
      </c>
      <c r="W21" s="123" t="s">
        <v>15</v>
      </c>
      <c r="X21" s="123" t="s">
        <v>16</v>
      </c>
      <c r="Y21" s="123" t="s">
        <v>17</v>
      </c>
      <c r="Z21" s="123" t="s">
        <v>18</v>
      </c>
      <c r="AA21" s="123" t="s">
        <v>746</v>
      </c>
      <c r="AB21" s="123" t="s">
        <v>21</v>
      </c>
      <c r="AC21" s="124"/>
      <c r="AD21" s="124" t="s">
        <v>747</v>
      </c>
      <c r="AE21" s="124" t="s">
        <v>265</v>
      </c>
    </row>
    <row r="22" spans="1:31" ht="23" customHeight="1">
      <c r="A22" s="91" t="s">
        <v>748</v>
      </c>
      <c r="B22" s="91" t="s">
        <v>749</v>
      </c>
      <c r="C22" s="91" t="s">
        <v>750</v>
      </c>
      <c r="D22" s="91" t="s">
        <v>751</v>
      </c>
      <c r="E22" s="91" t="s">
        <v>527</v>
      </c>
      <c r="F22" s="91" t="s">
        <v>795</v>
      </c>
      <c r="G22" s="91" t="s">
        <v>796</v>
      </c>
      <c r="H22" s="91" t="s">
        <v>797</v>
      </c>
      <c r="I22" s="92">
        <v>0</v>
      </c>
      <c r="J22" s="92"/>
      <c r="K22" s="91"/>
      <c r="L22" s="93">
        <v>7.75</v>
      </c>
      <c r="M22" s="93"/>
      <c r="N22" s="93"/>
      <c r="O22" s="93"/>
      <c r="P22" s="93"/>
      <c r="Q22" s="93"/>
      <c r="R22" s="93"/>
      <c r="S22" s="93"/>
      <c r="T22" s="93">
        <v>200.88</v>
      </c>
      <c r="U22" s="93">
        <v>0</v>
      </c>
      <c r="V22" s="93">
        <v>0</v>
      </c>
      <c r="W22" s="93">
        <v>4.5</v>
      </c>
      <c r="X22" s="93">
        <v>0</v>
      </c>
      <c r="Y22" s="93">
        <v>0</v>
      </c>
      <c r="Z22" s="93">
        <v>0</v>
      </c>
      <c r="AA22" s="93">
        <v>361.2</v>
      </c>
      <c r="AB22" s="93">
        <f>ROUND(SUM(S22:W22,Y22:AA22),2)</f>
        <v>566.58000000000004</v>
      </c>
      <c r="AC22" s="91"/>
      <c r="AD22" s="91"/>
      <c r="AE22" s="91" t="s">
        <v>798</v>
      </c>
    </row>
    <row r="23" spans="1:31" ht="23" customHeight="1">
      <c r="A23" s="91" t="s">
        <v>748</v>
      </c>
      <c r="B23" s="91" t="s">
        <v>749</v>
      </c>
      <c r="C23" s="91" t="s">
        <v>750</v>
      </c>
      <c r="D23" s="91" t="s">
        <v>751</v>
      </c>
      <c r="E23" s="91" t="s">
        <v>49</v>
      </c>
      <c r="F23" s="91" t="s">
        <v>795</v>
      </c>
      <c r="G23" s="91" t="s">
        <v>796</v>
      </c>
      <c r="H23" s="91" t="s">
        <v>797</v>
      </c>
      <c r="I23" s="92">
        <v>0</v>
      </c>
      <c r="J23" s="92"/>
      <c r="K23" s="91"/>
      <c r="L23" s="93">
        <v>6.71</v>
      </c>
      <c r="M23" s="93"/>
      <c r="N23" s="93"/>
      <c r="O23" s="93"/>
      <c r="P23" s="93"/>
      <c r="Q23" s="93"/>
      <c r="R23" s="93"/>
      <c r="S23" s="93"/>
      <c r="T23" s="93">
        <v>173.92</v>
      </c>
      <c r="U23" s="93">
        <v>0</v>
      </c>
      <c r="V23" s="93">
        <v>0</v>
      </c>
      <c r="W23" s="93">
        <v>4.5</v>
      </c>
      <c r="X23" s="93">
        <v>0</v>
      </c>
      <c r="Y23" s="93">
        <v>0</v>
      </c>
      <c r="Z23" s="93">
        <v>0</v>
      </c>
      <c r="AA23" s="93">
        <v>472.61</v>
      </c>
      <c r="AB23" s="93">
        <f>ROUND(SUM(S23:W23,Y23:AA23),2)</f>
        <v>651.03</v>
      </c>
      <c r="AC23" s="91"/>
      <c r="AD23" s="91"/>
      <c r="AE23" s="91" t="s">
        <v>799</v>
      </c>
    </row>
    <row r="24" spans="1:31" s="28" customFormat="1" ht="23" customHeight="1">
      <c r="A24" s="117"/>
      <c r="B24" s="117"/>
      <c r="C24" s="117"/>
      <c r="D24" s="117"/>
      <c r="E24" s="117"/>
      <c r="F24" s="117" t="s">
        <v>795</v>
      </c>
      <c r="G24" s="117" t="s">
        <v>796</v>
      </c>
      <c r="H24" s="117" t="s">
        <v>757</v>
      </c>
      <c r="I24" s="118"/>
      <c r="J24" s="118">
        <f>IF(L24&gt;0,T24/L24,0)</f>
        <v>25.919778699861688</v>
      </c>
      <c r="K24" s="117"/>
      <c r="L24" s="119">
        <f>ROUND(SUM(L22:L23),2)</f>
        <v>14.46</v>
      </c>
      <c r="M24" s="119"/>
      <c r="N24" s="119"/>
      <c r="O24" s="119"/>
      <c r="P24" s="119"/>
      <c r="Q24" s="119"/>
      <c r="R24" s="119"/>
      <c r="S24" s="119"/>
      <c r="T24" s="119">
        <f>ROUND(SUM(T22:T23),2)</f>
        <v>374.8</v>
      </c>
      <c r="U24" s="119"/>
      <c r="V24" s="119">
        <f t="shared" ref="V24:AB24" si="4">ROUND(SUM(V22:V23),2)</f>
        <v>0</v>
      </c>
      <c r="W24" s="119">
        <f t="shared" si="4"/>
        <v>9</v>
      </c>
      <c r="X24" s="119">
        <f t="shared" si="4"/>
        <v>0</v>
      </c>
      <c r="Y24" s="119">
        <f t="shared" si="4"/>
        <v>0</v>
      </c>
      <c r="Z24" s="119">
        <f t="shared" si="4"/>
        <v>0</v>
      </c>
      <c r="AA24" s="119">
        <f t="shared" si="4"/>
        <v>833.81</v>
      </c>
      <c r="AB24" s="119">
        <f t="shared" si="4"/>
        <v>1217.6099999999999</v>
      </c>
      <c r="AC24" s="117"/>
      <c r="AD24" s="117"/>
      <c r="AE24" s="117"/>
    </row>
    <row r="25" spans="1:31" s="28" customFormat="1" ht="23" customHeight="1">
      <c r="A25" s="120"/>
      <c r="B25" s="120"/>
      <c r="C25" s="120"/>
      <c r="D25" s="120"/>
      <c r="E25" s="120"/>
      <c r="F25" s="120"/>
      <c r="G25" s="120"/>
      <c r="H25" s="120" t="s">
        <v>800</v>
      </c>
      <c r="I25" s="121"/>
      <c r="J25" s="121">
        <f>IF(L25&gt;0,(T25+U25)/L25,0)</f>
        <v>25.919778699861688</v>
      </c>
      <c r="K25" s="120"/>
      <c r="L25" s="122">
        <f>L24</f>
        <v>14.46</v>
      </c>
      <c r="M25" s="122"/>
      <c r="N25" s="122"/>
      <c r="O25" s="122"/>
      <c r="P25" s="122"/>
      <c r="Q25" s="122"/>
      <c r="R25" s="122"/>
      <c r="S25" s="122"/>
      <c r="T25" s="122">
        <f>T24</f>
        <v>374.8</v>
      </c>
      <c r="U25" s="122">
        <f>0</f>
        <v>0</v>
      </c>
      <c r="V25" s="122">
        <f>V24</f>
        <v>0</v>
      </c>
      <c r="W25" s="122">
        <f>W24</f>
        <v>9</v>
      </c>
      <c r="X25" s="122"/>
      <c r="Y25" s="122">
        <f>Y24</f>
        <v>0</v>
      </c>
      <c r="Z25" s="122">
        <f>Z24</f>
        <v>0</v>
      </c>
      <c r="AA25" s="122">
        <f>AA24</f>
        <v>833.81</v>
      </c>
      <c r="AB25" s="122">
        <f>ROUND(AB24+U25,2)</f>
        <v>1217.6099999999999</v>
      </c>
      <c r="AC25" s="117"/>
      <c r="AD25" s="117"/>
      <c r="AE25" s="117"/>
    </row>
    <row r="26" spans="1:31" ht="23" customHeight="1">
      <c r="A26" s="91"/>
      <c r="B26" s="91"/>
      <c r="C26" s="91"/>
      <c r="D26" s="91"/>
      <c r="E26" s="91"/>
      <c r="F26" s="91"/>
      <c r="G26" s="91"/>
      <c r="H26" s="91"/>
      <c r="I26" s="92"/>
      <c r="J26" s="92"/>
      <c r="K26" s="91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1"/>
      <c r="AD26" s="91"/>
      <c r="AE26" s="91"/>
    </row>
    <row r="27" spans="1:31" s="20" customFormat="1" ht="44" customHeight="1">
      <c r="A27" s="123" t="s">
        <v>0</v>
      </c>
      <c r="B27" s="123" t="s">
        <v>1</v>
      </c>
      <c r="C27" s="123" t="s">
        <v>2</v>
      </c>
      <c r="D27" s="123" t="s">
        <v>738</v>
      </c>
      <c r="E27" s="123" t="s">
        <v>739</v>
      </c>
      <c r="F27" s="123" t="s">
        <v>5</v>
      </c>
      <c r="G27" s="123" t="s">
        <v>6</v>
      </c>
      <c r="H27" s="123" t="s">
        <v>740</v>
      </c>
      <c r="I27" s="123" t="s">
        <v>8</v>
      </c>
      <c r="J27" s="123" t="s">
        <v>9</v>
      </c>
      <c r="K27" s="123" t="s">
        <v>10</v>
      </c>
      <c r="L27" s="123" t="s">
        <v>11</v>
      </c>
      <c r="M27" s="123" t="s">
        <v>741</v>
      </c>
      <c r="N27" s="123" t="s">
        <v>742</v>
      </c>
      <c r="O27" s="123" t="s">
        <v>743</v>
      </c>
      <c r="P27" s="123" t="s">
        <v>744</v>
      </c>
      <c r="Q27" s="123" t="s">
        <v>735</v>
      </c>
      <c r="R27" s="123" t="s">
        <v>736</v>
      </c>
      <c r="S27" s="123" t="s">
        <v>745</v>
      </c>
      <c r="T27" s="123" t="s">
        <v>12</v>
      </c>
      <c r="U27" s="123" t="s">
        <v>13</v>
      </c>
      <c r="V27" s="123" t="s">
        <v>14</v>
      </c>
      <c r="W27" s="123" t="s">
        <v>15</v>
      </c>
      <c r="X27" s="123" t="s">
        <v>16</v>
      </c>
      <c r="Y27" s="123" t="s">
        <v>17</v>
      </c>
      <c r="Z27" s="123" t="s">
        <v>18</v>
      </c>
      <c r="AA27" s="123" t="s">
        <v>746</v>
      </c>
      <c r="AB27" s="123" t="s">
        <v>21</v>
      </c>
      <c r="AC27" s="124"/>
      <c r="AD27" s="124" t="s">
        <v>747</v>
      </c>
      <c r="AE27" s="124" t="s">
        <v>265</v>
      </c>
    </row>
    <row r="28" spans="1:31" ht="23" customHeight="1">
      <c r="A28" s="91" t="s">
        <v>748</v>
      </c>
      <c r="B28" s="91" t="s">
        <v>749</v>
      </c>
      <c r="C28" s="91" t="s">
        <v>750</v>
      </c>
      <c r="D28" s="91" t="s">
        <v>785</v>
      </c>
      <c r="E28" s="91" t="s">
        <v>27</v>
      </c>
      <c r="F28" s="91" t="s">
        <v>795</v>
      </c>
      <c r="G28" s="91" t="s">
        <v>796</v>
      </c>
      <c r="H28" s="91" t="s">
        <v>797</v>
      </c>
      <c r="I28" s="92">
        <v>0</v>
      </c>
      <c r="J28" s="92"/>
      <c r="K28" s="91"/>
      <c r="L28" s="93">
        <v>6.71</v>
      </c>
      <c r="M28" s="93">
        <v>6.71</v>
      </c>
      <c r="N28" s="93">
        <v>0</v>
      </c>
      <c r="O28" s="93">
        <v>0</v>
      </c>
      <c r="P28" s="93">
        <f>ROUND(M28*$AD$2,2)</f>
        <v>173.92</v>
      </c>
      <c r="Q28" s="93">
        <v>0</v>
      </c>
      <c r="R28" s="93">
        <v>0</v>
      </c>
      <c r="S28" s="93">
        <f>ROUND(SUM(P28:R28),2)</f>
        <v>173.92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0</v>
      </c>
      <c r="Z28" s="93">
        <v>0</v>
      </c>
      <c r="AA28" s="93">
        <f>ROUND(500-S28,2)</f>
        <v>326.08</v>
      </c>
      <c r="AB28" s="93">
        <f>ROUND(SUM(S28:W28,Y28:AA28),2)</f>
        <v>500</v>
      </c>
      <c r="AC28" s="91"/>
      <c r="AD28" s="91"/>
      <c r="AE28" s="91" t="s">
        <v>801</v>
      </c>
    </row>
    <row r="29" spans="1:31" s="28" customFormat="1" ht="23" customHeight="1">
      <c r="A29" s="120"/>
      <c r="B29" s="120"/>
      <c r="C29" s="120"/>
      <c r="D29" s="120"/>
      <c r="E29" s="120"/>
      <c r="F29" s="120"/>
      <c r="G29" s="120"/>
      <c r="H29" s="120" t="s">
        <v>802</v>
      </c>
      <c r="I29" s="121"/>
      <c r="J29" s="121">
        <f>IF(L29&gt;0,S29/L29,0)</f>
        <v>25.919523099850966</v>
      </c>
      <c r="K29" s="120"/>
      <c r="L29" s="122">
        <f t="shared" ref="L29:W29" si="5">ROUND(SUM(L28:L28),2)</f>
        <v>6.71</v>
      </c>
      <c r="M29" s="122">
        <f t="shared" si="5"/>
        <v>6.71</v>
      </c>
      <c r="N29" s="122">
        <f t="shared" si="5"/>
        <v>0</v>
      </c>
      <c r="O29" s="122">
        <f t="shared" si="5"/>
        <v>0</v>
      </c>
      <c r="P29" s="122">
        <f t="shared" si="5"/>
        <v>173.92</v>
      </c>
      <c r="Q29" s="122">
        <f t="shared" si="5"/>
        <v>0</v>
      </c>
      <c r="R29" s="122">
        <f t="shared" si="5"/>
        <v>0</v>
      </c>
      <c r="S29" s="122">
        <f t="shared" si="5"/>
        <v>173.92</v>
      </c>
      <c r="T29" s="122">
        <f t="shared" si="5"/>
        <v>0</v>
      </c>
      <c r="U29" s="122">
        <f t="shared" si="5"/>
        <v>0</v>
      </c>
      <c r="V29" s="122">
        <f t="shared" si="5"/>
        <v>0</v>
      </c>
      <c r="W29" s="122">
        <f t="shared" si="5"/>
        <v>0</v>
      </c>
      <c r="X29" s="122"/>
      <c r="Y29" s="122">
        <f>ROUND(SUM(Y28:Y28),2)</f>
        <v>0</v>
      </c>
      <c r="Z29" s="122">
        <f>ROUND(SUM(Z28:Z28),2)</f>
        <v>0</v>
      </c>
      <c r="AA29" s="122">
        <f>ROUND(SUM(AA28:AA28),2)</f>
        <v>326.08</v>
      </c>
      <c r="AB29" s="122">
        <f>ROUND(SUM(AB28:AB28),2)</f>
        <v>500</v>
      </c>
      <c r="AC29" s="117"/>
      <c r="AD29" s="117"/>
      <c r="AE29" s="117"/>
    </row>
    <row r="30" spans="1:31" ht="23" customHeight="1">
      <c r="A30" s="91"/>
      <c r="B30" s="91"/>
      <c r="C30" s="91"/>
      <c r="D30" s="91"/>
      <c r="E30" s="91"/>
      <c r="F30" s="91"/>
      <c r="G30" s="91"/>
      <c r="H30" s="91"/>
      <c r="I30" s="92"/>
      <c r="J30" s="92"/>
      <c r="K30" s="91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1"/>
      <c r="AD30" s="91"/>
      <c r="AE30" s="91"/>
    </row>
    <row r="31" spans="1:31" s="20" customFormat="1" ht="44" customHeight="1">
      <c r="A31" s="123" t="s">
        <v>0</v>
      </c>
      <c r="B31" s="123" t="s">
        <v>1</v>
      </c>
      <c r="C31" s="123" t="s">
        <v>2</v>
      </c>
      <c r="D31" s="123" t="s">
        <v>738</v>
      </c>
      <c r="E31" s="123" t="s">
        <v>739</v>
      </c>
      <c r="F31" s="123" t="s">
        <v>5</v>
      </c>
      <c r="G31" s="123" t="s">
        <v>6</v>
      </c>
      <c r="H31" s="123" t="s">
        <v>740</v>
      </c>
      <c r="I31" s="123" t="s">
        <v>8</v>
      </c>
      <c r="J31" s="123" t="s">
        <v>9</v>
      </c>
      <c r="K31" s="123" t="s">
        <v>10</v>
      </c>
      <c r="L31" s="123" t="s">
        <v>11</v>
      </c>
      <c r="M31" s="123" t="s">
        <v>741</v>
      </c>
      <c r="N31" s="123" t="s">
        <v>742</v>
      </c>
      <c r="O31" s="123" t="s">
        <v>743</v>
      </c>
      <c r="P31" s="123" t="s">
        <v>744</v>
      </c>
      <c r="Q31" s="123" t="s">
        <v>735</v>
      </c>
      <c r="R31" s="123" t="s">
        <v>736</v>
      </c>
      <c r="S31" s="123" t="s">
        <v>745</v>
      </c>
      <c r="T31" s="123" t="s">
        <v>12</v>
      </c>
      <c r="U31" s="123" t="s">
        <v>13</v>
      </c>
      <c r="V31" s="123" t="s">
        <v>14</v>
      </c>
      <c r="W31" s="123" t="s">
        <v>15</v>
      </c>
      <c r="X31" s="123" t="s">
        <v>16</v>
      </c>
      <c r="Y31" s="123" t="s">
        <v>17</v>
      </c>
      <c r="Z31" s="123" t="s">
        <v>18</v>
      </c>
      <c r="AA31" s="123" t="s">
        <v>746</v>
      </c>
      <c r="AB31" s="123" t="s">
        <v>21</v>
      </c>
      <c r="AC31" s="124"/>
      <c r="AD31" s="124" t="s">
        <v>747</v>
      </c>
      <c r="AE31" s="124" t="s">
        <v>265</v>
      </c>
    </row>
    <row r="32" spans="1:31" ht="23" customHeight="1">
      <c r="A32" s="91" t="s">
        <v>748</v>
      </c>
      <c r="B32" s="91" t="s">
        <v>749</v>
      </c>
      <c r="C32" s="91" t="s">
        <v>750</v>
      </c>
      <c r="D32" s="91" t="s">
        <v>751</v>
      </c>
      <c r="E32" s="91" t="s">
        <v>527</v>
      </c>
      <c r="F32" s="91" t="s">
        <v>803</v>
      </c>
      <c r="G32" s="91" t="s">
        <v>804</v>
      </c>
      <c r="H32" s="91" t="s">
        <v>805</v>
      </c>
      <c r="I32" s="92">
        <v>0</v>
      </c>
      <c r="J32" s="92"/>
      <c r="K32" s="91"/>
      <c r="L32" s="93">
        <v>7.54</v>
      </c>
      <c r="M32" s="93"/>
      <c r="N32" s="93"/>
      <c r="O32" s="93"/>
      <c r="P32" s="93"/>
      <c r="Q32" s="93"/>
      <c r="R32" s="93"/>
      <c r="S32" s="93"/>
      <c r="T32" s="93">
        <v>119.23</v>
      </c>
      <c r="U32" s="93">
        <v>0</v>
      </c>
      <c r="V32" s="93">
        <v>66.58</v>
      </c>
      <c r="W32" s="93">
        <v>4.5</v>
      </c>
      <c r="X32" s="93">
        <v>0</v>
      </c>
      <c r="Y32" s="93">
        <v>0</v>
      </c>
      <c r="Z32" s="93">
        <v>0</v>
      </c>
      <c r="AA32" s="93">
        <v>0</v>
      </c>
      <c r="AB32" s="93">
        <f>ROUND(SUM(S32:W32,Y32:AA32),2)</f>
        <v>190.31</v>
      </c>
      <c r="AC32" s="91"/>
      <c r="AD32" s="91"/>
      <c r="AE32" s="91" t="s">
        <v>806</v>
      </c>
    </row>
    <row r="33" spans="1:31" ht="23" customHeight="1">
      <c r="A33" s="91" t="s">
        <v>748</v>
      </c>
      <c r="B33" s="91" t="s">
        <v>749</v>
      </c>
      <c r="C33" s="91" t="s">
        <v>750</v>
      </c>
      <c r="D33" s="91" t="s">
        <v>751</v>
      </c>
      <c r="E33" s="91" t="s">
        <v>49</v>
      </c>
      <c r="F33" s="91" t="s">
        <v>803</v>
      </c>
      <c r="G33" s="91" t="s">
        <v>804</v>
      </c>
      <c r="H33" s="91" t="s">
        <v>805</v>
      </c>
      <c r="I33" s="92">
        <v>0</v>
      </c>
      <c r="J33" s="92"/>
      <c r="K33" s="91"/>
      <c r="L33" s="93">
        <v>6.5</v>
      </c>
      <c r="M33" s="93"/>
      <c r="N33" s="93"/>
      <c r="O33" s="93"/>
      <c r="P33" s="93"/>
      <c r="Q33" s="93"/>
      <c r="R33" s="93"/>
      <c r="S33" s="93"/>
      <c r="T33" s="93">
        <v>148.53</v>
      </c>
      <c r="U33" s="93">
        <v>0</v>
      </c>
      <c r="V33" s="93">
        <v>85.74</v>
      </c>
      <c r="W33" s="93">
        <v>4.5</v>
      </c>
      <c r="X33" s="93">
        <v>0</v>
      </c>
      <c r="Y33" s="93">
        <v>0</v>
      </c>
      <c r="Z33" s="93">
        <v>0</v>
      </c>
      <c r="AA33" s="93">
        <v>0</v>
      </c>
      <c r="AB33" s="93">
        <f>ROUND(SUM(S33:W33,Y33:AA33),2)</f>
        <v>238.77</v>
      </c>
      <c r="AC33" s="91"/>
      <c r="AD33" s="91"/>
      <c r="AE33" s="91" t="s">
        <v>807</v>
      </c>
    </row>
    <row r="34" spans="1:31" s="28" customFormat="1" ht="23" customHeight="1">
      <c r="A34" s="117"/>
      <c r="B34" s="117"/>
      <c r="C34" s="117"/>
      <c r="D34" s="117"/>
      <c r="E34" s="117"/>
      <c r="F34" s="117" t="s">
        <v>803</v>
      </c>
      <c r="G34" s="117" t="s">
        <v>804</v>
      </c>
      <c r="H34" s="117" t="s">
        <v>757</v>
      </c>
      <c r="I34" s="118"/>
      <c r="J34" s="118">
        <f>IF(L34&gt;0,T34/L34,0)</f>
        <v>19.071225071225072</v>
      </c>
      <c r="K34" s="117"/>
      <c r="L34" s="119">
        <f>ROUND(SUM(L32:L33),2)</f>
        <v>14.04</v>
      </c>
      <c r="M34" s="119"/>
      <c r="N34" s="119"/>
      <c r="O34" s="119"/>
      <c r="P34" s="119"/>
      <c r="Q34" s="119"/>
      <c r="R34" s="119"/>
      <c r="S34" s="119"/>
      <c r="T34" s="119">
        <f>ROUND(SUM(T32:T33),2)</f>
        <v>267.76</v>
      </c>
      <c r="U34" s="119"/>
      <c r="V34" s="119">
        <f t="shared" ref="V34:AB34" si="6">ROUND(SUM(V32:V33),2)</f>
        <v>152.32</v>
      </c>
      <c r="W34" s="119">
        <f t="shared" si="6"/>
        <v>9</v>
      </c>
      <c r="X34" s="119">
        <f t="shared" si="6"/>
        <v>0</v>
      </c>
      <c r="Y34" s="119">
        <f t="shared" si="6"/>
        <v>0</v>
      </c>
      <c r="Z34" s="119">
        <f t="shared" si="6"/>
        <v>0</v>
      </c>
      <c r="AA34" s="119">
        <f t="shared" si="6"/>
        <v>0</v>
      </c>
      <c r="AB34" s="119">
        <f t="shared" si="6"/>
        <v>429.08</v>
      </c>
      <c r="AC34" s="117"/>
      <c r="AD34" s="117"/>
      <c r="AE34" s="117"/>
    </row>
    <row r="35" spans="1:31" s="28" customFormat="1" ht="23" customHeight="1">
      <c r="A35" s="117"/>
      <c r="B35" s="117"/>
      <c r="C35" s="117"/>
      <c r="D35" s="117"/>
      <c r="E35" s="117"/>
      <c r="F35" s="117"/>
      <c r="G35" s="117"/>
      <c r="H35" s="117" t="s">
        <v>759</v>
      </c>
      <c r="I35" s="118"/>
      <c r="J35" s="118">
        <f>IF(L35&gt;0,U35/L35,0)</f>
        <v>6.8490028490028489</v>
      </c>
      <c r="K35" s="117"/>
      <c r="L35" s="119">
        <f>L34</f>
        <v>14.04</v>
      </c>
      <c r="M35" s="119"/>
      <c r="N35" s="119"/>
      <c r="O35" s="119"/>
      <c r="P35" s="119"/>
      <c r="Q35" s="119"/>
      <c r="R35" s="119"/>
      <c r="S35" s="119"/>
      <c r="T35" s="119"/>
      <c r="U35" s="119">
        <f>MAX(0,ROUND(ROUND(L34*$AD$2+0.000000001,2)-T34,2))</f>
        <v>96.16</v>
      </c>
      <c r="V35" s="119"/>
      <c r="W35" s="119"/>
      <c r="X35" s="119"/>
      <c r="Y35" s="119"/>
      <c r="Z35" s="119"/>
      <c r="AA35" s="119"/>
      <c r="AB35" s="119">
        <f>U35</f>
        <v>96.16</v>
      </c>
      <c r="AC35" s="117"/>
      <c r="AD35" s="117"/>
      <c r="AE35" s="117"/>
    </row>
    <row r="36" spans="1:31" s="28" customFormat="1" ht="23" customHeight="1">
      <c r="A36" s="120"/>
      <c r="B36" s="120"/>
      <c r="C36" s="120"/>
      <c r="D36" s="120"/>
      <c r="E36" s="120"/>
      <c r="F36" s="120"/>
      <c r="G36" s="120"/>
      <c r="H36" s="120" t="s">
        <v>808</v>
      </c>
      <c r="I36" s="121"/>
      <c r="J36" s="121">
        <f>IF(L36&gt;0,(T36+U36)/L36,0)</f>
        <v>25.920227920227919</v>
      </c>
      <c r="K36" s="120"/>
      <c r="L36" s="122">
        <f>L34</f>
        <v>14.04</v>
      </c>
      <c r="M36" s="122"/>
      <c r="N36" s="122"/>
      <c r="O36" s="122"/>
      <c r="P36" s="122"/>
      <c r="Q36" s="122"/>
      <c r="R36" s="122"/>
      <c r="S36" s="122"/>
      <c r="T36" s="122">
        <f>T34</f>
        <v>267.76</v>
      </c>
      <c r="U36" s="122">
        <f>U35</f>
        <v>96.16</v>
      </c>
      <c r="V36" s="122">
        <f>V34</f>
        <v>152.32</v>
      </c>
      <c r="W36" s="122">
        <f>W34</f>
        <v>9</v>
      </c>
      <c r="X36" s="122"/>
      <c r="Y36" s="122">
        <f>Y34</f>
        <v>0</v>
      </c>
      <c r="Z36" s="122">
        <f>Z34</f>
        <v>0</v>
      </c>
      <c r="AA36" s="122">
        <f>AA34</f>
        <v>0</v>
      </c>
      <c r="AB36" s="122">
        <f>ROUND(AB34+U36,2)</f>
        <v>525.24</v>
      </c>
      <c r="AC36" s="117"/>
      <c r="AD36" s="117"/>
      <c r="AE36" s="117"/>
    </row>
    <row r="37" spans="1:31" ht="23" customHeight="1">
      <c r="A37" s="91"/>
      <c r="B37" s="91"/>
      <c r="C37" s="91"/>
      <c r="D37" s="91"/>
      <c r="E37" s="91"/>
      <c r="F37" s="91"/>
      <c r="G37" s="91"/>
      <c r="H37" s="91"/>
      <c r="I37" s="92"/>
      <c r="J37" s="92"/>
      <c r="K37" s="91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1"/>
      <c r="AD37" s="91"/>
      <c r="AE37" s="91"/>
    </row>
    <row r="38" spans="1:31" s="20" customFormat="1" ht="44" customHeight="1">
      <c r="A38" s="123" t="s">
        <v>0</v>
      </c>
      <c r="B38" s="123" t="s">
        <v>1</v>
      </c>
      <c r="C38" s="123" t="s">
        <v>2</v>
      </c>
      <c r="D38" s="123" t="s">
        <v>738</v>
      </c>
      <c r="E38" s="123" t="s">
        <v>739</v>
      </c>
      <c r="F38" s="123" t="s">
        <v>5</v>
      </c>
      <c r="G38" s="123" t="s">
        <v>6</v>
      </c>
      <c r="H38" s="123" t="s">
        <v>740</v>
      </c>
      <c r="I38" s="123" t="s">
        <v>8</v>
      </c>
      <c r="J38" s="123" t="s">
        <v>9</v>
      </c>
      <c r="K38" s="123" t="s">
        <v>10</v>
      </c>
      <c r="L38" s="123" t="s">
        <v>11</v>
      </c>
      <c r="M38" s="123" t="s">
        <v>741</v>
      </c>
      <c r="N38" s="123" t="s">
        <v>742</v>
      </c>
      <c r="O38" s="123" t="s">
        <v>743</v>
      </c>
      <c r="P38" s="123" t="s">
        <v>744</v>
      </c>
      <c r="Q38" s="123" t="s">
        <v>735</v>
      </c>
      <c r="R38" s="123" t="s">
        <v>736</v>
      </c>
      <c r="S38" s="123" t="s">
        <v>745</v>
      </c>
      <c r="T38" s="123" t="s">
        <v>12</v>
      </c>
      <c r="U38" s="123" t="s">
        <v>13</v>
      </c>
      <c r="V38" s="123" t="s">
        <v>14</v>
      </c>
      <c r="W38" s="123" t="s">
        <v>15</v>
      </c>
      <c r="X38" s="123" t="s">
        <v>16</v>
      </c>
      <c r="Y38" s="123" t="s">
        <v>17</v>
      </c>
      <c r="Z38" s="123" t="s">
        <v>18</v>
      </c>
      <c r="AA38" s="123" t="s">
        <v>746</v>
      </c>
      <c r="AB38" s="123" t="s">
        <v>21</v>
      </c>
      <c r="AC38" s="124"/>
      <c r="AD38" s="124" t="s">
        <v>747</v>
      </c>
      <c r="AE38" s="124" t="s">
        <v>265</v>
      </c>
    </row>
    <row r="39" spans="1:31" ht="23" customHeight="1">
      <c r="A39" s="91" t="s">
        <v>748</v>
      </c>
      <c r="B39" s="91" t="s">
        <v>749</v>
      </c>
      <c r="C39" s="91" t="s">
        <v>750</v>
      </c>
      <c r="D39" s="91" t="s">
        <v>785</v>
      </c>
      <c r="E39" s="91" t="s">
        <v>27</v>
      </c>
      <c r="F39" s="91" t="s">
        <v>803</v>
      </c>
      <c r="G39" s="91" t="s">
        <v>804</v>
      </c>
      <c r="H39" s="91" t="s">
        <v>805</v>
      </c>
      <c r="I39" s="92">
        <v>0</v>
      </c>
      <c r="J39" s="92"/>
      <c r="K39" s="91"/>
      <c r="L39" s="93">
        <v>4.3600000000000003</v>
      </c>
      <c r="M39" s="93">
        <v>4.3600000000000003</v>
      </c>
      <c r="N39" s="93">
        <v>0</v>
      </c>
      <c r="O39" s="93">
        <v>0</v>
      </c>
      <c r="P39" s="93">
        <f>ROUND(M39*$AD$2,2)</f>
        <v>113.01</v>
      </c>
      <c r="Q39" s="93">
        <v>0</v>
      </c>
      <c r="R39" s="93">
        <v>0</v>
      </c>
      <c r="S39" s="93">
        <f>ROUND(SUM(P39:R39),2)</f>
        <v>113.01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  <c r="Z39" s="93">
        <v>0</v>
      </c>
      <c r="AA39" s="93">
        <f>ROUND(150-P39,2)</f>
        <v>36.99</v>
      </c>
      <c r="AB39" s="93">
        <f>ROUND(SUM(S39:W39,Y39:AA39),2)</f>
        <v>150</v>
      </c>
      <c r="AC39" s="91"/>
      <c r="AD39" s="91"/>
      <c r="AE39" s="91" t="s">
        <v>809</v>
      </c>
    </row>
    <row r="40" spans="1:31" s="28" customFormat="1" ht="23" customHeight="1">
      <c r="A40" s="120"/>
      <c r="B40" s="120"/>
      <c r="C40" s="120"/>
      <c r="D40" s="120"/>
      <c r="E40" s="120"/>
      <c r="F40" s="120"/>
      <c r="G40" s="120"/>
      <c r="H40" s="120" t="s">
        <v>810</v>
      </c>
      <c r="I40" s="121"/>
      <c r="J40" s="121">
        <f>IF(L40&gt;0,S40/L40,0)</f>
        <v>25.919724770642201</v>
      </c>
      <c r="K40" s="120"/>
      <c r="L40" s="122">
        <f t="shared" ref="L40:W40" si="7">ROUND(SUM(L39:L39),2)</f>
        <v>4.3600000000000003</v>
      </c>
      <c r="M40" s="122">
        <f t="shared" si="7"/>
        <v>4.3600000000000003</v>
      </c>
      <c r="N40" s="122">
        <f t="shared" si="7"/>
        <v>0</v>
      </c>
      <c r="O40" s="122">
        <f t="shared" si="7"/>
        <v>0</v>
      </c>
      <c r="P40" s="122">
        <f t="shared" si="7"/>
        <v>113.01</v>
      </c>
      <c r="Q40" s="122">
        <f t="shared" si="7"/>
        <v>0</v>
      </c>
      <c r="R40" s="122">
        <f t="shared" si="7"/>
        <v>0</v>
      </c>
      <c r="S40" s="122">
        <f t="shared" si="7"/>
        <v>113.01</v>
      </c>
      <c r="T40" s="122">
        <f t="shared" si="7"/>
        <v>0</v>
      </c>
      <c r="U40" s="122">
        <f t="shared" si="7"/>
        <v>0</v>
      </c>
      <c r="V40" s="122">
        <f t="shared" si="7"/>
        <v>0</v>
      </c>
      <c r="W40" s="122">
        <f t="shared" si="7"/>
        <v>0</v>
      </c>
      <c r="X40" s="122"/>
      <c r="Y40" s="122">
        <f>ROUND(SUM(Y39:Y39),2)</f>
        <v>0</v>
      </c>
      <c r="Z40" s="122">
        <f>ROUND(SUM(Z39:Z39),2)</f>
        <v>0</v>
      </c>
      <c r="AA40" s="122">
        <f>ROUND(SUM(AA39:AA39),2)</f>
        <v>36.99</v>
      </c>
      <c r="AB40" s="122">
        <f>ROUND(SUM(AB39:AB39),2)</f>
        <v>150</v>
      </c>
      <c r="AC40" s="117"/>
      <c r="AD40" s="117"/>
      <c r="AE40" s="117"/>
    </row>
    <row r="41" spans="1:31" ht="23" customHeight="1">
      <c r="A41" s="91"/>
      <c r="B41" s="91"/>
      <c r="C41" s="91"/>
      <c r="D41" s="91"/>
      <c r="E41" s="91"/>
      <c r="F41" s="91"/>
      <c r="G41" s="91"/>
      <c r="H41" s="91"/>
      <c r="I41" s="92"/>
      <c r="J41" s="92"/>
      <c r="K41" s="91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1"/>
      <c r="AD41" s="91"/>
      <c r="AE41" s="91"/>
    </row>
    <row r="42" spans="1:31" s="20" customFormat="1" ht="44" customHeight="1">
      <c r="A42" s="123" t="s">
        <v>0</v>
      </c>
      <c r="B42" s="123" t="s">
        <v>1</v>
      </c>
      <c r="C42" s="123" t="s">
        <v>2</v>
      </c>
      <c r="D42" s="123" t="s">
        <v>738</v>
      </c>
      <c r="E42" s="123" t="s">
        <v>739</v>
      </c>
      <c r="F42" s="123" t="s">
        <v>5</v>
      </c>
      <c r="G42" s="123" t="s">
        <v>6</v>
      </c>
      <c r="H42" s="123" t="s">
        <v>740</v>
      </c>
      <c r="I42" s="123" t="s">
        <v>8</v>
      </c>
      <c r="J42" s="123" t="s">
        <v>9</v>
      </c>
      <c r="K42" s="123" t="s">
        <v>10</v>
      </c>
      <c r="L42" s="123" t="s">
        <v>11</v>
      </c>
      <c r="M42" s="123" t="s">
        <v>741</v>
      </c>
      <c r="N42" s="123" t="s">
        <v>742</v>
      </c>
      <c r="O42" s="123" t="s">
        <v>743</v>
      </c>
      <c r="P42" s="123" t="s">
        <v>744</v>
      </c>
      <c r="Q42" s="123" t="s">
        <v>735</v>
      </c>
      <c r="R42" s="123" t="s">
        <v>736</v>
      </c>
      <c r="S42" s="123" t="s">
        <v>745</v>
      </c>
      <c r="T42" s="123" t="s">
        <v>12</v>
      </c>
      <c r="U42" s="123" t="s">
        <v>13</v>
      </c>
      <c r="V42" s="123" t="s">
        <v>14</v>
      </c>
      <c r="W42" s="123" t="s">
        <v>15</v>
      </c>
      <c r="X42" s="123" t="s">
        <v>16</v>
      </c>
      <c r="Y42" s="123" t="s">
        <v>17</v>
      </c>
      <c r="Z42" s="123" t="s">
        <v>18</v>
      </c>
      <c r="AA42" s="123" t="s">
        <v>746</v>
      </c>
      <c r="AB42" s="123" t="s">
        <v>21</v>
      </c>
      <c r="AC42" s="124"/>
      <c r="AD42" s="124" t="s">
        <v>747</v>
      </c>
      <c r="AE42" s="124" t="s">
        <v>265</v>
      </c>
    </row>
    <row r="43" spans="1:31" ht="23" customHeight="1">
      <c r="A43" s="91" t="s">
        <v>748</v>
      </c>
      <c r="B43" s="91" t="s">
        <v>749</v>
      </c>
      <c r="C43" s="91" t="s">
        <v>750</v>
      </c>
      <c r="D43" s="91" t="s">
        <v>751</v>
      </c>
      <c r="E43" s="91" t="s">
        <v>527</v>
      </c>
      <c r="F43" s="91" t="s">
        <v>323</v>
      </c>
      <c r="G43" s="91" t="s">
        <v>811</v>
      </c>
      <c r="H43" s="91" t="s">
        <v>812</v>
      </c>
      <c r="I43" s="92">
        <v>0</v>
      </c>
      <c r="J43" s="92"/>
      <c r="K43" s="91"/>
      <c r="L43" s="93">
        <v>7.61</v>
      </c>
      <c r="M43" s="93"/>
      <c r="N43" s="93"/>
      <c r="O43" s="93"/>
      <c r="P43" s="93"/>
      <c r="Q43" s="93"/>
      <c r="R43" s="93"/>
      <c r="S43" s="93"/>
      <c r="T43" s="93">
        <v>119.23</v>
      </c>
      <c r="U43" s="93">
        <v>0</v>
      </c>
      <c r="V43" s="93">
        <v>67.2</v>
      </c>
      <c r="W43" s="93">
        <v>4.5</v>
      </c>
      <c r="X43" s="93">
        <v>0</v>
      </c>
      <c r="Y43" s="93">
        <v>0</v>
      </c>
      <c r="Z43" s="93">
        <v>0</v>
      </c>
      <c r="AA43" s="93">
        <v>0</v>
      </c>
      <c r="AB43" s="93">
        <f>ROUND(SUM(S43:W43,Y43:AA43),2)</f>
        <v>190.93</v>
      </c>
      <c r="AC43" s="91"/>
      <c r="AD43" s="91"/>
      <c r="AE43" s="91" t="s">
        <v>813</v>
      </c>
    </row>
    <row r="44" spans="1:31" ht="23" customHeight="1">
      <c r="A44" s="91" t="s">
        <v>748</v>
      </c>
      <c r="B44" s="91" t="s">
        <v>749</v>
      </c>
      <c r="C44" s="91" t="s">
        <v>750</v>
      </c>
      <c r="D44" s="91" t="s">
        <v>751</v>
      </c>
      <c r="E44" s="91" t="s">
        <v>49</v>
      </c>
      <c r="F44" s="91" t="s">
        <v>323</v>
      </c>
      <c r="G44" s="91" t="s">
        <v>811</v>
      </c>
      <c r="H44" s="91" t="s">
        <v>812</v>
      </c>
      <c r="I44" s="92">
        <v>0</v>
      </c>
      <c r="J44" s="92"/>
      <c r="K44" s="91"/>
      <c r="L44" s="93">
        <v>6.5</v>
      </c>
      <c r="M44" s="93"/>
      <c r="N44" s="93"/>
      <c r="O44" s="93"/>
      <c r="P44" s="93"/>
      <c r="Q44" s="93"/>
      <c r="R44" s="93"/>
      <c r="S44" s="93"/>
      <c r="T44" s="93">
        <v>148.53</v>
      </c>
      <c r="U44" s="93">
        <v>0</v>
      </c>
      <c r="V44" s="93">
        <v>85.74</v>
      </c>
      <c r="W44" s="93">
        <v>4.5</v>
      </c>
      <c r="X44" s="93">
        <v>0</v>
      </c>
      <c r="Y44" s="93">
        <v>0</v>
      </c>
      <c r="Z44" s="93">
        <v>0</v>
      </c>
      <c r="AA44" s="93">
        <v>0</v>
      </c>
      <c r="AB44" s="93">
        <f>ROUND(SUM(S44:W44,Y44:AA44),2)</f>
        <v>238.77</v>
      </c>
      <c r="AC44" s="91"/>
      <c r="AD44" s="91"/>
      <c r="AE44" s="91" t="s">
        <v>814</v>
      </c>
    </row>
    <row r="45" spans="1:31" s="28" customFormat="1" ht="23" customHeight="1">
      <c r="A45" s="117"/>
      <c r="B45" s="117"/>
      <c r="C45" s="117"/>
      <c r="D45" s="117"/>
      <c r="E45" s="117"/>
      <c r="F45" s="117" t="s">
        <v>323</v>
      </c>
      <c r="G45" s="117" t="s">
        <v>811</v>
      </c>
      <c r="H45" s="117" t="s">
        <v>757</v>
      </c>
      <c r="I45" s="118"/>
      <c r="J45" s="118">
        <f>IF(L45&gt;0,T45/L45,0)</f>
        <v>18.976612331679661</v>
      </c>
      <c r="K45" s="117"/>
      <c r="L45" s="119">
        <f>ROUND(SUM(L43:L44),2)</f>
        <v>14.11</v>
      </c>
      <c r="M45" s="119"/>
      <c r="N45" s="119"/>
      <c r="O45" s="119"/>
      <c r="P45" s="119"/>
      <c r="Q45" s="119"/>
      <c r="R45" s="119"/>
      <c r="S45" s="119"/>
      <c r="T45" s="119">
        <f>ROUND(SUM(T43:T44),2)</f>
        <v>267.76</v>
      </c>
      <c r="U45" s="119"/>
      <c r="V45" s="119">
        <f t="shared" ref="V45:AB45" si="8">ROUND(SUM(V43:V44),2)</f>
        <v>152.94</v>
      </c>
      <c r="W45" s="119">
        <f t="shared" si="8"/>
        <v>9</v>
      </c>
      <c r="X45" s="119">
        <f t="shared" si="8"/>
        <v>0</v>
      </c>
      <c r="Y45" s="119">
        <f t="shared" si="8"/>
        <v>0</v>
      </c>
      <c r="Z45" s="119">
        <f t="shared" si="8"/>
        <v>0</v>
      </c>
      <c r="AA45" s="119">
        <f t="shared" si="8"/>
        <v>0</v>
      </c>
      <c r="AB45" s="119">
        <f t="shared" si="8"/>
        <v>429.7</v>
      </c>
      <c r="AC45" s="117"/>
      <c r="AD45" s="117"/>
      <c r="AE45" s="117"/>
    </row>
    <row r="46" spans="1:31" s="28" customFormat="1" ht="23" customHeight="1">
      <c r="A46" s="117"/>
      <c r="B46" s="117"/>
      <c r="C46" s="117"/>
      <c r="D46" s="117"/>
      <c r="E46" s="117"/>
      <c r="F46" s="117"/>
      <c r="G46" s="117"/>
      <c r="H46" s="117" t="s">
        <v>759</v>
      </c>
      <c r="I46" s="118"/>
      <c r="J46" s="118">
        <f>IF(L46&gt;0,U46/L46,0)</f>
        <v>6.9433026222537206</v>
      </c>
      <c r="K46" s="117"/>
      <c r="L46" s="119">
        <f>L45</f>
        <v>14.11</v>
      </c>
      <c r="M46" s="119"/>
      <c r="N46" s="119"/>
      <c r="O46" s="119"/>
      <c r="P46" s="119"/>
      <c r="Q46" s="119"/>
      <c r="R46" s="119"/>
      <c r="S46" s="119"/>
      <c r="T46" s="119"/>
      <c r="U46" s="119">
        <f>MAX(0,ROUND(ROUND(L45*$AD$2+0.000000001,2)-T45,2))</f>
        <v>97.97</v>
      </c>
      <c r="V46" s="119"/>
      <c r="W46" s="119"/>
      <c r="X46" s="119"/>
      <c r="Y46" s="119"/>
      <c r="Z46" s="119"/>
      <c r="AA46" s="119"/>
      <c r="AB46" s="119">
        <f>U46</f>
        <v>97.97</v>
      </c>
      <c r="AC46" s="117"/>
      <c r="AD46" s="117"/>
      <c r="AE46" s="117"/>
    </row>
    <row r="47" spans="1:31" s="28" customFormat="1" ht="23" customHeight="1">
      <c r="A47" s="120"/>
      <c r="B47" s="120"/>
      <c r="C47" s="120"/>
      <c r="D47" s="120"/>
      <c r="E47" s="120"/>
      <c r="F47" s="120"/>
      <c r="G47" s="120"/>
      <c r="H47" s="120" t="s">
        <v>815</v>
      </c>
      <c r="I47" s="121"/>
      <c r="J47" s="121">
        <f>IF(L47&gt;0,(T47+U47)/L47,0)</f>
        <v>25.919914953933382</v>
      </c>
      <c r="K47" s="120"/>
      <c r="L47" s="122">
        <f>L45</f>
        <v>14.11</v>
      </c>
      <c r="M47" s="122"/>
      <c r="N47" s="122"/>
      <c r="O47" s="122"/>
      <c r="P47" s="122"/>
      <c r="Q47" s="122"/>
      <c r="R47" s="122"/>
      <c r="S47" s="122"/>
      <c r="T47" s="122">
        <f>T45</f>
        <v>267.76</v>
      </c>
      <c r="U47" s="122">
        <f>U46</f>
        <v>97.97</v>
      </c>
      <c r="V47" s="122">
        <f>V45</f>
        <v>152.94</v>
      </c>
      <c r="W47" s="122">
        <f>W45</f>
        <v>9</v>
      </c>
      <c r="X47" s="122"/>
      <c r="Y47" s="122">
        <f>Y45</f>
        <v>0</v>
      </c>
      <c r="Z47" s="122">
        <f>Z45</f>
        <v>0</v>
      </c>
      <c r="AA47" s="122">
        <f>AA45</f>
        <v>0</v>
      </c>
      <c r="AB47" s="122">
        <f>ROUND(AB45+U47,2)</f>
        <v>527.66999999999996</v>
      </c>
      <c r="AC47" s="117"/>
      <c r="AD47" s="117"/>
      <c r="AE47" s="117"/>
    </row>
    <row r="48" spans="1:31" ht="23" customHeight="1">
      <c r="A48" s="91"/>
      <c r="B48" s="91"/>
      <c r="C48" s="91"/>
      <c r="D48" s="91"/>
      <c r="E48" s="91"/>
      <c r="F48" s="91"/>
      <c r="G48" s="91"/>
      <c r="H48" s="91"/>
      <c r="I48" s="92"/>
      <c r="J48" s="92"/>
      <c r="K48" s="91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1"/>
      <c r="AD48" s="91"/>
      <c r="AE48" s="91"/>
    </row>
    <row r="49" spans="1:31" s="20" customFormat="1" ht="44" customHeight="1">
      <c r="A49" s="123" t="s">
        <v>0</v>
      </c>
      <c r="B49" s="123" t="s">
        <v>1</v>
      </c>
      <c r="C49" s="123" t="s">
        <v>2</v>
      </c>
      <c r="D49" s="123" t="s">
        <v>738</v>
      </c>
      <c r="E49" s="123" t="s">
        <v>739</v>
      </c>
      <c r="F49" s="123" t="s">
        <v>5</v>
      </c>
      <c r="G49" s="123" t="s">
        <v>6</v>
      </c>
      <c r="H49" s="123" t="s">
        <v>740</v>
      </c>
      <c r="I49" s="123" t="s">
        <v>8</v>
      </c>
      <c r="J49" s="123" t="s">
        <v>9</v>
      </c>
      <c r="K49" s="123" t="s">
        <v>10</v>
      </c>
      <c r="L49" s="123" t="s">
        <v>11</v>
      </c>
      <c r="M49" s="123" t="s">
        <v>741</v>
      </c>
      <c r="N49" s="123" t="s">
        <v>742</v>
      </c>
      <c r="O49" s="123" t="s">
        <v>743</v>
      </c>
      <c r="P49" s="123" t="s">
        <v>744</v>
      </c>
      <c r="Q49" s="123" t="s">
        <v>735</v>
      </c>
      <c r="R49" s="123" t="s">
        <v>736</v>
      </c>
      <c r="S49" s="123" t="s">
        <v>745</v>
      </c>
      <c r="T49" s="123" t="s">
        <v>12</v>
      </c>
      <c r="U49" s="123" t="s">
        <v>13</v>
      </c>
      <c r="V49" s="123" t="s">
        <v>14</v>
      </c>
      <c r="W49" s="123" t="s">
        <v>15</v>
      </c>
      <c r="X49" s="123" t="s">
        <v>16</v>
      </c>
      <c r="Y49" s="123" t="s">
        <v>17</v>
      </c>
      <c r="Z49" s="123" t="s">
        <v>18</v>
      </c>
      <c r="AA49" s="123" t="s">
        <v>746</v>
      </c>
      <c r="AB49" s="123" t="s">
        <v>21</v>
      </c>
      <c r="AC49" s="124"/>
      <c r="AD49" s="124" t="s">
        <v>747</v>
      </c>
      <c r="AE49" s="124" t="s">
        <v>265</v>
      </c>
    </row>
    <row r="50" spans="1:31" ht="23" customHeight="1">
      <c r="A50" s="91" t="s">
        <v>748</v>
      </c>
      <c r="B50" s="91" t="s">
        <v>749</v>
      </c>
      <c r="C50" s="91" t="s">
        <v>750</v>
      </c>
      <c r="D50" s="91" t="s">
        <v>785</v>
      </c>
      <c r="E50" s="91" t="s">
        <v>27</v>
      </c>
      <c r="F50" s="91" t="s">
        <v>323</v>
      </c>
      <c r="G50" s="91" t="s">
        <v>811</v>
      </c>
      <c r="H50" s="91" t="s">
        <v>812</v>
      </c>
      <c r="I50" s="92">
        <v>0</v>
      </c>
      <c r="J50" s="92"/>
      <c r="K50" s="91"/>
      <c r="L50" s="93">
        <v>5.05</v>
      </c>
      <c r="M50" s="93">
        <v>5.05</v>
      </c>
      <c r="N50" s="93">
        <v>0</v>
      </c>
      <c r="O50" s="93">
        <v>0</v>
      </c>
      <c r="P50" s="93">
        <f>ROUND(M50*$AD$2,2)</f>
        <v>130.9</v>
      </c>
      <c r="Q50" s="93">
        <v>0</v>
      </c>
      <c r="R50" s="93">
        <v>0</v>
      </c>
      <c r="S50" s="93">
        <f>ROUND(SUM(P50:R50),2)</f>
        <v>130.9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0</v>
      </c>
      <c r="Z50" s="93">
        <v>0</v>
      </c>
      <c r="AA50" s="93">
        <f>ROUND(150-P50,2)</f>
        <v>19.100000000000001</v>
      </c>
      <c r="AB50" s="93">
        <f>ROUND(SUM(S50:W50,Y50:AA50),2)</f>
        <v>150</v>
      </c>
      <c r="AC50" s="91"/>
      <c r="AD50" s="91"/>
      <c r="AE50" s="91" t="s">
        <v>816</v>
      </c>
    </row>
    <row r="51" spans="1:31" s="28" customFormat="1" ht="23" customHeight="1">
      <c r="A51" s="120"/>
      <c r="B51" s="120"/>
      <c r="C51" s="120"/>
      <c r="D51" s="120"/>
      <c r="E51" s="120"/>
      <c r="F51" s="120"/>
      <c r="G51" s="120"/>
      <c r="H51" s="120" t="s">
        <v>817</v>
      </c>
      <c r="I51" s="121"/>
      <c r="J51" s="121">
        <f>IF(L51&gt;0,S51/L51,0)</f>
        <v>25.920792079207924</v>
      </c>
      <c r="K51" s="120"/>
      <c r="L51" s="122">
        <f t="shared" ref="L51:W51" si="9">ROUND(SUM(L50:L50),2)</f>
        <v>5.05</v>
      </c>
      <c r="M51" s="122">
        <f t="shared" si="9"/>
        <v>5.05</v>
      </c>
      <c r="N51" s="122">
        <f t="shared" si="9"/>
        <v>0</v>
      </c>
      <c r="O51" s="122">
        <f t="shared" si="9"/>
        <v>0</v>
      </c>
      <c r="P51" s="122">
        <f t="shared" si="9"/>
        <v>130.9</v>
      </c>
      <c r="Q51" s="122">
        <f t="shared" si="9"/>
        <v>0</v>
      </c>
      <c r="R51" s="122">
        <f t="shared" si="9"/>
        <v>0</v>
      </c>
      <c r="S51" s="122">
        <f t="shared" si="9"/>
        <v>130.9</v>
      </c>
      <c r="T51" s="122">
        <f t="shared" si="9"/>
        <v>0</v>
      </c>
      <c r="U51" s="122">
        <f t="shared" si="9"/>
        <v>0</v>
      </c>
      <c r="V51" s="122">
        <f t="shared" si="9"/>
        <v>0</v>
      </c>
      <c r="W51" s="122">
        <f t="shared" si="9"/>
        <v>0</v>
      </c>
      <c r="X51" s="122"/>
      <c r="Y51" s="122">
        <f>ROUND(SUM(Y50:Y50),2)</f>
        <v>0</v>
      </c>
      <c r="Z51" s="122">
        <f>ROUND(SUM(Z50:Z50),2)</f>
        <v>0</v>
      </c>
      <c r="AA51" s="122">
        <f>ROUND(SUM(AA50:AA50),2)</f>
        <v>19.100000000000001</v>
      </c>
      <c r="AB51" s="122">
        <f>ROUND(SUM(AB50:AB50),2)</f>
        <v>150</v>
      </c>
      <c r="AC51" s="117"/>
      <c r="AD51" s="117"/>
      <c r="AE51" s="117"/>
    </row>
    <row r="52" spans="1:31" ht="23" customHeight="1">
      <c r="A52" s="91"/>
      <c r="B52" s="91"/>
      <c r="C52" s="91"/>
      <c r="D52" s="91"/>
      <c r="E52" s="91"/>
      <c r="F52" s="91"/>
      <c r="G52" s="91"/>
      <c r="H52" s="91"/>
      <c r="I52" s="92"/>
      <c r="J52" s="92"/>
      <c r="K52" s="91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1"/>
      <c r="AD52" s="91"/>
      <c r="AE52" s="91"/>
    </row>
    <row r="53" spans="1:31" s="20" customFormat="1" ht="44" customHeight="1">
      <c r="A53" s="123" t="s">
        <v>0</v>
      </c>
      <c r="B53" s="123" t="s">
        <v>1</v>
      </c>
      <c r="C53" s="123" t="s">
        <v>2</v>
      </c>
      <c r="D53" s="123" t="s">
        <v>738</v>
      </c>
      <c r="E53" s="123" t="s">
        <v>739</v>
      </c>
      <c r="F53" s="123" t="s">
        <v>5</v>
      </c>
      <c r="G53" s="123" t="s">
        <v>6</v>
      </c>
      <c r="H53" s="123" t="s">
        <v>740</v>
      </c>
      <c r="I53" s="123" t="s">
        <v>8</v>
      </c>
      <c r="J53" s="123" t="s">
        <v>9</v>
      </c>
      <c r="K53" s="123" t="s">
        <v>10</v>
      </c>
      <c r="L53" s="123" t="s">
        <v>11</v>
      </c>
      <c r="M53" s="123" t="s">
        <v>741</v>
      </c>
      <c r="N53" s="123" t="s">
        <v>742</v>
      </c>
      <c r="O53" s="123" t="s">
        <v>743</v>
      </c>
      <c r="P53" s="123" t="s">
        <v>744</v>
      </c>
      <c r="Q53" s="123" t="s">
        <v>735</v>
      </c>
      <c r="R53" s="123" t="s">
        <v>736</v>
      </c>
      <c r="S53" s="123" t="s">
        <v>745</v>
      </c>
      <c r="T53" s="123" t="s">
        <v>12</v>
      </c>
      <c r="U53" s="123" t="s">
        <v>13</v>
      </c>
      <c r="V53" s="123" t="s">
        <v>14</v>
      </c>
      <c r="W53" s="123" t="s">
        <v>15</v>
      </c>
      <c r="X53" s="123" t="s">
        <v>16</v>
      </c>
      <c r="Y53" s="123" t="s">
        <v>17</v>
      </c>
      <c r="Z53" s="123" t="s">
        <v>18</v>
      </c>
      <c r="AA53" s="123" t="s">
        <v>746</v>
      </c>
      <c r="AB53" s="123" t="s">
        <v>21</v>
      </c>
      <c r="AC53" s="124"/>
      <c r="AD53" s="124" t="s">
        <v>747</v>
      </c>
      <c r="AE53" s="124" t="s">
        <v>265</v>
      </c>
    </row>
    <row r="54" spans="1:31" ht="23" customHeight="1">
      <c r="A54" s="91" t="s">
        <v>748</v>
      </c>
      <c r="B54" s="91" t="s">
        <v>749</v>
      </c>
      <c r="C54" s="91" t="s">
        <v>750</v>
      </c>
      <c r="D54" s="91" t="s">
        <v>751</v>
      </c>
      <c r="E54" s="91" t="s">
        <v>527</v>
      </c>
      <c r="F54" s="91" t="s">
        <v>818</v>
      </c>
      <c r="G54" s="91" t="s">
        <v>819</v>
      </c>
      <c r="H54" s="91" t="s">
        <v>820</v>
      </c>
      <c r="I54" s="92">
        <v>0</v>
      </c>
      <c r="J54" s="92"/>
      <c r="K54" s="91"/>
      <c r="L54" s="93">
        <v>7.65</v>
      </c>
      <c r="M54" s="93"/>
      <c r="N54" s="93"/>
      <c r="O54" s="93"/>
      <c r="P54" s="93"/>
      <c r="Q54" s="93"/>
      <c r="R54" s="93"/>
      <c r="S54" s="93"/>
      <c r="T54" s="93">
        <v>119.23</v>
      </c>
      <c r="U54" s="93">
        <v>0</v>
      </c>
      <c r="V54" s="93">
        <v>67.55</v>
      </c>
      <c r="W54" s="93">
        <v>4.5</v>
      </c>
      <c r="X54" s="93">
        <v>0</v>
      </c>
      <c r="Y54" s="93">
        <v>0</v>
      </c>
      <c r="Z54" s="93">
        <v>0</v>
      </c>
      <c r="AA54" s="93">
        <v>0</v>
      </c>
      <c r="AB54" s="93">
        <f>ROUND(SUM(S54:W54,Y54:AA54),2)</f>
        <v>191.28</v>
      </c>
      <c r="AC54" s="91"/>
      <c r="AD54" s="91"/>
      <c r="AE54" s="91" t="s">
        <v>821</v>
      </c>
    </row>
    <row r="55" spans="1:31" ht="23" customHeight="1">
      <c r="A55" s="91" t="s">
        <v>748</v>
      </c>
      <c r="B55" s="91" t="s">
        <v>749</v>
      </c>
      <c r="C55" s="91" t="s">
        <v>750</v>
      </c>
      <c r="D55" s="91" t="s">
        <v>751</v>
      </c>
      <c r="E55" s="91" t="s">
        <v>49</v>
      </c>
      <c r="F55" s="91" t="s">
        <v>818</v>
      </c>
      <c r="G55" s="91" t="s">
        <v>819</v>
      </c>
      <c r="H55" s="91" t="s">
        <v>820</v>
      </c>
      <c r="I55" s="92">
        <v>0</v>
      </c>
      <c r="J55" s="92"/>
      <c r="K55" s="91"/>
      <c r="L55" s="93">
        <v>6.72</v>
      </c>
      <c r="M55" s="93"/>
      <c r="N55" s="93"/>
      <c r="O55" s="93"/>
      <c r="P55" s="93"/>
      <c r="Q55" s="93"/>
      <c r="R55" s="93"/>
      <c r="S55" s="93"/>
      <c r="T55" s="93">
        <v>148.53</v>
      </c>
      <c r="U55" s="93">
        <v>0</v>
      </c>
      <c r="V55" s="93">
        <v>88.64</v>
      </c>
      <c r="W55" s="93">
        <v>4.5</v>
      </c>
      <c r="X55" s="93">
        <v>0</v>
      </c>
      <c r="Y55" s="93">
        <v>0</v>
      </c>
      <c r="Z55" s="93">
        <v>0</v>
      </c>
      <c r="AA55" s="93">
        <v>0</v>
      </c>
      <c r="AB55" s="93">
        <f>ROUND(SUM(S55:W55,Y55:AA55),2)</f>
        <v>241.67</v>
      </c>
      <c r="AC55" s="91"/>
      <c r="AD55" s="91"/>
      <c r="AE55" s="91" t="s">
        <v>822</v>
      </c>
    </row>
    <row r="56" spans="1:31" s="28" customFormat="1" ht="23" customHeight="1">
      <c r="A56" s="117"/>
      <c r="B56" s="117"/>
      <c r="C56" s="117"/>
      <c r="D56" s="117"/>
      <c r="E56" s="117"/>
      <c r="F56" s="117" t="s">
        <v>818</v>
      </c>
      <c r="G56" s="117" t="s">
        <v>819</v>
      </c>
      <c r="H56" s="117" t="s">
        <v>757</v>
      </c>
      <c r="I56" s="118"/>
      <c r="J56" s="118">
        <f>IF(L56&gt;0,T56/L56,0)</f>
        <v>18.633263743910927</v>
      </c>
      <c r="K56" s="117"/>
      <c r="L56" s="119">
        <f>ROUND(SUM(L54:L55),2)</f>
        <v>14.37</v>
      </c>
      <c r="M56" s="119"/>
      <c r="N56" s="119"/>
      <c r="O56" s="119"/>
      <c r="P56" s="119"/>
      <c r="Q56" s="119"/>
      <c r="R56" s="119"/>
      <c r="S56" s="119"/>
      <c r="T56" s="119">
        <f>ROUND(SUM(T54:T55),2)</f>
        <v>267.76</v>
      </c>
      <c r="U56" s="119"/>
      <c r="V56" s="119">
        <f t="shared" ref="V56:AB56" si="10">ROUND(SUM(V54:V55),2)</f>
        <v>156.19</v>
      </c>
      <c r="W56" s="119">
        <f t="shared" si="10"/>
        <v>9</v>
      </c>
      <c r="X56" s="119">
        <f t="shared" si="10"/>
        <v>0</v>
      </c>
      <c r="Y56" s="119">
        <f t="shared" si="10"/>
        <v>0</v>
      </c>
      <c r="Z56" s="119">
        <f t="shared" si="10"/>
        <v>0</v>
      </c>
      <c r="AA56" s="119">
        <f t="shared" si="10"/>
        <v>0</v>
      </c>
      <c r="AB56" s="119">
        <f t="shared" si="10"/>
        <v>432.95</v>
      </c>
      <c r="AC56" s="117"/>
      <c r="AD56" s="117"/>
      <c r="AE56" s="117"/>
    </row>
    <row r="57" spans="1:31" s="28" customFormat="1" ht="23" customHeight="1">
      <c r="A57" s="117"/>
      <c r="B57" s="117"/>
      <c r="C57" s="117"/>
      <c r="D57" s="117"/>
      <c r="E57" s="117"/>
      <c r="F57" s="117"/>
      <c r="G57" s="117"/>
      <c r="H57" s="117" t="s">
        <v>759</v>
      </c>
      <c r="I57" s="118"/>
      <c r="J57" s="118">
        <f>IF(L57&gt;0,U57/L57,0)</f>
        <v>7.2867084203201111</v>
      </c>
      <c r="K57" s="117"/>
      <c r="L57" s="119">
        <f>L56</f>
        <v>14.37</v>
      </c>
      <c r="M57" s="119"/>
      <c r="N57" s="119"/>
      <c r="O57" s="119"/>
      <c r="P57" s="119"/>
      <c r="Q57" s="119"/>
      <c r="R57" s="119"/>
      <c r="S57" s="119"/>
      <c r="T57" s="119"/>
      <c r="U57" s="119">
        <f>MAX(0,ROUND(ROUND(L56*$AD$2+0.000000001,2)-T56,2))</f>
        <v>104.71</v>
      </c>
      <c r="V57" s="119"/>
      <c r="W57" s="119"/>
      <c r="X57" s="119"/>
      <c r="Y57" s="119"/>
      <c r="Z57" s="119"/>
      <c r="AA57" s="119"/>
      <c r="AB57" s="119">
        <f>U57</f>
        <v>104.71</v>
      </c>
      <c r="AC57" s="117"/>
      <c r="AD57" s="117"/>
      <c r="AE57" s="117"/>
    </row>
    <row r="58" spans="1:31" s="28" customFormat="1" ht="23" customHeight="1">
      <c r="A58" s="120"/>
      <c r="B58" s="120"/>
      <c r="C58" s="120"/>
      <c r="D58" s="120"/>
      <c r="E58" s="120"/>
      <c r="F58" s="120"/>
      <c r="G58" s="120"/>
      <c r="H58" s="120" t="s">
        <v>823</v>
      </c>
      <c r="I58" s="121"/>
      <c r="J58" s="121">
        <f>IF(L58&gt;0,(T58+U58)/L58,0)</f>
        <v>25.919972164231037</v>
      </c>
      <c r="K58" s="120"/>
      <c r="L58" s="122">
        <f>L56</f>
        <v>14.37</v>
      </c>
      <c r="M58" s="122"/>
      <c r="N58" s="122"/>
      <c r="O58" s="122"/>
      <c r="P58" s="122"/>
      <c r="Q58" s="122"/>
      <c r="R58" s="122"/>
      <c r="S58" s="122"/>
      <c r="T58" s="122">
        <f>T56</f>
        <v>267.76</v>
      </c>
      <c r="U58" s="122">
        <f>U57</f>
        <v>104.71</v>
      </c>
      <c r="V58" s="122">
        <f>V56</f>
        <v>156.19</v>
      </c>
      <c r="W58" s="122">
        <f>W56</f>
        <v>9</v>
      </c>
      <c r="X58" s="122"/>
      <c r="Y58" s="122">
        <f>Y56</f>
        <v>0</v>
      </c>
      <c r="Z58" s="122">
        <f>Z56</f>
        <v>0</v>
      </c>
      <c r="AA58" s="122">
        <f>AA56</f>
        <v>0</v>
      </c>
      <c r="AB58" s="122">
        <f>ROUND(AB56+U58,2)</f>
        <v>537.66</v>
      </c>
      <c r="AC58" s="117"/>
      <c r="AD58" s="117"/>
      <c r="AE58" s="117"/>
    </row>
    <row r="59" spans="1:31" ht="23" customHeight="1">
      <c r="A59" s="91"/>
      <c r="B59" s="91"/>
      <c r="C59" s="91"/>
      <c r="D59" s="91"/>
      <c r="E59" s="91"/>
      <c r="F59" s="91"/>
      <c r="G59" s="91"/>
      <c r="H59" s="91"/>
      <c r="I59" s="92"/>
      <c r="J59" s="92"/>
      <c r="K59" s="91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1"/>
      <c r="AD59" s="91"/>
      <c r="AE59" s="91"/>
    </row>
    <row r="60" spans="1:31" s="20" customFormat="1" ht="44" customHeight="1">
      <c r="A60" s="123" t="s">
        <v>0</v>
      </c>
      <c r="B60" s="123" t="s">
        <v>1</v>
      </c>
      <c r="C60" s="123" t="s">
        <v>2</v>
      </c>
      <c r="D60" s="123" t="s">
        <v>738</v>
      </c>
      <c r="E60" s="123" t="s">
        <v>739</v>
      </c>
      <c r="F60" s="123" t="s">
        <v>5</v>
      </c>
      <c r="G60" s="123" t="s">
        <v>6</v>
      </c>
      <c r="H60" s="123" t="s">
        <v>740</v>
      </c>
      <c r="I60" s="123" t="s">
        <v>8</v>
      </c>
      <c r="J60" s="123" t="s">
        <v>9</v>
      </c>
      <c r="K60" s="123" t="s">
        <v>10</v>
      </c>
      <c r="L60" s="123" t="s">
        <v>11</v>
      </c>
      <c r="M60" s="123" t="s">
        <v>741</v>
      </c>
      <c r="N60" s="123" t="s">
        <v>742</v>
      </c>
      <c r="O60" s="123" t="s">
        <v>743</v>
      </c>
      <c r="P60" s="123" t="s">
        <v>744</v>
      </c>
      <c r="Q60" s="123" t="s">
        <v>735</v>
      </c>
      <c r="R60" s="123" t="s">
        <v>736</v>
      </c>
      <c r="S60" s="123" t="s">
        <v>745</v>
      </c>
      <c r="T60" s="123" t="s">
        <v>12</v>
      </c>
      <c r="U60" s="123" t="s">
        <v>13</v>
      </c>
      <c r="V60" s="123" t="s">
        <v>14</v>
      </c>
      <c r="W60" s="123" t="s">
        <v>15</v>
      </c>
      <c r="X60" s="123" t="s">
        <v>16</v>
      </c>
      <c r="Y60" s="123" t="s">
        <v>17</v>
      </c>
      <c r="Z60" s="123" t="s">
        <v>18</v>
      </c>
      <c r="AA60" s="123" t="s">
        <v>746</v>
      </c>
      <c r="AB60" s="123" t="s">
        <v>21</v>
      </c>
      <c r="AC60" s="124"/>
      <c r="AD60" s="124" t="s">
        <v>747</v>
      </c>
      <c r="AE60" s="124" t="s">
        <v>265</v>
      </c>
    </row>
    <row r="61" spans="1:31" ht="23" customHeight="1">
      <c r="A61" s="91" t="s">
        <v>748</v>
      </c>
      <c r="B61" s="91" t="s">
        <v>749</v>
      </c>
      <c r="C61" s="91" t="s">
        <v>750</v>
      </c>
      <c r="D61" s="91" t="s">
        <v>785</v>
      </c>
      <c r="E61" s="91" t="s">
        <v>27</v>
      </c>
      <c r="F61" s="91" t="s">
        <v>818</v>
      </c>
      <c r="G61" s="91" t="s">
        <v>819</v>
      </c>
      <c r="H61" s="91" t="s">
        <v>820</v>
      </c>
      <c r="I61" s="92">
        <v>0</v>
      </c>
      <c r="J61" s="92"/>
      <c r="K61" s="91"/>
      <c r="L61" s="93">
        <v>5</v>
      </c>
      <c r="M61" s="93">
        <v>5</v>
      </c>
      <c r="N61" s="93">
        <v>0</v>
      </c>
      <c r="O61" s="93">
        <v>0</v>
      </c>
      <c r="P61" s="93">
        <f>ROUND(M61*$AD$2,2)</f>
        <v>129.6</v>
      </c>
      <c r="Q61" s="93">
        <v>0</v>
      </c>
      <c r="R61" s="93">
        <v>0</v>
      </c>
      <c r="S61" s="93">
        <f>ROUND(SUM(P61:R61),2)</f>
        <v>129.6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  <c r="Z61" s="93">
        <v>0</v>
      </c>
      <c r="AA61" s="93">
        <f>ROUND(150-P61,2)</f>
        <v>20.399999999999999</v>
      </c>
      <c r="AB61" s="93">
        <f>ROUND(SUM(S61:W61,Y61:AA61),2)</f>
        <v>150</v>
      </c>
      <c r="AC61" s="91"/>
      <c r="AD61" s="91"/>
      <c r="AE61" s="91" t="s">
        <v>824</v>
      </c>
    </row>
    <row r="62" spans="1:31" s="28" customFormat="1" ht="23" customHeight="1">
      <c r="A62" s="120"/>
      <c r="B62" s="120"/>
      <c r="C62" s="120"/>
      <c r="D62" s="120"/>
      <c r="E62" s="120"/>
      <c r="F62" s="120"/>
      <c r="G62" s="120"/>
      <c r="H62" s="120" t="s">
        <v>825</v>
      </c>
      <c r="I62" s="121"/>
      <c r="J62" s="121">
        <f>IF(L62&gt;0,S62/L62,0)</f>
        <v>25.919999999999998</v>
      </c>
      <c r="K62" s="120"/>
      <c r="L62" s="122">
        <f t="shared" ref="L62:W62" si="11">ROUND(SUM(L61:L61),2)</f>
        <v>5</v>
      </c>
      <c r="M62" s="122">
        <f t="shared" si="11"/>
        <v>5</v>
      </c>
      <c r="N62" s="122">
        <f t="shared" si="11"/>
        <v>0</v>
      </c>
      <c r="O62" s="122">
        <f t="shared" si="11"/>
        <v>0</v>
      </c>
      <c r="P62" s="122">
        <f t="shared" si="11"/>
        <v>129.6</v>
      </c>
      <c r="Q62" s="122">
        <f t="shared" si="11"/>
        <v>0</v>
      </c>
      <c r="R62" s="122">
        <f t="shared" si="11"/>
        <v>0</v>
      </c>
      <c r="S62" s="122">
        <f t="shared" si="11"/>
        <v>129.6</v>
      </c>
      <c r="T62" s="122">
        <f t="shared" si="11"/>
        <v>0</v>
      </c>
      <c r="U62" s="122">
        <f t="shared" si="11"/>
        <v>0</v>
      </c>
      <c r="V62" s="122">
        <f t="shared" si="11"/>
        <v>0</v>
      </c>
      <c r="W62" s="122">
        <f t="shared" si="11"/>
        <v>0</v>
      </c>
      <c r="X62" s="122"/>
      <c r="Y62" s="122">
        <f>ROUND(SUM(Y61:Y61),2)</f>
        <v>0</v>
      </c>
      <c r="Z62" s="122">
        <f>ROUND(SUM(Z61:Z61),2)</f>
        <v>0</v>
      </c>
      <c r="AA62" s="122">
        <f>ROUND(SUM(AA61:AA61),2)</f>
        <v>20.399999999999999</v>
      </c>
      <c r="AB62" s="122">
        <f>ROUND(SUM(AB61:AB61),2)</f>
        <v>150</v>
      </c>
      <c r="AC62" s="117"/>
      <c r="AD62" s="117"/>
      <c r="AE62" s="117"/>
    </row>
    <row r="63" spans="1:31" ht="23" customHeight="1">
      <c r="A63" s="91"/>
      <c r="B63" s="91"/>
      <c r="C63" s="91"/>
      <c r="D63" s="91"/>
      <c r="E63" s="91"/>
      <c r="F63" s="91"/>
      <c r="G63" s="91"/>
      <c r="H63" s="91"/>
      <c r="I63" s="92"/>
      <c r="J63" s="92"/>
      <c r="K63" s="91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1"/>
      <c r="AD63" s="91"/>
      <c r="AE63" s="91"/>
    </row>
    <row r="64" spans="1:31" s="20" customFormat="1" ht="44" customHeight="1">
      <c r="A64" s="123" t="s">
        <v>0</v>
      </c>
      <c r="B64" s="123" t="s">
        <v>1</v>
      </c>
      <c r="C64" s="123" t="s">
        <v>2</v>
      </c>
      <c r="D64" s="123" t="s">
        <v>738</v>
      </c>
      <c r="E64" s="123" t="s">
        <v>739</v>
      </c>
      <c r="F64" s="123" t="s">
        <v>5</v>
      </c>
      <c r="G64" s="123" t="s">
        <v>6</v>
      </c>
      <c r="H64" s="123" t="s">
        <v>740</v>
      </c>
      <c r="I64" s="123" t="s">
        <v>8</v>
      </c>
      <c r="J64" s="123" t="s">
        <v>9</v>
      </c>
      <c r="K64" s="123" t="s">
        <v>10</v>
      </c>
      <c r="L64" s="123" t="s">
        <v>11</v>
      </c>
      <c r="M64" s="123" t="s">
        <v>741</v>
      </c>
      <c r="N64" s="123" t="s">
        <v>742</v>
      </c>
      <c r="O64" s="123" t="s">
        <v>743</v>
      </c>
      <c r="P64" s="123" t="s">
        <v>744</v>
      </c>
      <c r="Q64" s="123" t="s">
        <v>735</v>
      </c>
      <c r="R64" s="123" t="s">
        <v>736</v>
      </c>
      <c r="S64" s="123" t="s">
        <v>745</v>
      </c>
      <c r="T64" s="123" t="s">
        <v>12</v>
      </c>
      <c r="U64" s="123" t="s">
        <v>13</v>
      </c>
      <c r="V64" s="123" t="s">
        <v>14</v>
      </c>
      <c r="W64" s="123" t="s">
        <v>15</v>
      </c>
      <c r="X64" s="123" t="s">
        <v>16</v>
      </c>
      <c r="Y64" s="123" t="s">
        <v>17</v>
      </c>
      <c r="Z64" s="123" t="s">
        <v>18</v>
      </c>
      <c r="AA64" s="123" t="s">
        <v>746</v>
      </c>
      <c r="AB64" s="123" t="s">
        <v>21</v>
      </c>
      <c r="AC64" s="124"/>
      <c r="AD64" s="124" t="s">
        <v>747</v>
      </c>
      <c r="AE64" s="124" t="s">
        <v>265</v>
      </c>
    </row>
    <row r="65" spans="1:31" ht="23" customHeight="1">
      <c r="A65" s="91" t="s">
        <v>748</v>
      </c>
      <c r="B65" s="91" t="s">
        <v>749</v>
      </c>
      <c r="C65" s="91" t="s">
        <v>750</v>
      </c>
      <c r="D65" s="91" t="s">
        <v>751</v>
      </c>
      <c r="E65" s="91" t="s">
        <v>527</v>
      </c>
      <c r="F65" s="91" t="s">
        <v>826</v>
      </c>
      <c r="G65" s="91" t="s">
        <v>827</v>
      </c>
      <c r="H65" s="91" t="s">
        <v>828</v>
      </c>
      <c r="I65" s="92">
        <v>0</v>
      </c>
      <c r="J65" s="92"/>
      <c r="K65" s="91"/>
      <c r="L65" s="93">
        <v>7.64</v>
      </c>
      <c r="M65" s="93"/>
      <c r="N65" s="93"/>
      <c r="O65" s="93"/>
      <c r="P65" s="93"/>
      <c r="Q65" s="93"/>
      <c r="R65" s="93"/>
      <c r="S65" s="93"/>
      <c r="T65" s="93">
        <v>119.23</v>
      </c>
      <c r="U65" s="93">
        <v>0</v>
      </c>
      <c r="V65" s="93">
        <v>67.459999999999994</v>
      </c>
      <c r="W65" s="93">
        <v>4.5</v>
      </c>
      <c r="X65" s="93">
        <v>0</v>
      </c>
      <c r="Y65" s="93">
        <v>0</v>
      </c>
      <c r="Z65" s="93">
        <v>0</v>
      </c>
      <c r="AA65" s="93">
        <v>0</v>
      </c>
      <c r="AB65" s="93">
        <f>ROUND(SUM(S65:W65,Y65:AA65),2)</f>
        <v>191.19</v>
      </c>
      <c r="AC65" s="91"/>
      <c r="AD65" s="91"/>
      <c r="AE65" s="91" t="s">
        <v>829</v>
      </c>
    </row>
    <row r="66" spans="1:31" ht="23" customHeight="1">
      <c r="A66" s="91" t="s">
        <v>748</v>
      </c>
      <c r="B66" s="91" t="s">
        <v>749</v>
      </c>
      <c r="C66" s="91" t="s">
        <v>750</v>
      </c>
      <c r="D66" s="91" t="s">
        <v>751</v>
      </c>
      <c r="E66" s="91" t="s">
        <v>49</v>
      </c>
      <c r="F66" s="91" t="s">
        <v>826</v>
      </c>
      <c r="G66" s="91" t="s">
        <v>827</v>
      </c>
      <c r="H66" s="91" t="s">
        <v>828</v>
      </c>
      <c r="I66" s="92">
        <v>0</v>
      </c>
      <c r="J66" s="92"/>
      <c r="K66" s="91"/>
      <c r="L66" s="93">
        <v>6.65</v>
      </c>
      <c r="M66" s="93"/>
      <c r="N66" s="93"/>
      <c r="O66" s="93"/>
      <c r="P66" s="93"/>
      <c r="Q66" s="93"/>
      <c r="R66" s="93"/>
      <c r="S66" s="93"/>
      <c r="T66" s="93">
        <v>148.53</v>
      </c>
      <c r="U66" s="93">
        <v>0</v>
      </c>
      <c r="V66" s="93">
        <v>87.71</v>
      </c>
      <c r="W66" s="93">
        <v>4.5</v>
      </c>
      <c r="X66" s="93">
        <v>0</v>
      </c>
      <c r="Y66" s="93">
        <v>0</v>
      </c>
      <c r="Z66" s="93">
        <v>0</v>
      </c>
      <c r="AA66" s="93">
        <v>0</v>
      </c>
      <c r="AB66" s="93">
        <f>ROUND(SUM(S66:W66,Y66:AA66),2)</f>
        <v>240.74</v>
      </c>
      <c r="AC66" s="91"/>
      <c r="AD66" s="91"/>
      <c r="AE66" s="91" t="s">
        <v>830</v>
      </c>
    </row>
    <row r="67" spans="1:31" s="28" customFormat="1" ht="23" customHeight="1">
      <c r="A67" s="117"/>
      <c r="B67" s="117"/>
      <c r="C67" s="117"/>
      <c r="D67" s="117"/>
      <c r="E67" s="117"/>
      <c r="F67" s="117" t="s">
        <v>826</v>
      </c>
      <c r="G67" s="117" t="s">
        <v>827</v>
      </c>
      <c r="H67" s="117" t="s">
        <v>757</v>
      </c>
      <c r="I67" s="118"/>
      <c r="J67" s="118">
        <f>IF(L67&gt;0,T67/L67,0)</f>
        <v>18.737578726382086</v>
      </c>
      <c r="K67" s="117"/>
      <c r="L67" s="119">
        <f>ROUND(SUM(L65:L66),2)</f>
        <v>14.29</v>
      </c>
      <c r="M67" s="119"/>
      <c r="N67" s="119"/>
      <c r="O67" s="119"/>
      <c r="P67" s="119"/>
      <c r="Q67" s="119"/>
      <c r="R67" s="119"/>
      <c r="S67" s="119"/>
      <c r="T67" s="119">
        <f>ROUND(SUM(T65:T66),2)</f>
        <v>267.76</v>
      </c>
      <c r="U67" s="119"/>
      <c r="V67" s="119">
        <f t="shared" ref="V67:AB67" si="12">ROUND(SUM(V65:V66),2)</f>
        <v>155.16999999999999</v>
      </c>
      <c r="W67" s="119">
        <f t="shared" si="12"/>
        <v>9</v>
      </c>
      <c r="X67" s="119">
        <f t="shared" si="12"/>
        <v>0</v>
      </c>
      <c r="Y67" s="119">
        <f t="shared" si="12"/>
        <v>0</v>
      </c>
      <c r="Z67" s="119">
        <f t="shared" si="12"/>
        <v>0</v>
      </c>
      <c r="AA67" s="119">
        <f t="shared" si="12"/>
        <v>0</v>
      </c>
      <c r="AB67" s="119">
        <f t="shared" si="12"/>
        <v>431.93</v>
      </c>
      <c r="AC67" s="117"/>
      <c r="AD67" s="117"/>
      <c r="AE67" s="117"/>
    </row>
    <row r="68" spans="1:31" s="28" customFormat="1" ht="23" customHeight="1">
      <c r="A68" s="117"/>
      <c r="B68" s="117"/>
      <c r="C68" s="117"/>
      <c r="D68" s="117"/>
      <c r="E68" s="117"/>
      <c r="F68" s="117"/>
      <c r="G68" s="117"/>
      <c r="H68" s="117" t="s">
        <v>759</v>
      </c>
      <c r="I68" s="118"/>
      <c r="J68" s="118">
        <f>IF(L68&gt;0,U68/L68,0)</f>
        <v>7.1826452064380693</v>
      </c>
      <c r="K68" s="117"/>
      <c r="L68" s="119">
        <f>L67</f>
        <v>14.29</v>
      </c>
      <c r="M68" s="119"/>
      <c r="N68" s="119"/>
      <c r="O68" s="119"/>
      <c r="P68" s="119"/>
      <c r="Q68" s="119"/>
      <c r="R68" s="119"/>
      <c r="S68" s="119"/>
      <c r="T68" s="119"/>
      <c r="U68" s="119">
        <f>MAX(0,ROUND(ROUND(L67*$AD$2+0.000000001,2)-T67,2))</f>
        <v>102.64</v>
      </c>
      <c r="V68" s="119"/>
      <c r="W68" s="119"/>
      <c r="X68" s="119"/>
      <c r="Y68" s="119"/>
      <c r="Z68" s="119"/>
      <c r="AA68" s="119"/>
      <c r="AB68" s="119">
        <f>U68</f>
        <v>102.64</v>
      </c>
      <c r="AC68" s="117"/>
      <c r="AD68" s="117"/>
      <c r="AE68" s="117"/>
    </row>
    <row r="69" spans="1:31" s="28" customFormat="1" ht="23" customHeight="1">
      <c r="A69" s="120"/>
      <c r="B69" s="120"/>
      <c r="C69" s="120"/>
      <c r="D69" s="120"/>
      <c r="E69" s="120"/>
      <c r="F69" s="120"/>
      <c r="G69" s="120"/>
      <c r="H69" s="120" t="s">
        <v>831</v>
      </c>
      <c r="I69" s="121"/>
      <c r="J69" s="121">
        <f>IF(L69&gt;0,(T69+U69)/L69,0)</f>
        <v>25.920223932820154</v>
      </c>
      <c r="K69" s="120"/>
      <c r="L69" s="122">
        <f>L67</f>
        <v>14.29</v>
      </c>
      <c r="M69" s="122"/>
      <c r="N69" s="122"/>
      <c r="O69" s="122"/>
      <c r="P69" s="122"/>
      <c r="Q69" s="122"/>
      <c r="R69" s="122"/>
      <c r="S69" s="122"/>
      <c r="T69" s="122">
        <f>T67</f>
        <v>267.76</v>
      </c>
      <c r="U69" s="122">
        <f>U68</f>
        <v>102.64</v>
      </c>
      <c r="V69" s="122">
        <f>V67</f>
        <v>155.16999999999999</v>
      </c>
      <c r="W69" s="122">
        <f>W67</f>
        <v>9</v>
      </c>
      <c r="X69" s="122"/>
      <c r="Y69" s="122">
        <f>Y67</f>
        <v>0</v>
      </c>
      <c r="Z69" s="122">
        <f>Z67</f>
        <v>0</v>
      </c>
      <c r="AA69" s="122">
        <f>AA67</f>
        <v>0</v>
      </c>
      <c r="AB69" s="122">
        <f>ROUND(AB67+U69,2)</f>
        <v>534.57000000000005</v>
      </c>
      <c r="AC69" s="117"/>
      <c r="AD69" s="117"/>
      <c r="AE69" s="117"/>
    </row>
    <row r="70" spans="1:31" ht="23" customHeight="1">
      <c r="A70" s="91"/>
      <c r="B70" s="91"/>
      <c r="C70" s="91"/>
      <c r="D70" s="91"/>
      <c r="E70" s="91"/>
      <c r="F70" s="91"/>
      <c r="G70" s="91"/>
      <c r="H70" s="91"/>
      <c r="I70" s="92"/>
      <c r="J70" s="92"/>
      <c r="K70" s="91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1"/>
      <c r="AD70" s="91"/>
      <c r="AE70" s="91"/>
    </row>
    <row r="71" spans="1:31" s="20" customFormat="1" ht="44" customHeight="1">
      <c r="A71" s="123" t="s">
        <v>0</v>
      </c>
      <c r="B71" s="123" t="s">
        <v>1</v>
      </c>
      <c r="C71" s="123" t="s">
        <v>2</v>
      </c>
      <c r="D71" s="123" t="s">
        <v>738</v>
      </c>
      <c r="E71" s="123" t="s">
        <v>739</v>
      </c>
      <c r="F71" s="123" t="s">
        <v>5</v>
      </c>
      <c r="G71" s="123" t="s">
        <v>6</v>
      </c>
      <c r="H71" s="123" t="s">
        <v>740</v>
      </c>
      <c r="I71" s="123" t="s">
        <v>8</v>
      </c>
      <c r="J71" s="123" t="s">
        <v>9</v>
      </c>
      <c r="K71" s="123" t="s">
        <v>10</v>
      </c>
      <c r="L71" s="123" t="s">
        <v>11</v>
      </c>
      <c r="M71" s="123" t="s">
        <v>741</v>
      </c>
      <c r="N71" s="123" t="s">
        <v>742</v>
      </c>
      <c r="O71" s="123" t="s">
        <v>743</v>
      </c>
      <c r="P71" s="123" t="s">
        <v>744</v>
      </c>
      <c r="Q71" s="123" t="s">
        <v>735</v>
      </c>
      <c r="R71" s="123" t="s">
        <v>736</v>
      </c>
      <c r="S71" s="123" t="s">
        <v>745</v>
      </c>
      <c r="T71" s="123" t="s">
        <v>12</v>
      </c>
      <c r="U71" s="123" t="s">
        <v>13</v>
      </c>
      <c r="V71" s="123" t="s">
        <v>14</v>
      </c>
      <c r="W71" s="123" t="s">
        <v>15</v>
      </c>
      <c r="X71" s="123" t="s">
        <v>16</v>
      </c>
      <c r="Y71" s="123" t="s">
        <v>17</v>
      </c>
      <c r="Z71" s="123" t="s">
        <v>18</v>
      </c>
      <c r="AA71" s="123" t="s">
        <v>746</v>
      </c>
      <c r="AB71" s="123" t="s">
        <v>21</v>
      </c>
      <c r="AC71" s="124"/>
      <c r="AD71" s="124" t="s">
        <v>747</v>
      </c>
      <c r="AE71" s="124" t="s">
        <v>265</v>
      </c>
    </row>
    <row r="72" spans="1:31" ht="23" customHeight="1">
      <c r="A72" s="91" t="s">
        <v>748</v>
      </c>
      <c r="B72" s="91" t="s">
        <v>749</v>
      </c>
      <c r="C72" s="91" t="s">
        <v>750</v>
      </c>
      <c r="D72" s="91" t="s">
        <v>785</v>
      </c>
      <c r="E72" s="91" t="s">
        <v>27</v>
      </c>
      <c r="F72" s="91" t="s">
        <v>826</v>
      </c>
      <c r="G72" s="91" t="s">
        <v>827</v>
      </c>
      <c r="H72" s="91" t="s">
        <v>828</v>
      </c>
      <c r="I72" s="92">
        <v>0</v>
      </c>
      <c r="J72" s="92"/>
      <c r="K72" s="91"/>
      <c r="L72" s="93">
        <v>5.07</v>
      </c>
      <c r="M72" s="93">
        <v>5.07</v>
      </c>
      <c r="N72" s="93">
        <v>0</v>
      </c>
      <c r="O72" s="93">
        <v>0</v>
      </c>
      <c r="P72" s="93">
        <f>ROUND(M72*$AD$2,2)</f>
        <v>131.41</v>
      </c>
      <c r="Q72" s="93">
        <v>0</v>
      </c>
      <c r="R72" s="93">
        <v>0</v>
      </c>
      <c r="S72" s="93">
        <f>ROUND(SUM(P72:R72),2)</f>
        <v>131.41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  <c r="Z72" s="93">
        <v>0</v>
      </c>
      <c r="AA72" s="93">
        <f>ROUND(150-P72,2)</f>
        <v>18.59</v>
      </c>
      <c r="AB72" s="93">
        <f>ROUND(SUM(S72:W72,Y72:AA72),2)</f>
        <v>150</v>
      </c>
      <c r="AC72" s="91"/>
      <c r="AD72" s="91"/>
      <c r="AE72" s="91" t="s">
        <v>832</v>
      </c>
    </row>
    <row r="73" spans="1:31" s="28" customFormat="1" ht="23" customHeight="1">
      <c r="A73" s="120"/>
      <c r="B73" s="120"/>
      <c r="C73" s="120"/>
      <c r="D73" s="120"/>
      <c r="E73" s="120"/>
      <c r="F73" s="120"/>
      <c r="G73" s="120"/>
      <c r="H73" s="120" t="s">
        <v>833</v>
      </c>
      <c r="I73" s="121"/>
      <c r="J73" s="121">
        <f>IF(L73&gt;0,S73/L73,0)</f>
        <v>25.91913214990138</v>
      </c>
      <c r="K73" s="120"/>
      <c r="L73" s="122">
        <f t="shared" ref="L73:W73" si="13">ROUND(SUM(L72:L72),2)</f>
        <v>5.07</v>
      </c>
      <c r="M73" s="122">
        <f t="shared" si="13"/>
        <v>5.07</v>
      </c>
      <c r="N73" s="122">
        <f t="shared" si="13"/>
        <v>0</v>
      </c>
      <c r="O73" s="122">
        <f t="shared" si="13"/>
        <v>0</v>
      </c>
      <c r="P73" s="122">
        <f t="shared" si="13"/>
        <v>131.41</v>
      </c>
      <c r="Q73" s="122">
        <f t="shared" si="13"/>
        <v>0</v>
      </c>
      <c r="R73" s="122">
        <f t="shared" si="13"/>
        <v>0</v>
      </c>
      <c r="S73" s="122">
        <f t="shared" si="13"/>
        <v>131.41</v>
      </c>
      <c r="T73" s="122">
        <f t="shared" si="13"/>
        <v>0</v>
      </c>
      <c r="U73" s="122">
        <f t="shared" si="13"/>
        <v>0</v>
      </c>
      <c r="V73" s="122">
        <f t="shared" si="13"/>
        <v>0</v>
      </c>
      <c r="W73" s="122">
        <f t="shared" si="13"/>
        <v>0</v>
      </c>
      <c r="X73" s="122"/>
      <c r="Y73" s="122">
        <f>ROUND(SUM(Y72:Y72),2)</f>
        <v>0</v>
      </c>
      <c r="Z73" s="122">
        <f>ROUND(SUM(Z72:Z72),2)</f>
        <v>0</v>
      </c>
      <c r="AA73" s="122">
        <f>ROUND(SUM(AA72:AA72),2)</f>
        <v>18.59</v>
      </c>
      <c r="AB73" s="122">
        <f>ROUND(SUM(AB72:AB72),2)</f>
        <v>150</v>
      </c>
      <c r="AC73" s="117"/>
      <c r="AD73" s="117"/>
      <c r="AE73" s="117"/>
    </row>
    <row r="74" spans="1:31" ht="23" customHeight="1">
      <c r="A74" s="91"/>
      <c r="B74" s="91"/>
      <c r="C74" s="91"/>
      <c r="D74" s="91"/>
      <c r="E74" s="91"/>
      <c r="F74" s="91"/>
      <c r="G74" s="91"/>
      <c r="H74" s="91"/>
      <c r="I74" s="92"/>
      <c r="J74" s="92"/>
      <c r="K74" s="91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1"/>
      <c r="AD74" s="91"/>
      <c r="AE74" s="91"/>
    </row>
    <row r="75" spans="1:31" s="20" customFormat="1" ht="44" customHeight="1">
      <c r="A75" s="123" t="s">
        <v>0</v>
      </c>
      <c r="B75" s="123" t="s">
        <v>1</v>
      </c>
      <c r="C75" s="123" t="s">
        <v>2</v>
      </c>
      <c r="D75" s="123" t="s">
        <v>738</v>
      </c>
      <c r="E75" s="123" t="s">
        <v>739</v>
      </c>
      <c r="F75" s="123" t="s">
        <v>5</v>
      </c>
      <c r="G75" s="123" t="s">
        <v>6</v>
      </c>
      <c r="H75" s="123" t="s">
        <v>740</v>
      </c>
      <c r="I75" s="123" t="s">
        <v>8</v>
      </c>
      <c r="J75" s="123" t="s">
        <v>9</v>
      </c>
      <c r="K75" s="123" t="s">
        <v>10</v>
      </c>
      <c r="L75" s="123" t="s">
        <v>11</v>
      </c>
      <c r="M75" s="123" t="s">
        <v>741</v>
      </c>
      <c r="N75" s="123" t="s">
        <v>742</v>
      </c>
      <c r="O75" s="123" t="s">
        <v>743</v>
      </c>
      <c r="P75" s="123" t="s">
        <v>744</v>
      </c>
      <c r="Q75" s="123" t="s">
        <v>735</v>
      </c>
      <c r="R75" s="123" t="s">
        <v>736</v>
      </c>
      <c r="S75" s="123" t="s">
        <v>745</v>
      </c>
      <c r="T75" s="123" t="s">
        <v>12</v>
      </c>
      <c r="U75" s="123" t="s">
        <v>13</v>
      </c>
      <c r="V75" s="123" t="s">
        <v>14</v>
      </c>
      <c r="W75" s="123" t="s">
        <v>15</v>
      </c>
      <c r="X75" s="123" t="s">
        <v>16</v>
      </c>
      <c r="Y75" s="123" t="s">
        <v>17</v>
      </c>
      <c r="Z75" s="123" t="s">
        <v>18</v>
      </c>
      <c r="AA75" s="123" t="s">
        <v>746</v>
      </c>
      <c r="AB75" s="123" t="s">
        <v>21</v>
      </c>
      <c r="AC75" s="124"/>
      <c r="AD75" s="124" t="s">
        <v>747</v>
      </c>
      <c r="AE75" s="124" t="s">
        <v>265</v>
      </c>
    </row>
    <row r="76" spans="1:31" ht="23" customHeight="1">
      <c r="A76" s="91" t="s">
        <v>748</v>
      </c>
      <c r="B76" s="91" t="s">
        <v>749</v>
      </c>
      <c r="C76" s="91" t="s">
        <v>750</v>
      </c>
      <c r="D76" s="91" t="s">
        <v>751</v>
      </c>
      <c r="E76" s="91" t="s">
        <v>527</v>
      </c>
      <c r="F76" s="91" t="s">
        <v>834</v>
      </c>
      <c r="G76" s="91" t="s">
        <v>835</v>
      </c>
      <c r="H76" s="91" t="s">
        <v>836</v>
      </c>
      <c r="I76" s="92">
        <v>0</v>
      </c>
      <c r="J76" s="92"/>
      <c r="K76" s="91"/>
      <c r="L76" s="93">
        <v>7.55</v>
      </c>
      <c r="M76" s="93"/>
      <c r="N76" s="93"/>
      <c r="O76" s="93"/>
      <c r="P76" s="93"/>
      <c r="Q76" s="93"/>
      <c r="R76" s="93"/>
      <c r="S76" s="93"/>
      <c r="T76" s="93">
        <v>119.23</v>
      </c>
      <c r="U76" s="93">
        <v>0</v>
      </c>
      <c r="V76" s="93">
        <v>66.67</v>
      </c>
      <c r="W76" s="93">
        <v>4.5</v>
      </c>
      <c r="X76" s="93">
        <v>0</v>
      </c>
      <c r="Y76" s="93">
        <v>0</v>
      </c>
      <c r="Z76" s="93">
        <v>0</v>
      </c>
      <c r="AA76" s="93">
        <v>0</v>
      </c>
      <c r="AB76" s="93">
        <f>ROUND(SUM(S76:W76,Y76:AA76),2)</f>
        <v>190.4</v>
      </c>
      <c r="AC76" s="91"/>
      <c r="AD76" s="91"/>
      <c r="AE76" s="91" t="s">
        <v>837</v>
      </c>
    </row>
    <row r="77" spans="1:31" ht="23" customHeight="1">
      <c r="A77" s="91" t="s">
        <v>748</v>
      </c>
      <c r="B77" s="91" t="s">
        <v>749</v>
      </c>
      <c r="C77" s="91" t="s">
        <v>750</v>
      </c>
      <c r="D77" s="91" t="s">
        <v>751</v>
      </c>
      <c r="E77" s="91" t="s">
        <v>49</v>
      </c>
      <c r="F77" s="91" t="s">
        <v>834</v>
      </c>
      <c r="G77" s="91" t="s">
        <v>835</v>
      </c>
      <c r="H77" s="91" t="s">
        <v>836</v>
      </c>
      <c r="I77" s="92">
        <v>0</v>
      </c>
      <c r="J77" s="92"/>
      <c r="K77" s="91"/>
      <c r="L77" s="93">
        <v>6.55</v>
      </c>
      <c r="M77" s="93"/>
      <c r="N77" s="93"/>
      <c r="O77" s="93"/>
      <c r="P77" s="93"/>
      <c r="Q77" s="93"/>
      <c r="R77" s="93"/>
      <c r="S77" s="93"/>
      <c r="T77" s="93">
        <v>148.53</v>
      </c>
      <c r="U77" s="93">
        <v>0</v>
      </c>
      <c r="V77" s="93">
        <v>86.39</v>
      </c>
      <c r="W77" s="93">
        <v>4.5</v>
      </c>
      <c r="X77" s="93">
        <v>0</v>
      </c>
      <c r="Y77" s="93">
        <v>0</v>
      </c>
      <c r="Z77" s="93">
        <v>0</v>
      </c>
      <c r="AA77" s="93">
        <v>0</v>
      </c>
      <c r="AB77" s="93">
        <f>ROUND(SUM(S77:W77,Y77:AA77),2)</f>
        <v>239.42</v>
      </c>
      <c r="AC77" s="91"/>
      <c r="AD77" s="91"/>
      <c r="AE77" s="91" t="s">
        <v>838</v>
      </c>
    </row>
    <row r="78" spans="1:31" s="28" customFormat="1" ht="23" customHeight="1">
      <c r="A78" s="117"/>
      <c r="B78" s="117"/>
      <c r="C78" s="117"/>
      <c r="D78" s="117"/>
      <c r="E78" s="117"/>
      <c r="F78" s="117" t="s">
        <v>834</v>
      </c>
      <c r="G78" s="117" t="s">
        <v>835</v>
      </c>
      <c r="H78" s="117" t="s">
        <v>757</v>
      </c>
      <c r="I78" s="118"/>
      <c r="J78" s="118">
        <f>IF(L78&gt;0,T78/L78,0)</f>
        <v>18.990070921985815</v>
      </c>
      <c r="K78" s="117"/>
      <c r="L78" s="119">
        <f>ROUND(SUM(L76:L77),2)</f>
        <v>14.1</v>
      </c>
      <c r="M78" s="119"/>
      <c r="N78" s="119"/>
      <c r="O78" s="119"/>
      <c r="P78" s="119"/>
      <c r="Q78" s="119"/>
      <c r="R78" s="119"/>
      <c r="S78" s="119"/>
      <c r="T78" s="119">
        <f>ROUND(SUM(T76:T77),2)</f>
        <v>267.76</v>
      </c>
      <c r="U78" s="119"/>
      <c r="V78" s="119">
        <f t="shared" ref="V78:AB78" si="14">ROUND(SUM(V76:V77),2)</f>
        <v>153.06</v>
      </c>
      <c r="W78" s="119">
        <f t="shared" si="14"/>
        <v>9</v>
      </c>
      <c r="X78" s="119">
        <f t="shared" si="14"/>
        <v>0</v>
      </c>
      <c r="Y78" s="119">
        <f t="shared" si="14"/>
        <v>0</v>
      </c>
      <c r="Z78" s="119">
        <f t="shared" si="14"/>
        <v>0</v>
      </c>
      <c r="AA78" s="119">
        <f t="shared" si="14"/>
        <v>0</v>
      </c>
      <c r="AB78" s="119">
        <f t="shared" si="14"/>
        <v>429.82</v>
      </c>
      <c r="AC78" s="117"/>
      <c r="AD78" s="117"/>
      <c r="AE78" s="117"/>
    </row>
    <row r="79" spans="1:31" s="28" customFormat="1" ht="23" customHeight="1">
      <c r="A79" s="117"/>
      <c r="B79" s="117"/>
      <c r="C79" s="117"/>
      <c r="D79" s="117"/>
      <c r="E79" s="117"/>
      <c r="F79" s="117"/>
      <c r="G79" s="117"/>
      <c r="H79" s="117" t="s">
        <v>759</v>
      </c>
      <c r="I79" s="118"/>
      <c r="J79" s="118">
        <f>IF(L79&gt;0,U79/L79,0)</f>
        <v>6.9297872340425526</v>
      </c>
      <c r="K79" s="117"/>
      <c r="L79" s="119">
        <f>L78</f>
        <v>14.1</v>
      </c>
      <c r="M79" s="119"/>
      <c r="N79" s="119"/>
      <c r="O79" s="119"/>
      <c r="P79" s="119"/>
      <c r="Q79" s="119"/>
      <c r="R79" s="119"/>
      <c r="S79" s="119"/>
      <c r="T79" s="119"/>
      <c r="U79" s="119">
        <f>MAX(0,ROUND(ROUND(L78*$AD$2+0.000000001,2)-T78,2))</f>
        <v>97.71</v>
      </c>
      <c r="V79" s="119"/>
      <c r="W79" s="119"/>
      <c r="X79" s="119"/>
      <c r="Y79" s="119"/>
      <c r="Z79" s="119"/>
      <c r="AA79" s="119"/>
      <c r="AB79" s="119">
        <f>U79</f>
        <v>97.71</v>
      </c>
      <c r="AC79" s="117"/>
      <c r="AD79" s="117"/>
      <c r="AE79" s="117"/>
    </row>
    <row r="80" spans="1:31" s="28" customFormat="1" ht="23" customHeight="1">
      <c r="A80" s="120"/>
      <c r="B80" s="120"/>
      <c r="C80" s="120"/>
      <c r="D80" s="120"/>
      <c r="E80" s="120"/>
      <c r="F80" s="120"/>
      <c r="G80" s="120"/>
      <c r="H80" s="120" t="s">
        <v>839</v>
      </c>
      <c r="I80" s="121"/>
      <c r="J80" s="121">
        <f>IF(L80&gt;0,(T80+U80)/L80,0)</f>
        <v>25.919858156028369</v>
      </c>
      <c r="K80" s="120"/>
      <c r="L80" s="122">
        <f>L78</f>
        <v>14.1</v>
      </c>
      <c r="M80" s="122"/>
      <c r="N80" s="122"/>
      <c r="O80" s="122"/>
      <c r="P80" s="122"/>
      <c r="Q80" s="122"/>
      <c r="R80" s="122"/>
      <c r="S80" s="122"/>
      <c r="T80" s="122">
        <f>T78</f>
        <v>267.76</v>
      </c>
      <c r="U80" s="122">
        <f>U79</f>
        <v>97.71</v>
      </c>
      <c r="V80" s="122">
        <f>V78</f>
        <v>153.06</v>
      </c>
      <c r="W80" s="122">
        <f>W78</f>
        <v>9</v>
      </c>
      <c r="X80" s="122"/>
      <c r="Y80" s="122">
        <f>Y78</f>
        <v>0</v>
      </c>
      <c r="Z80" s="122">
        <f>Z78</f>
        <v>0</v>
      </c>
      <c r="AA80" s="122">
        <f>AA78</f>
        <v>0</v>
      </c>
      <c r="AB80" s="122">
        <f>ROUND(AB78+U80,2)</f>
        <v>527.53</v>
      </c>
      <c r="AC80" s="117"/>
      <c r="AD80" s="117"/>
      <c r="AE80" s="117"/>
    </row>
    <row r="81" spans="1:31" ht="23" customHeight="1">
      <c r="A81" s="91"/>
      <c r="B81" s="91"/>
      <c r="C81" s="91"/>
      <c r="D81" s="91"/>
      <c r="E81" s="91"/>
      <c r="F81" s="91"/>
      <c r="G81" s="91"/>
      <c r="H81" s="91"/>
      <c r="I81" s="92"/>
      <c r="J81" s="92"/>
      <c r="K81" s="91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1"/>
      <c r="AD81" s="91"/>
      <c r="AE81" s="91"/>
    </row>
    <row r="82" spans="1:31" s="20" customFormat="1" ht="44" customHeight="1">
      <c r="A82" s="123" t="s">
        <v>0</v>
      </c>
      <c r="B82" s="123" t="s">
        <v>1</v>
      </c>
      <c r="C82" s="123" t="s">
        <v>2</v>
      </c>
      <c r="D82" s="123" t="s">
        <v>738</v>
      </c>
      <c r="E82" s="123" t="s">
        <v>739</v>
      </c>
      <c r="F82" s="123" t="s">
        <v>5</v>
      </c>
      <c r="G82" s="123" t="s">
        <v>6</v>
      </c>
      <c r="H82" s="123" t="s">
        <v>740</v>
      </c>
      <c r="I82" s="123" t="s">
        <v>8</v>
      </c>
      <c r="J82" s="123" t="s">
        <v>9</v>
      </c>
      <c r="K82" s="123" t="s">
        <v>10</v>
      </c>
      <c r="L82" s="123" t="s">
        <v>11</v>
      </c>
      <c r="M82" s="123" t="s">
        <v>741</v>
      </c>
      <c r="N82" s="123" t="s">
        <v>742</v>
      </c>
      <c r="O82" s="123" t="s">
        <v>743</v>
      </c>
      <c r="P82" s="123" t="s">
        <v>744</v>
      </c>
      <c r="Q82" s="123" t="s">
        <v>735</v>
      </c>
      <c r="R82" s="123" t="s">
        <v>736</v>
      </c>
      <c r="S82" s="123" t="s">
        <v>745</v>
      </c>
      <c r="T82" s="123" t="s">
        <v>12</v>
      </c>
      <c r="U82" s="123" t="s">
        <v>13</v>
      </c>
      <c r="V82" s="123" t="s">
        <v>14</v>
      </c>
      <c r="W82" s="123" t="s">
        <v>15</v>
      </c>
      <c r="X82" s="123" t="s">
        <v>16</v>
      </c>
      <c r="Y82" s="123" t="s">
        <v>17</v>
      </c>
      <c r="Z82" s="123" t="s">
        <v>18</v>
      </c>
      <c r="AA82" s="123" t="s">
        <v>746</v>
      </c>
      <c r="AB82" s="123" t="s">
        <v>21</v>
      </c>
      <c r="AC82" s="124"/>
      <c r="AD82" s="124" t="s">
        <v>747</v>
      </c>
      <c r="AE82" s="124" t="s">
        <v>265</v>
      </c>
    </row>
    <row r="83" spans="1:31" ht="23" customHeight="1">
      <c r="A83" s="91" t="s">
        <v>748</v>
      </c>
      <c r="B83" s="91" t="s">
        <v>749</v>
      </c>
      <c r="C83" s="91" t="s">
        <v>750</v>
      </c>
      <c r="D83" s="91" t="s">
        <v>785</v>
      </c>
      <c r="E83" s="91" t="s">
        <v>27</v>
      </c>
      <c r="F83" s="91" t="s">
        <v>834</v>
      </c>
      <c r="G83" s="91" t="s">
        <v>835</v>
      </c>
      <c r="H83" s="91" t="s">
        <v>836</v>
      </c>
      <c r="I83" s="92">
        <v>0</v>
      </c>
      <c r="J83" s="92"/>
      <c r="K83" s="91"/>
      <c r="L83" s="93">
        <v>4.7300000000000004</v>
      </c>
      <c r="M83" s="93">
        <v>4.7300000000000004</v>
      </c>
      <c r="N83" s="93">
        <v>0</v>
      </c>
      <c r="O83" s="93">
        <v>0</v>
      </c>
      <c r="P83" s="93">
        <f>ROUND(M83*$AD$2,2)</f>
        <v>122.6</v>
      </c>
      <c r="Q83" s="93">
        <v>0</v>
      </c>
      <c r="R83" s="93">
        <v>0</v>
      </c>
      <c r="S83" s="93">
        <f>ROUND(SUM(P83:R83),2)</f>
        <v>122.6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  <c r="AA83" s="93">
        <f>ROUND(150-P83,2)</f>
        <v>27.4</v>
      </c>
      <c r="AB83" s="93">
        <f>ROUND(SUM(S83:W83,Y83:AA83),2)</f>
        <v>150</v>
      </c>
      <c r="AC83" s="91"/>
      <c r="AD83" s="91"/>
      <c r="AE83" s="91" t="s">
        <v>840</v>
      </c>
    </row>
    <row r="84" spans="1:31" s="28" customFormat="1" ht="23" customHeight="1">
      <c r="A84" s="120"/>
      <c r="B84" s="120"/>
      <c r="C84" s="120"/>
      <c r="D84" s="120"/>
      <c r="E84" s="120"/>
      <c r="F84" s="120"/>
      <c r="G84" s="120"/>
      <c r="H84" s="120" t="s">
        <v>841</v>
      </c>
      <c r="I84" s="121"/>
      <c r="J84" s="121">
        <f>IF(L84&gt;0,S84/L84,0)</f>
        <v>25.919661733615218</v>
      </c>
      <c r="K84" s="120"/>
      <c r="L84" s="122">
        <f t="shared" ref="L84:W84" si="15">ROUND(SUM(L83:L83),2)</f>
        <v>4.7300000000000004</v>
      </c>
      <c r="M84" s="122">
        <f t="shared" si="15"/>
        <v>4.7300000000000004</v>
      </c>
      <c r="N84" s="122">
        <f t="shared" si="15"/>
        <v>0</v>
      </c>
      <c r="O84" s="122">
        <f t="shared" si="15"/>
        <v>0</v>
      </c>
      <c r="P84" s="122">
        <f t="shared" si="15"/>
        <v>122.6</v>
      </c>
      <c r="Q84" s="122">
        <f t="shared" si="15"/>
        <v>0</v>
      </c>
      <c r="R84" s="122">
        <f t="shared" si="15"/>
        <v>0</v>
      </c>
      <c r="S84" s="122">
        <f t="shared" si="15"/>
        <v>122.6</v>
      </c>
      <c r="T84" s="122">
        <f t="shared" si="15"/>
        <v>0</v>
      </c>
      <c r="U84" s="122">
        <f t="shared" si="15"/>
        <v>0</v>
      </c>
      <c r="V84" s="122">
        <f t="shared" si="15"/>
        <v>0</v>
      </c>
      <c r="W84" s="122">
        <f t="shared" si="15"/>
        <v>0</v>
      </c>
      <c r="X84" s="122"/>
      <c r="Y84" s="122">
        <f>ROUND(SUM(Y83:Y83),2)</f>
        <v>0</v>
      </c>
      <c r="Z84" s="122">
        <f>ROUND(SUM(Z83:Z83),2)</f>
        <v>0</v>
      </c>
      <c r="AA84" s="122">
        <f>ROUND(SUM(AA83:AA83),2)</f>
        <v>27.4</v>
      </c>
      <c r="AB84" s="122">
        <f>ROUND(SUM(AB83:AB83),2)</f>
        <v>150</v>
      </c>
      <c r="AC84" s="117"/>
      <c r="AD84" s="117"/>
      <c r="AE84" s="117"/>
    </row>
    <row r="85" spans="1:31" ht="23" customHeight="1">
      <c r="A85" s="91"/>
      <c r="B85" s="91"/>
      <c r="C85" s="91"/>
      <c r="D85" s="91"/>
      <c r="E85" s="91"/>
      <c r="F85" s="91"/>
      <c r="G85" s="91"/>
      <c r="H85" s="91"/>
      <c r="I85" s="92"/>
      <c r="J85" s="92"/>
      <c r="K85" s="91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1"/>
      <c r="AD85" s="91"/>
      <c r="AE85" s="91"/>
    </row>
    <row r="86" spans="1:31" ht="23" customHeight="1">
      <c r="A86" s="91"/>
      <c r="B86" s="91"/>
      <c r="C86" s="91"/>
      <c r="D86" s="91"/>
      <c r="E86" s="91"/>
      <c r="F86" s="91"/>
      <c r="G86" s="91"/>
      <c r="H86" s="91"/>
      <c r="I86" s="92"/>
      <c r="J86" s="92"/>
      <c r="K86" s="91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1"/>
      <c r="AD86" s="91"/>
      <c r="AE86" s="91"/>
    </row>
    <row r="88" spans="1:31" ht="13.9">
      <c r="H88" s="9" t="s">
        <v>1431</v>
      </c>
      <c r="L88" s="151">
        <f t="shared" ref="L88:AB88" si="16">ROUND(SUM(L5,L9,L15,L19,L25,L29,L36,L40,L47,L51,L58,L62,L69,L73,L80,L84),2)</f>
        <v>142.13</v>
      </c>
      <c r="M88" s="151">
        <f t="shared" si="16"/>
        <v>41.41</v>
      </c>
      <c r="N88" s="151">
        <f t="shared" si="16"/>
        <v>0</v>
      </c>
      <c r="O88" s="151">
        <f t="shared" si="16"/>
        <v>0</v>
      </c>
      <c r="P88" s="151">
        <f t="shared" si="16"/>
        <v>1073.3399999999999</v>
      </c>
      <c r="Q88" s="151">
        <f t="shared" si="16"/>
        <v>0</v>
      </c>
      <c r="R88" s="151">
        <f t="shared" si="16"/>
        <v>0</v>
      </c>
      <c r="S88" s="151">
        <f t="shared" si="16"/>
        <v>1073.3399999999999</v>
      </c>
      <c r="T88" s="151">
        <f t="shared" si="16"/>
        <v>1952.06</v>
      </c>
      <c r="U88" s="151">
        <f t="shared" si="16"/>
        <v>658.61</v>
      </c>
      <c r="V88" s="151">
        <f t="shared" si="16"/>
        <v>905.22</v>
      </c>
      <c r="W88" s="151">
        <f t="shared" si="16"/>
        <v>63</v>
      </c>
      <c r="X88" s="151">
        <f t="shared" si="16"/>
        <v>0</v>
      </c>
      <c r="Y88" s="151">
        <f t="shared" si="16"/>
        <v>0</v>
      </c>
      <c r="Z88" s="151">
        <f t="shared" si="16"/>
        <v>0</v>
      </c>
      <c r="AA88" s="151">
        <f t="shared" si="16"/>
        <v>1310.47</v>
      </c>
      <c r="AB88" s="151">
        <f t="shared" si="16"/>
        <v>5962.7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CEAD-3639-4CCD-B333-ABA72B9A24E4}">
  <dimension ref="A1:AE401"/>
  <sheetViews>
    <sheetView topLeftCell="A380" zoomScale="80" zoomScaleNormal="80" workbookViewId="0">
      <selection activeCell="E389" sqref="E389"/>
    </sheetView>
  </sheetViews>
  <sheetFormatPr defaultRowHeight="13.5"/>
  <cols>
    <col min="1" max="1" width="20" customWidth="1"/>
    <col min="2" max="3" width="12" customWidth="1"/>
    <col min="4" max="4" width="27" customWidth="1"/>
    <col min="5" max="5" width="13" customWidth="1"/>
    <col min="6" max="7" width="17" customWidth="1"/>
    <col min="8" max="8" width="52" customWidth="1"/>
    <col min="9" max="28" width="15" customWidth="1"/>
    <col min="30" max="30" width="87" customWidth="1"/>
    <col min="31" max="31" width="15" customWidth="1"/>
  </cols>
  <sheetData>
    <row r="1" spans="1:31" s="20" customFormat="1" ht="44" customHeight="1" thickBot="1">
      <c r="A1" s="125" t="s">
        <v>0</v>
      </c>
      <c r="B1" s="125" t="s">
        <v>1</v>
      </c>
      <c r="C1" s="125" t="s">
        <v>2</v>
      </c>
      <c r="D1" s="125" t="s">
        <v>738</v>
      </c>
      <c r="E1" s="125" t="s">
        <v>739</v>
      </c>
      <c r="F1" s="125" t="s">
        <v>5</v>
      </c>
      <c r="G1" s="125" t="s">
        <v>6</v>
      </c>
      <c r="H1" s="125" t="s">
        <v>740</v>
      </c>
      <c r="I1" s="125" t="s">
        <v>8</v>
      </c>
      <c r="J1" s="125" t="s">
        <v>9</v>
      </c>
      <c r="K1" s="125" t="s">
        <v>10</v>
      </c>
      <c r="L1" s="125" t="s">
        <v>11</v>
      </c>
      <c r="M1" s="125" t="s">
        <v>741</v>
      </c>
      <c r="N1" s="125" t="s">
        <v>742</v>
      </c>
      <c r="O1" s="125" t="s">
        <v>743</v>
      </c>
      <c r="P1" s="125" t="s">
        <v>744</v>
      </c>
      <c r="Q1" s="125" t="s">
        <v>735</v>
      </c>
      <c r="R1" s="125" t="s">
        <v>736</v>
      </c>
      <c r="S1" s="125" t="s">
        <v>745</v>
      </c>
      <c r="T1" s="125" t="s">
        <v>12</v>
      </c>
      <c r="U1" s="125" t="s">
        <v>13</v>
      </c>
      <c r="V1" s="125" t="s">
        <v>14</v>
      </c>
      <c r="W1" s="125" t="s">
        <v>15</v>
      </c>
      <c r="X1" s="125" t="s">
        <v>16</v>
      </c>
      <c r="Y1" s="125" t="s">
        <v>17</v>
      </c>
      <c r="Z1" s="125" t="s">
        <v>18</v>
      </c>
      <c r="AA1" s="125" t="s">
        <v>746</v>
      </c>
      <c r="AB1" s="125" t="s">
        <v>21</v>
      </c>
      <c r="AC1" s="126"/>
      <c r="AD1" s="126" t="s">
        <v>875</v>
      </c>
      <c r="AE1" s="126" t="s">
        <v>265</v>
      </c>
    </row>
    <row r="2" spans="1:31" ht="23" customHeight="1" thickTop="1" thickBot="1">
      <c r="A2" s="94" t="s">
        <v>491</v>
      </c>
      <c r="B2" s="94" t="s">
        <v>492</v>
      </c>
      <c r="C2" s="94" t="s">
        <v>25</v>
      </c>
      <c r="D2" s="94" t="s">
        <v>493</v>
      </c>
      <c r="E2" s="94" t="s">
        <v>49</v>
      </c>
      <c r="F2" s="94" t="s">
        <v>494</v>
      </c>
      <c r="G2" s="94" t="s">
        <v>495</v>
      </c>
      <c r="H2" s="94" t="s">
        <v>496</v>
      </c>
      <c r="I2" s="95">
        <v>0</v>
      </c>
      <c r="J2" s="95"/>
      <c r="K2" s="94"/>
      <c r="L2" s="96">
        <v>13.88</v>
      </c>
      <c r="M2" s="96"/>
      <c r="N2" s="96"/>
      <c r="O2" s="96"/>
      <c r="P2" s="96"/>
      <c r="Q2" s="96"/>
      <c r="R2" s="96"/>
      <c r="S2" s="96"/>
      <c r="T2" s="96">
        <v>464.98</v>
      </c>
      <c r="U2" s="96">
        <v>0</v>
      </c>
      <c r="V2" s="96">
        <v>245.31</v>
      </c>
      <c r="W2" s="96">
        <v>22.5</v>
      </c>
      <c r="X2" s="96">
        <v>0</v>
      </c>
      <c r="Y2" s="96">
        <v>0</v>
      </c>
      <c r="Z2" s="96">
        <v>0</v>
      </c>
      <c r="AA2" s="96">
        <v>0</v>
      </c>
      <c r="AB2" s="96">
        <f>ROUND(SUM(S2:W2,Y2:AA2),2)</f>
        <v>732.79</v>
      </c>
      <c r="AC2" s="94"/>
      <c r="AD2" s="95">
        <v>28.5</v>
      </c>
      <c r="AE2" s="94" t="s">
        <v>876</v>
      </c>
    </row>
    <row r="3" spans="1:31" s="28" customFormat="1" ht="23" customHeight="1" thickTop="1" thickBot="1">
      <c r="A3" s="127"/>
      <c r="B3" s="127"/>
      <c r="C3" s="127"/>
      <c r="D3" s="127"/>
      <c r="E3" s="127"/>
      <c r="F3" s="127" t="s">
        <v>494</v>
      </c>
      <c r="G3" s="127" t="s">
        <v>495</v>
      </c>
      <c r="H3" s="127" t="s">
        <v>757</v>
      </c>
      <c r="I3" s="128"/>
      <c r="J3" s="128">
        <f>IF(L3&gt;0,T3/L3,0)</f>
        <v>33.5</v>
      </c>
      <c r="K3" s="127"/>
      <c r="L3" s="129">
        <f>ROUND(SUM(L2:L2),2)</f>
        <v>13.88</v>
      </c>
      <c r="M3" s="129"/>
      <c r="N3" s="129"/>
      <c r="O3" s="129"/>
      <c r="P3" s="129"/>
      <c r="Q3" s="129"/>
      <c r="R3" s="129"/>
      <c r="S3" s="129"/>
      <c r="T3" s="129">
        <f>ROUND(SUM(T2:T2),2)</f>
        <v>464.98</v>
      </c>
      <c r="U3" s="129"/>
      <c r="V3" s="129">
        <f t="shared" ref="V3:AB3" si="0">ROUND(SUM(V2:V2),2)</f>
        <v>245.31</v>
      </c>
      <c r="W3" s="129">
        <f t="shared" si="0"/>
        <v>22.5</v>
      </c>
      <c r="X3" s="129">
        <f t="shared" si="0"/>
        <v>0</v>
      </c>
      <c r="Y3" s="129">
        <f t="shared" si="0"/>
        <v>0</v>
      </c>
      <c r="Z3" s="129">
        <f t="shared" si="0"/>
        <v>0</v>
      </c>
      <c r="AA3" s="129">
        <f t="shared" si="0"/>
        <v>0</v>
      </c>
      <c r="AB3" s="129">
        <f t="shared" si="0"/>
        <v>732.79</v>
      </c>
      <c r="AC3" s="127"/>
      <c r="AD3" s="127"/>
      <c r="AE3" s="127"/>
    </row>
    <row r="4" spans="1:31" s="28" customFormat="1" ht="23" customHeight="1" thickTop="1" thickBot="1">
      <c r="A4" s="130"/>
      <c r="B4" s="130"/>
      <c r="C4" s="130"/>
      <c r="D4" s="130"/>
      <c r="E4" s="130"/>
      <c r="F4" s="130"/>
      <c r="G4" s="130"/>
      <c r="H4" s="130" t="s">
        <v>877</v>
      </c>
      <c r="I4" s="131"/>
      <c r="J4" s="131">
        <f>IF(L4&gt;0,(T4+U4)/L4,0)</f>
        <v>33.5</v>
      </c>
      <c r="K4" s="130"/>
      <c r="L4" s="132">
        <f>L3</f>
        <v>13.88</v>
      </c>
      <c r="M4" s="132"/>
      <c r="N4" s="132"/>
      <c r="O4" s="132"/>
      <c r="P4" s="132"/>
      <c r="Q4" s="132"/>
      <c r="R4" s="132"/>
      <c r="S4" s="132"/>
      <c r="T4" s="132">
        <f>T3</f>
        <v>464.98</v>
      </c>
      <c r="U4" s="132">
        <f>0</f>
        <v>0</v>
      </c>
      <c r="V4" s="132">
        <f>V3</f>
        <v>245.31</v>
      </c>
      <c r="W4" s="132">
        <f>W3</f>
        <v>22.5</v>
      </c>
      <c r="X4" s="132"/>
      <c r="Y4" s="132">
        <f>Y3</f>
        <v>0</v>
      </c>
      <c r="Z4" s="132">
        <f>Z3</f>
        <v>0</v>
      </c>
      <c r="AA4" s="132">
        <f>AA3</f>
        <v>0</v>
      </c>
      <c r="AB4" s="132">
        <f>ROUND(AB3+U4,2)</f>
        <v>732.79</v>
      </c>
      <c r="AC4" s="127"/>
      <c r="AD4" s="127" t="s">
        <v>758</v>
      </c>
      <c r="AE4" s="127"/>
    </row>
    <row r="5" spans="1:31" s="20" customFormat="1" ht="44" customHeight="1" thickTop="1" thickBot="1">
      <c r="A5" s="125" t="s">
        <v>0</v>
      </c>
      <c r="B5" s="125" t="s">
        <v>1</v>
      </c>
      <c r="C5" s="125" t="s">
        <v>2</v>
      </c>
      <c r="D5" s="125" t="s">
        <v>738</v>
      </c>
      <c r="E5" s="125" t="s">
        <v>739</v>
      </c>
      <c r="F5" s="125" t="s">
        <v>5</v>
      </c>
      <c r="G5" s="125" t="s">
        <v>6</v>
      </c>
      <c r="H5" s="125" t="s">
        <v>740</v>
      </c>
      <c r="I5" s="125" t="s">
        <v>8</v>
      </c>
      <c r="J5" s="125" t="s">
        <v>9</v>
      </c>
      <c r="K5" s="125" t="s">
        <v>10</v>
      </c>
      <c r="L5" s="125" t="s">
        <v>11</v>
      </c>
      <c r="M5" s="125" t="s">
        <v>741</v>
      </c>
      <c r="N5" s="125" t="s">
        <v>742</v>
      </c>
      <c r="O5" s="125" t="s">
        <v>743</v>
      </c>
      <c r="P5" s="125" t="s">
        <v>744</v>
      </c>
      <c r="Q5" s="125" t="s">
        <v>735</v>
      </c>
      <c r="R5" s="125" t="s">
        <v>736</v>
      </c>
      <c r="S5" s="125" t="s">
        <v>745</v>
      </c>
      <c r="T5" s="125" t="s">
        <v>12</v>
      </c>
      <c r="U5" s="125" t="s">
        <v>13</v>
      </c>
      <c r="V5" s="125" t="s">
        <v>14</v>
      </c>
      <c r="W5" s="125" t="s">
        <v>15</v>
      </c>
      <c r="X5" s="125" t="s">
        <v>16</v>
      </c>
      <c r="Y5" s="125" t="s">
        <v>17</v>
      </c>
      <c r="Z5" s="125" t="s">
        <v>18</v>
      </c>
      <c r="AA5" s="125" t="s">
        <v>746</v>
      </c>
      <c r="AB5" s="125" t="s">
        <v>21</v>
      </c>
      <c r="AC5" s="126"/>
      <c r="AD5" s="126" t="s">
        <v>875</v>
      </c>
      <c r="AE5" s="126" t="s">
        <v>265</v>
      </c>
    </row>
    <row r="6" spans="1:31" ht="23" customHeight="1" thickTop="1" thickBot="1">
      <c r="A6" s="94" t="s">
        <v>497</v>
      </c>
      <c r="B6" s="94" t="s">
        <v>492</v>
      </c>
      <c r="C6" s="94" t="s">
        <v>25</v>
      </c>
      <c r="D6" s="94" t="s">
        <v>498</v>
      </c>
      <c r="E6" s="94" t="s">
        <v>192</v>
      </c>
      <c r="F6" s="94" t="s">
        <v>499</v>
      </c>
      <c r="G6" s="94" t="s">
        <v>500</v>
      </c>
      <c r="H6" s="94" t="s">
        <v>501</v>
      </c>
      <c r="I6" s="95">
        <v>0</v>
      </c>
      <c r="J6" s="95"/>
      <c r="K6" s="94"/>
      <c r="L6" s="96">
        <v>8.76</v>
      </c>
      <c r="M6" s="96"/>
      <c r="N6" s="96"/>
      <c r="O6" s="96"/>
      <c r="P6" s="96"/>
      <c r="Q6" s="96"/>
      <c r="R6" s="96"/>
      <c r="S6" s="96"/>
      <c r="T6" s="96">
        <v>364.49</v>
      </c>
      <c r="U6" s="96">
        <v>0</v>
      </c>
      <c r="V6" s="96">
        <v>152.31</v>
      </c>
      <c r="W6" s="96">
        <v>9</v>
      </c>
      <c r="X6" s="96">
        <v>0</v>
      </c>
      <c r="Y6" s="96">
        <v>0</v>
      </c>
      <c r="Z6" s="96">
        <v>0</v>
      </c>
      <c r="AA6" s="96">
        <v>0</v>
      </c>
      <c r="AB6" s="96">
        <f t="shared" ref="AB6:AB12" si="1">ROUND(SUM(S6:W6,Y6:AA6),2)</f>
        <v>525.79999999999995</v>
      </c>
      <c r="AC6" s="94"/>
      <c r="AD6" s="94" t="s">
        <v>878</v>
      </c>
      <c r="AE6" s="94" t="s">
        <v>879</v>
      </c>
    </row>
    <row r="7" spans="1:31" ht="23" customHeight="1" thickTop="1" thickBot="1">
      <c r="A7" s="94" t="s">
        <v>497</v>
      </c>
      <c r="B7" s="94" t="s">
        <v>492</v>
      </c>
      <c r="C7" s="94" t="s">
        <v>25</v>
      </c>
      <c r="D7" s="94" t="s">
        <v>502</v>
      </c>
      <c r="E7" s="94" t="s">
        <v>503</v>
      </c>
      <c r="F7" s="94" t="s">
        <v>499</v>
      </c>
      <c r="G7" s="94" t="s">
        <v>500</v>
      </c>
      <c r="H7" s="94" t="s">
        <v>501</v>
      </c>
      <c r="I7" s="95">
        <v>0</v>
      </c>
      <c r="J7" s="95"/>
      <c r="K7" s="94"/>
      <c r="L7" s="96">
        <v>10.26</v>
      </c>
      <c r="M7" s="96"/>
      <c r="N7" s="96"/>
      <c r="O7" s="96"/>
      <c r="P7" s="96"/>
      <c r="Q7" s="96"/>
      <c r="R7" s="96"/>
      <c r="S7" s="96"/>
      <c r="T7" s="96">
        <v>233.61</v>
      </c>
      <c r="U7" s="96">
        <v>0</v>
      </c>
      <c r="V7" s="96">
        <v>105.52</v>
      </c>
      <c r="W7" s="96">
        <v>13.5</v>
      </c>
      <c r="X7" s="96">
        <v>0</v>
      </c>
      <c r="Y7" s="96">
        <v>0</v>
      </c>
      <c r="Z7" s="96">
        <v>0</v>
      </c>
      <c r="AA7" s="96">
        <v>0</v>
      </c>
      <c r="AB7" s="96">
        <f t="shared" si="1"/>
        <v>352.63</v>
      </c>
      <c r="AC7" s="94"/>
      <c r="AD7" s="94" t="s">
        <v>880</v>
      </c>
      <c r="AE7" s="94" t="s">
        <v>881</v>
      </c>
    </row>
    <row r="8" spans="1:31" ht="23" customHeight="1" thickTop="1" thickBot="1">
      <c r="A8" s="94" t="s">
        <v>497</v>
      </c>
      <c r="B8" s="94" t="s">
        <v>492</v>
      </c>
      <c r="C8" s="94" t="s">
        <v>25</v>
      </c>
      <c r="D8" s="94" t="s">
        <v>504</v>
      </c>
      <c r="E8" s="94" t="s">
        <v>505</v>
      </c>
      <c r="F8" s="94" t="s">
        <v>499</v>
      </c>
      <c r="G8" s="94" t="s">
        <v>500</v>
      </c>
      <c r="H8" s="94" t="s">
        <v>501</v>
      </c>
      <c r="I8" s="95">
        <v>0</v>
      </c>
      <c r="J8" s="95"/>
      <c r="K8" s="94"/>
      <c r="L8" s="96">
        <v>10.51</v>
      </c>
      <c r="M8" s="96"/>
      <c r="N8" s="96"/>
      <c r="O8" s="96"/>
      <c r="P8" s="96"/>
      <c r="Q8" s="96"/>
      <c r="R8" s="96"/>
      <c r="S8" s="96"/>
      <c r="T8" s="96">
        <v>530.13</v>
      </c>
      <c r="U8" s="96">
        <v>0</v>
      </c>
      <c r="V8" s="96">
        <v>154.97</v>
      </c>
      <c r="W8" s="96">
        <v>13.5</v>
      </c>
      <c r="X8" s="96">
        <v>0</v>
      </c>
      <c r="Y8" s="96">
        <v>0</v>
      </c>
      <c r="Z8" s="96">
        <v>0</v>
      </c>
      <c r="AA8" s="96">
        <v>0</v>
      </c>
      <c r="AB8" s="96">
        <f t="shared" si="1"/>
        <v>698.6</v>
      </c>
      <c r="AC8" s="94"/>
      <c r="AD8" s="94"/>
      <c r="AE8" s="94" t="s">
        <v>882</v>
      </c>
    </row>
    <row r="9" spans="1:31" ht="23" customHeight="1" thickTop="1" thickBot="1">
      <c r="A9" s="94" t="s">
        <v>497</v>
      </c>
      <c r="B9" s="94" t="s">
        <v>492</v>
      </c>
      <c r="C9" s="94" t="s">
        <v>25</v>
      </c>
      <c r="D9" s="94" t="s">
        <v>506</v>
      </c>
      <c r="E9" s="94" t="s">
        <v>507</v>
      </c>
      <c r="F9" s="94" t="s">
        <v>499</v>
      </c>
      <c r="G9" s="94" t="s">
        <v>500</v>
      </c>
      <c r="H9" s="94" t="s">
        <v>501</v>
      </c>
      <c r="I9" s="95">
        <v>0</v>
      </c>
      <c r="J9" s="95"/>
      <c r="K9" s="94"/>
      <c r="L9" s="96">
        <v>10.86</v>
      </c>
      <c r="M9" s="96"/>
      <c r="N9" s="96"/>
      <c r="O9" s="96"/>
      <c r="P9" s="96"/>
      <c r="Q9" s="96"/>
      <c r="R9" s="96"/>
      <c r="S9" s="96"/>
      <c r="T9" s="96">
        <v>460.49</v>
      </c>
      <c r="U9" s="96">
        <v>0</v>
      </c>
      <c r="V9" s="96">
        <v>166.39</v>
      </c>
      <c r="W9" s="96">
        <v>13.5</v>
      </c>
      <c r="X9" s="96">
        <v>0</v>
      </c>
      <c r="Y9" s="96">
        <v>0</v>
      </c>
      <c r="Z9" s="96">
        <v>0</v>
      </c>
      <c r="AA9" s="96">
        <v>0</v>
      </c>
      <c r="AB9" s="96">
        <f t="shared" si="1"/>
        <v>640.38</v>
      </c>
      <c r="AC9" s="94"/>
      <c r="AD9" s="94"/>
      <c r="AE9" s="94" t="s">
        <v>883</v>
      </c>
    </row>
    <row r="10" spans="1:31" ht="23" customHeight="1" thickTop="1" thickBot="1">
      <c r="A10" s="94" t="s">
        <v>497</v>
      </c>
      <c r="B10" s="94" t="s">
        <v>492</v>
      </c>
      <c r="C10" s="94" t="s">
        <v>25</v>
      </c>
      <c r="D10" s="94" t="s">
        <v>508</v>
      </c>
      <c r="E10" s="94" t="s">
        <v>27</v>
      </c>
      <c r="F10" s="94" t="s">
        <v>499</v>
      </c>
      <c r="G10" s="94" t="s">
        <v>500</v>
      </c>
      <c r="H10" s="94" t="s">
        <v>501</v>
      </c>
      <c r="I10" s="95">
        <v>0</v>
      </c>
      <c r="J10" s="95"/>
      <c r="K10" s="94"/>
      <c r="L10" s="96">
        <v>5.55</v>
      </c>
      <c r="M10" s="96"/>
      <c r="N10" s="96"/>
      <c r="O10" s="96"/>
      <c r="P10" s="96"/>
      <c r="Q10" s="96"/>
      <c r="R10" s="96"/>
      <c r="S10" s="96"/>
      <c r="T10" s="96">
        <v>357</v>
      </c>
      <c r="U10" s="96">
        <v>0</v>
      </c>
      <c r="V10" s="96">
        <v>176.07</v>
      </c>
      <c r="W10" s="96">
        <v>4.5</v>
      </c>
      <c r="X10" s="96">
        <v>0</v>
      </c>
      <c r="Y10" s="96">
        <v>0</v>
      </c>
      <c r="Z10" s="96">
        <v>0</v>
      </c>
      <c r="AA10" s="96">
        <v>0</v>
      </c>
      <c r="AB10" s="96">
        <f t="shared" si="1"/>
        <v>537.57000000000005</v>
      </c>
      <c r="AC10" s="94"/>
      <c r="AD10" s="94"/>
      <c r="AE10" s="94" t="s">
        <v>884</v>
      </c>
    </row>
    <row r="11" spans="1:31" ht="23" customHeight="1" thickTop="1" thickBot="1">
      <c r="A11" s="94" t="s">
        <v>497</v>
      </c>
      <c r="B11" s="94" t="s">
        <v>492</v>
      </c>
      <c r="C11" s="94" t="s">
        <v>25</v>
      </c>
      <c r="D11" s="94" t="s">
        <v>509</v>
      </c>
      <c r="E11" s="94" t="s">
        <v>49</v>
      </c>
      <c r="F11" s="94" t="s">
        <v>499</v>
      </c>
      <c r="G11" s="94" t="s">
        <v>500</v>
      </c>
      <c r="H11" s="94" t="s">
        <v>501</v>
      </c>
      <c r="I11" s="95">
        <v>0</v>
      </c>
      <c r="J11" s="95"/>
      <c r="K11" s="94"/>
      <c r="L11" s="96">
        <v>11.83</v>
      </c>
      <c r="M11" s="96"/>
      <c r="N11" s="96"/>
      <c r="O11" s="96"/>
      <c r="P11" s="96"/>
      <c r="Q11" s="96"/>
      <c r="R11" s="96"/>
      <c r="S11" s="96"/>
      <c r="T11" s="96">
        <v>690.81</v>
      </c>
      <c r="U11" s="96">
        <v>0</v>
      </c>
      <c r="V11" s="96">
        <v>383.78</v>
      </c>
      <c r="W11" s="96">
        <v>13.5</v>
      </c>
      <c r="X11" s="96">
        <v>0</v>
      </c>
      <c r="Y11" s="96">
        <v>0</v>
      </c>
      <c r="Z11" s="96">
        <v>0</v>
      </c>
      <c r="AA11" s="96">
        <v>0</v>
      </c>
      <c r="AB11" s="96">
        <f t="shared" si="1"/>
        <v>1088.0899999999999</v>
      </c>
      <c r="AC11" s="94"/>
      <c r="AD11" s="94"/>
      <c r="AE11" s="94" t="s">
        <v>885</v>
      </c>
    </row>
    <row r="12" spans="1:31" ht="23" customHeight="1" thickTop="1" thickBot="1">
      <c r="A12" s="94" t="s">
        <v>491</v>
      </c>
      <c r="B12" s="94" t="s">
        <v>492</v>
      </c>
      <c r="C12" s="94" t="s">
        <v>25</v>
      </c>
      <c r="D12" s="94" t="s">
        <v>510</v>
      </c>
      <c r="E12" s="94" t="s">
        <v>175</v>
      </c>
      <c r="F12" s="94" t="s">
        <v>499</v>
      </c>
      <c r="G12" s="94" t="s">
        <v>500</v>
      </c>
      <c r="H12" s="94" t="s">
        <v>501</v>
      </c>
      <c r="I12" s="95">
        <v>0</v>
      </c>
      <c r="J12" s="95"/>
      <c r="K12" s="94"/>
      <c r="L12" s="96">
        <v>12.23</v>
      </c>
      <c r="M12" s="96"/>
      <c r="N12" s="96"/>
      <c r="O12" s="96"/>
      <c r="P12" s="96"/>
      <c r="Q12" s="96"/>
      <c r="R12" s="96"/>
      <c r="S12" s="96"/>
      <c r="T12" s="96">
        <v>526.16999999999996</v>
      </c>
      <c r="U12" s="96">
        <v>0</v>
      </c>
      <c r="V12" s="96">
        <v>204.97</v>
      </c>
      <c r="W12" s="96">
        <v>13.5</v>
      </c>
      <c r="X12" s="96">
        <v>0</v>
      </c>
      <c r="Y12" s="96">
        <v>0</v>
      </c>
      <c r="Z12" s="96">
        <v>0</v>
      </c>
      <c r="AA12" s="96">
        <v>0</v>
      </c>
      <c r="AB12" s="96">
        <f t="shared" si="1"/>
        <v>744.64</v>
      </c>
      <c r="AC12" s="94"/>
      <c r="AD12" s="94"/>
      <c r="AE12" s="94" t="s">
        <v>886</v>
      </c>
    </row>
    <row r="13" spans="1:31" s="28" customFormat="1" ht="23" customHeight="1" thickTop="1" thickBot="1">
      <c r="A13" s="127"/>
      <c r="B13" s="127"/>
      <c r="C13" s="127"/>
      <c r="D13" s="127"/>
      <c r="E13" s="127"/>
      <c r="F13" s="127" t="s">
        <v>499</v>
      </c>
      <c r="G13" s="127" t="s">
        <v>500</v>
      </c>
      <c r="H13" s="127" t="s">
        <v>757</v>
      </c>
      <c r="I13" s="128"/>
      <c r="J13" s="128">
        <f>IF(L13&gt;0,T13/L13,0)</f>
        <v>45.181428571428569</v>
      </c>
      <c r="K13" s="127"/>
      <c r="L13" s="129">
        <f>ROUND(SUM(L6:L12),2)</f>
        <v>70</v>
      </c>
      <c r="M13" s="129"/>
      <c r="N13" s="129"/>
      <c r="O13" s="129"/>
      <c r="P13" s="129"/>
      <c r="Q13" s="129"/>
      <c r="R13" s="129"/>
      <c r="S13" s="129"/>
      <c r="T13" s="129">
        <f>ROUND(SUM(T6:T12),2)</f>
        <v>3162.7</v>
      </c>
      <c r="U13" s="129"/>
      <c r="V13" s="129">
        <f t="shared" ref="V13:AB13" si="2">ROUND(SUM(V6:V12),2)</f>
        <v>1344.01</v>
      </c>
      <c r="W13" s="129">
        <f t="shared" si="2"/>
        <v>81</v>
      </c>
      <c r="X13" s="129">
        <f t="shared" si="2"/>
        <v>0</v>
      </c>
      <c r="Y13" s="129">
        <f t="shared" si="2"/>
        <v>0</v>
      </c>
      <c r="Z13" s="129">
        <f t="shared" si="2"/>
        <v>0</v>
      </c>
      <c r="AA13" s="129">
        <f t="shared" si="2"/>
        <v>0</v>
      </c>
      <c r="AB13" s="129">
        <f t="shared" si="2"/>
        <v>4587.71</v>
      </c>
      <c r="AC13" s="127"/>
      <c r="AD13" s="127"/>
      <c r="AE13" s="127"/>
    </row>
    <row r="14" spans="1:31" s="28" customFormat="1" ht="23" customHeight="1" thickTop="1" thickBot="1">
      <c r="A14" s="130"/>
      <c r="B14" s="130"/>
      <c r="C14" s="130"/>
      <c r="D14" s="130"/>
      <c r="E14" s="130"/>
      <c r="F14" s="130"/>
      <c r="G14" s="130"/>
      <c r="H14" s="130" t="s">
        <v>887</v>
      </c>
      <c r="I14" s="131"/>
      <c r="J14" s="131">
        <f>IF(L14&gt;0,(T14+U14)/L14,0)</f>
        <v>45.181428571428569</v>
      </c>
      <c r="K14" s="130"/>
      <c r="L14" s="132">
        <f>L13</f>
        <v>70</v>
      </c>
      <c r="M14" s="132"/>
      <c r="N14" s="132"/>
      <c r="O14" s="132"/>
      <c r="P14" s="132"/>
      <c r="Q14" s="132"/>
      <c r="R14" s="132"/>
      <c r="S14" s="132"/>
      <c r="T14" s="132">
        <f>T13</f>
        <v>3162.7</v>
      </c>
      <c r="U14" s="132">
        <f>0</f>
        <v>0</v>
      </c>
      <c r="V14" s="132">
        <f>V13</f>
        <v>1344.01</v>
      </c>
      <c r="W14" s="132">
        <f>W13</f>
        <v>81</v>
      </c>
      <c r="X14" s="132"/>
      <c r="Y14" s="132">
        <f>Y13</f>
        <v>0</v>
      </c>
      <c r="Z14" s="132">
        <f>Z13</f>
        <v>0</v>
      </c>
      <c r="AA14" s="132">
        <f>AA13</f>
        <v>0</v>
      </c>
      <c r="AB14" s="132">
        <f>ROUND(AB13+U14,2)</f>
        <v>4587.71</v>
      </c>
      <c r="AC14" s="127"/>
      <c r="AD14" s="127"/>
      <c r="AE14" s="127"/>
    </row>
    <row r="15" spans="1:31" s="20" customFormat="1" ht="44" customHeight="1" thickTop="1" thickBot="1">
      <c r="A15" s="125" t="s">
        <v>0</v>
      </c>
      <c r="B15" s="125" t="s">
        <v>1</v>
      </c>
      <c r="C15" s="125" t="s">
        <v>2</v>
      </c>
      <c r="D15" s="125" t="s">
        <v>738</v>
      </c>
      <c r="E15" s="125" t="s">
        <v>739</v>
      </c>
      <c r="F15" s="125" t="s">
        <v>5</v>
      </c>
      <c r="G15" s="125" t="s">
        <v>6</v>
      </c>
      <c r="H15" s="125" t="s">
        <v>740</v>
      </c>
      <c r="I15" s="125" t="s">
        <v>8</v>
      </c>
      <c r="J15" s="125" t="s">
        <v>9</v>
      </c>
      <c r="K15" s="125" t="s">
        <v>10</v>
      </c>
      <c r="L15" s="125" t="s">
        <v>11</v>
      </c>
      <c r="M15" s="125" t="s">
        <v>741</v>
      </c>
      <c r="N15" s="125" t="s">
        <v>742</v>
      </c>
      <c r="O15" s="125" t="s">
        <v>743</v>
      </c>
      <c r="P15" s="125" t="s">
        <v>744</v>
      </c>
      <c r="Q15" s="125" t="s">
        <v>735</v>
      </c>
      <c r="R15" s="125" t="s">
        <v>736</v>
      </c>
      <c r="S15" s="125" t="s">
        <v>745</v>
      </c>
      <c r="T15" s="125" t="s">
        <v>12</v>
      </c>
      <c r="U15" s="125" t="s">
        <v>13</v>
      </c>
      <c r="V15" s="125" t="s">
        <v>14</v>
      </c>
      <c r="W15" s="125" t="s">
        <v>15</v>
      </c>
      <c r="X15" s="125" t="s">
        <v>16</v>
      </c>
      <c r="Y15" s="125" t="s">
        <v>17</v>
      </c>
      <c r="Z15" s="125" t="s">
        <v>18</v>
      </c>
      <c r="AA15" s="125" t="s">
        <v>746</v>
      </c>
      <c r="AB15" s="125" t="s">
        <v>21</v>
      </c>
      <c r="AC15" s="126"/>
      <c r="AD15" s="126" t="s">
        <v>875</v>
      </c>
      <c r="AE15" s="126" t="s">
        <v>265</v>
      </c>
    </row>
    <row r="16" spans="1:31" ht="23" customHeight="1" thickTop="1" thickBot="1">
      <c r="A16" s="94" t="s">
        <v>491</v>
      </c>
      <c r="B16" s="94" t="s">
        <v>492</v>
      </c>
      <c r="C16" s="94" t="s">
        <v>25</v>
      </c>
      <c r="D16" s="94" t="s">
        <v>493</v>
      </c>
      <c r="E16" s="94" t="s">
        <v>49</v>
      </c>
      <c r="F16" s="94" t="s">
        <v>511</v>
      </c>
      <c r="G16" s="94" t="s">
        <v>512</v>
      </c>
      <c r="H16" s="94" t="s">
        <v>513</v>
      </c>
      <c r="I16" s="95">
        <v>0</v>
      </c>
      <c r="J16" s="95"/>
      <c r="K16" s="94"/>
      <c r="L16" s="96">
        <v>14.21</v>
      </c>
      <c r="M16" s="96"/>
      <c r="N16" s="96"/>
      <c r="O16" s="96"/>
      <c r="P16" s="96"/>
      <c r="Q16" s="96"/>
      <c r="R16" s="96"/>
      <c r="S16" s="96"/>
      <c r="T16" s="96">
        <v>464.98</v>
      </c>
      <c r="U16" s="96">
        <v>0</v>
      </c>
      <c r="V16" s="96">
        <v>245.31</v>
      </c>
      <c r="W16" s="96">
        <v>22.5</v>
      </c>
      <c r="X16" s="96">
        <v>0</v>
      </c>
      <c r="Y16" s="96">
        <v>0</v>
      </c>
      <c r="Z16" s="96">
        <v>0</v>
      </c>
      <c r="AA16" s="96">
        <v>0</v>
      </c>
      <c r="AB16" s="96">
        <f>ROUND(SUM(S16:W16,Y16:AA16),2)</f>
        <v>732.79</v>
      </c>
      <c r="AC16" s="94"/>
      <c r="AD16" s="94"/>
      <c r="AE16" s="94" t="s">
        <v>888</v>
      </c>
    </row>
    <row r="17" spans="1:31" s="28" customFormat="1" ht="23" customHeight="1" thickTop="1" thickBot="1">
      <c r="A17" s="127"/>
      <c r="B17" s="127"/>
      <c r="C17" s="127"/>
      <c r="D17" s="127"/>
      <c r="E17" s="127"/>
      <c r="F17" s="127" t="s">
        <v>511</v>
      </c>
      <c r="G17" s="127" t="s">
        <v>512</v>
      </c>
      <c r="H17" s="127" t="s">
        <v>757</v>
      </c>
      <c r="I17" s="128"/>
      <c r="J17" s="128">
        <f>IF(L17&gt;0,T17/L17,0)</f>
        <v>32.722026741731177</v>
      </c>
      <c r="K17" s="127"/>
      <c r="L17" s="129">
        <f>ROUND(SUM(L16:L16),2)</f>
        <v>14.21</v>
      </c>
      <c r="M17" s="129"/>
      <c r="N17" s="129"/>
      <c r="O17" s="129"/>
      <c r="P17" s="129"/>
      <c r="Q17" s="129"/>
      <c r="R17" s="129"/>
      <c r="S17" s="129"/>
      <c r="T17" s="129">
        <f>ROUND(SUM(T16:T16),2)</f>
        <v>464.98</v>
      </c>
      <c r="U17" s="129"/>
      <c r="V17" s="129">
        <f t="shared" ref="V17:AB17" si="3">ROUND(SUM(V16:V16),2)</f>
        <v>245.31</v>
      </c>
      <c r="W17" s="129">
        <f t="shared" si="3"/>
        <v>22.5</v>
      </c>
      <c r="X17" s="129">
        <f t="shared" si="3"/>
        <v>0</v>
      </c>
      <c r="Y17" s="129">
        <f t="shared" si="3"/>
        <v>0</v>
      </c>
      <c r="Z17" s="129">
        <f t="shared" si="3"/>
        <v>0</v>
      </c>
      <c r="AA17" s="129">
        <f t="shared" si="3"/>
        <v>0</v>
      </c>
      <c r="AB17" s="129">
        <f t="shared" si="3"/>
        <v>732.79</v>
      </c>
      <c r="AC17" s="127"/>
      <c r="AD17" s="127"/>
      <c r="AE17" s="127"/>
    </row>
    <row r="18" spans="1:31" s="28" customFormat="1" ht="23" customHeight="1" thickTop="1" thickBot="1">
      <c r="A18" s="130"/>
      <c r="B18" s="130"/>
      <c r="C18" s="130"/>
      <c r="D18" s="130"/>
      <c r="E18" s="130"/>
      <c r="F18" s="130"/>
      <c r="G18" s="130"/>
      <c r="H18" s="130" t="s">
        <v>889</v>
      </c>
      <c r="I18" s="131"/>
      <c r="J18" s="131">
        <f>IF(L18&gt;0,(T18+U18)/L18,0)</f>
        <v>32.722026741731177</v>
      </c>
      <c r="K18" s="130"/>
      <c r="L18" s="132">
        <f>L17</f>
        <v>14.21</v>
      </c>
      <c r="M18" s="132"/>
      <c r="N18" s="132"/>
      <c r="O18" s="132"/>
      <c r="P18" s="132"/>
      <c r="Q18" s="132"/>
      <c r="R18" s="132"/>
      <c r="S18" s="132"/>
      <c r="T18" s="132">
        <f>T17</f>
        <v>464.98</v>
      </c>
      <c r="U18" s="132">
        <f>0</f>
        <v>0</v>
      </c>
      <c r="V18" s="132">
        <f>V17</f>
        <v>245.31</v>
      </c>
      <c r="W18" s="132">
        <f>W17</f>
        <v>22.5</v>
      </c>
      <c r="X18" s="132"/>
      <c r="Y18" s="132">
        <f>Y17</f>
        <v>0</v>
      </c>
      <c r="Z18" s="132">
        <f>Z17</f>
        <v>0</v>
      </c>
      <c r="AA18" s="132">
        <f>AA17</f>
        <v>0</v>
      </c>
      <c r="AB18" s="132">
        <f>ROUND(AB17+U18,2)</f>
        <v>732.79</v>
      </c>
      <c r="AC18" s="127"/>
      <c r="AD18" s="127"/>
      <c r="AE18" s="127"/>
    </row>
    <row r="19" spans="1:31" s="20" customFormat="1" ht="44" customHeight="1" thickTop="1" thickBot="1">
      <c r="A19" s="125" t="s">
        <v>0</v>
      </c>
      <c r="B19" s="125" t="s">
        <v>1</v>
      </c>
      <c r="C19" s="125" t="s">
        <v>2</v>
      </c>
      <c r="D19" s="125" t="s">
        <v>738</v>
      </c>
      <c r="E19" s="125" t="s">
        <v>739</v>
      </c>
      <c r="F19" s="125" t="s">
        <v>5</v>
      </c>
      <c r="G19" s="125" t="s">
        <v>6</v>
      </c>
      <c r="H19" s="125" t="s">
        <v>740</v>
      </c>
      <c r="I19" s="125" t="s">
        <v>8</v>
      </c>
      <c r="J19" s="125" t="s">
        <v>9</v>
      </c>
      <c r="K19" s="125" t="s">
        <v>10</v>
      </c>
      <c r="L19" s="125" t="s">
        <v>11</v>
      </c>
      <c r="M19" s="125" t="s">
        <v>741</v>
      </c>
      <c r="N19" s="125" t="s">
        <v>742</v>
      </c>
      <c r="O19" s="125" t="s">
        <v>743</v>
      </c>
      <c r="P19" s="125" t="s">
        <v>744</v>
      </c>
      <c r="Q19" s="125" t="s">
        <v>735</v>
      </c>
      <c r="R19" s="125" t="s">
        <v>736</v>
      </c>
      <c r="S19" s="125" t="s">
        <v>745</v>
      </c>
      <c r="T19" s="125" t="s">
        <v>12</v>
      </c>
      <c r="U19" s="125" t="s">
        <v>13</v>
      </c>
      <c r="V19" s="125" t="s">
        <v>14</v>
      </c>
      <c r="W19" s="125" t="s">
        <v>15</v>
      </c>
      <c r="X19" s="125" t="s">
        <v>16</v>
      </c>
      <c r="Y19" s="125" t="s">
        <v>17</v>
      </c>
      <c r="Z19" s="125" t="s">
        <v>18</v>
      </c>
      <c r="AA19" s="125" t="s">
        <v>746</v>
      </c>
      <c r="AB19" s="125" t="s">
        <v>21</v>
      </c>
      <c r="AC19" s="126"/>
      <c r="AD19" s="126" t="s">
        <v>875</v>
      </c>
      <c r="AE19" s="126" t="s">
        <v>265</v>
      </c>
    </row>
    <row r="20" spans="1:31" ht="23" customHeight="1" thickTop="1" thickBot="1">
      <c r="A20" s="94" t="s">
        <v>491</v>
      </c>
      <c r="B20" s="94" t="s">
        <v>492</v>
      </c>
      <c r="C20" s="94" t="s">
        <v>25</v>
      </c>
      <c r="D20" s="94" t="s">
        <v>493</v>
      </c>
      <c r="E20" s="94" t="s">
        <v>49</v>
      </c>
      <c r="F20" s="94" t="s">
        <v>514</v>
      </c>
      <c r="G20" s="94" t="s">
        <v>515</v>
      </c>
      <c r="H20" s="94" t="s">
        <v>516</v>
      </c>
      <c r="I20" s="95">
        <v>0</v>
      </c>
      <c r="J20" s="95"/>
      <c r="K20" s="94"/>
      <c r="L20" s="96">
        <v>14.35</v>
      </c>
      <c r="M20" s="96"/>
      <c r="N20" s="96"/>
      <c r="O20" s="96"/>
      <c r="P20" s="96"/>
      <c r="Q20" s="96"/>
      <c r="R20" s="96"/>
      <c r="S20" s="96"/>
      <c r="T20" s="96">
        <v>464.98</v>
      </c>
      <c r="U20" s="96">
        <v>0</v>
      </c>
      <c r="V20" s="96">
        <v>245.31</v>
      </c>
      <c r="W20" s="96">
        <v>22.5</v>
      </c>
      <c r="X20" s="96">
        <v>0</v>
      </c>
      <c r="Y20" s="96">
        <v>0</v>
      </c>
      <c r="Z20" s="96">
        <v>0</v>
      </c>
      <c r="AA20" s="96">
        <v>0</v>
      </c>
      <c r="AB20" s="96">
        <f>ROUND(SUM(S20:W20,Y20:AA20),2)</f>
        <v>732.79</v>
      </c>
      <c r="AC20" s="94"/>
      <c r="AD20" s="94"/>
      <c r="AE20" s="94" t="s">
        <v>890</v>
      </c>
    </row>
    <row r="21" spans="1:31" ht="23" customHeight="1" thickTop="1" thickBot="1">
      <c r="A21" s="97"/>
      <c r="B21" s="97"/>
      <c r="C21" s="97"/>
      <c r="D21" s="97"/>
      <c r="E21" s="97"/>
      <c r="F21" s="97" t="s">
        <v>514</v>
      </c>
      <c r="G21" s="97" t="s">
        <v>515</v>
      </c>
      <c r="H21" s="97" t="s">
        <v>757</v>
      </c>
      <c r="I21" s="98"/>
      <c r="J21" s="98">
        <f>IF(L21&gt;0,T21/L21,0)</f>
        <v>32.402787456445992</v>
      </c>
      <c r="K21" s="97"/>
      <c r="L21" s="99">
        <f>ROUND(SUM(L20:L20),2)</f>
        <v>14.35</v>
      </c>
      <c r="M21" s="99"/>
      <c r="N21" s="99"/>
      <c r="O21" s="99"/>
      <c r="P21" s="99"/>
      <c r="Q21" s="99"/>
      <c r="R21" s="99"/>
      <c r="S21" s="99"/>
      <c r="T21" s="99">
        <f>ROUND(SUM(T20:T20),2)</f>
        <v>464.98</v>
      </c>
      <c r="U21" s="99"/>
      <c r="V21" s="99">
        <f t="shared" ref="V21:AB21" si="4">ROUND(SUM(V20:V20),2)</f>
        <v>245.31</v>
      </c>
      <c r="W21" s="99">
        <f t="shared" si="4"/>
        <v>22.5</v>
      </c>
      <c r="X21" s="99">
        <f t="shared" si="4"/>
        <v>0</v>
      </c>
      <c r="Y21" s="99">
        <f t="shared" si="4"/>
        <v>0</v>
      </c>
      <c r="Z21" s="99">
        <f t="shared" si="4"/>
        <v>0</v>
      </c>
      <c r="AA21" s="99">
        <f t="shared" si="4"/>
        <v>0</v>
      </c>
      <c r="AB21" s="99">
        <f t="shared" si="4"/>
        <v>732.79</v>
      </c>
      <c r="AC21" s="94"/>
      <c r="AD21" s="94"/>
      <c r="AE21" s="94"/>
    </row>
    <row r="22" spans="1:31" s="28" customFormat="1" ht="23" customHeight="1" thickTop="1" thickBot="1">
      <c r="A22" s="130"/>
      <c r="B22" s="130"/>
      <c r="C22" s="130"/>
      <c r="D22" s="130"/>
      <c r="E22" s="130"/>
      <c r="F22" s="130"/>
      <c r="G22" s="130"/>
      <c r="H22" s="130" t="s">
        <v>891</v>
      </c>
      <c r="I22" s="131"/>
      <c r="J22" s="131">
        <f>IF(L22&gt;0,(T22+U22)/L22,0)</f>
        <v>32.402787456445992</v>
      </c>
      <c r="K22" s="130"/>
      <c r="L22" s="132">
        <f>L21</f>
        <v>14.35</v>
      </c>
      <c r="M22" s="132"/>
      <c r="N22" s="132"/>
      <c r="O22" s="132"/>
      <c r="P22" s="132"/>
      <c r="Q22" s="132"/>
      <c r="R22" s="132"/>
      <c r="S22" s="132"/>
      <c r="T22" s="132">
        <f>T21</f>
        <v>464.98</v>
      </c>
      <c r="U22" s="132">
        <f>0</f>
        <v>0</v>
      </c>
      <c r="V22" s="132">
        <f>V21</f>
        <v>245.31</v>
      </c>
      <c r="W22" s="132">
        <f>W21</f>
        <v>22.5</v>
      </c>
      <c r="X22" s="132"/>
      <c r="Y22" s="132">
        <f>Y21</f>
        <v>0</v>
      </c>
      <c r="Z22" s="132">
        <f>Z21</f>
        <v>0</v>
      </c>
      <c r="AA22" s="132">
        <f>AA21</f>
        <v>0</v>
      </c>
      <c r="AB22" s="132">
        <f>ROUND(AB21+U22,2)</f>
        <v>732.79</v>
      </c>
      <c r="AC22" s="127"/>
      <c r="AD22" s="127"/>
      <c r="AE22" s="127"/>
    </row>
    <row r="23" spans="1:31" s="20" customFormat="1" ht="44" customHeight="1" thickTop="1" thickBot="1">
      <c r="A23" s="125" t="s">
        <v>0</v>
      </c>
      <c r="B23" s="125" t="s">
        <v>1</v>
      </c>
      <c r="C23" s="125" t="s">
        <v>2</v>
      </c>
      <c r="D23" s="125" t="s">
        <v>738</v>
      </c>
      <c r="E23" s="125" t="s">
        <v>739</v>
      </c>
      <c r="F23" s="125" t="s">
        <v>5</v>
      </c>
      <c r="G23" s="125" t="s">
        <v>6</v>
      </c>
      <c r="H23" s="125" t="s">
        <v>740</v>
      </c>
      <c r="I23" s="125" t="s">
        <v>8</v>
      </c>
      <c r="J23" s="125" t="s">
        <v>9</v>
      </c>
      <c r="K23" s="125" t="s">
        <v>10</v>
      </c>
      <c r="L23" s="125" t="s">
        <v>11</v>
      </c>
      <c r="M23" s="125" t="s">
        <v>741</v>
      </c>
      <c r="N23" s="125" t="s">
        <v>742</v>
      </c>
      <c r="O23" s="125" t="s">
        <v>743</v>
      </c>
      <c r="P23" s="125" t="s">
        <v>744</v>
      </c>
      <c r="Q23" s="125" t="s">
        <v>735</v>
      </c>
      <c r="R23" s="125" t="s">
        <v>736</v>
      </c>
      <c r="S23" s="125" t="s">
        <v>745</v>
      </c>
      <c r="T23" s="125" t="s">
        <v>12</v>
      </c>
      <c r="U23" s="125" t="s">
        <v>13</v>
      </c>
      <c r="V23" s="125" t="s">
        <v>14</v>
      </c>
      <c r="W23" s="125" t="s">
        <v>15</v>
      </c>
      <c r="X23" s="125" t="s">
        <v>16</v>
      </c>
      <c r="Y23" s="125" t="s">
        <v>17</v>
      </c>
      <c r="Z23" s="125" t="s">
        <v>18</v>
      </c>
      <c r="AA23" s="125" t="s">
        <v>746</v>
      </c>
      <c r="AB23" s="125" t="s">
        <v>21</v>
      </c>
      <c r="AC23" s="126"/>
      <c r="AD23" s="126" t="s">
        <v>875</v>
      </c>
      <c r="AE23" s="126" t="s">
        <v>265</v>
      </c>
    </row>
    <row r="24" spans="1:31" ht="23" customHeight="1" thickTop="1" thickBot="1">
      <c r="A24" s="94" t="s">
        <v>497</v>
      </c>
      <c r="B24" s="94" t="s">
        <v>492</v>
      </c>
      <c r="C24" s="94" t="s">
        <v>25</v>
      </c>
      <c r="D24" s="94" t="s">
        <v>504</v>
      </c>
      <c r="E24" s="94" t="s">
        <v>505</v>
      </c>
      <c r="F24" s="94" t="s">
        <v>517</v>
      </c>
      <c r="G24" s="94" t="s">
        <v>518</v>
      </c>
      <c r="H24" s="94" t="s">
        <v>519</v>
      </c>
      <c r="I24" s="95">
        <v>0</v>
      </c>
      <c r="J24" s="95"/>
      <c r="K24" s="94"/>
      <c r="L24" s="96">
        <v>10.32</v>
      </c>
      <c r="M24" s="96"/>
      <c r="N24" s="96"/>
      <c r="O24" s="96"/>
      <c r="P24" s="96"/>
      <c r="Q24" s="96"/>
      <c r="R24" s="96"/>
      <c r="S24" s="96"/>
      <c r="T24" s="96">
        <v>530.13</v>
      </c>
      <c r="U24" s="96">
        <v>0</v>
      </c>
      <c r="V24" s="96">
        <v>154.97</v>
      </c>
      <c r="W24" s="96">
        <v>13.5</v>
      </c>
      <c r="X24" s="96">
        <v>0</v>
      </c>
      <c r="Y24" s="96">
        <v>0</v>
      </c>
      <c r="Z24" s="96">
        <v>0</v>
      </c>
      <c r="AA24" s="96">
        <v>0</v>
      </c>
      <c r="AB24" s="96">
        <f>ROUND(SUM(S24:W24,Y24:AA24),2)</f>
        <v>698.6</v>
      </c>
      <c r="AC24" s="94"/>
      <c r="AD24" s="94"/>
      <c r="AE24" s="94" t="s">
        <v>892</v>
      </c>
    </row>
    <row r="25" spans="1:31" s="28" customFormat="1" ht="23" customHeight="1" thickTop="1" thickBot="1">
      <c r="A25" s="127"/>
      <c r="B25" s="127"/>
      <c r="C25" s="127"/>
      <c r="D25" s="127"/>
      <c r="E25" s="127"/>
      <c r="F25" s="127" t="s">
        <v>517</v>
      </c>
      <c r="G25" s="127" t="s">
        <v>518</v>
      </c>
      <c r="H25" s="127" t="s">
        <v>757</v>
      </c>
      <c r="I25" s="128"/>
      <c r="J25" s="128">
        <f>IF(L25&gt;0,T25/L25,0)</f>
        <v>51.369186046511629</v>
      </c>
      <c r="K25" s="127"/>
      <c r="L25" s="129">
        <f>ROUND(SUM(L24:L24),2)</f>
        <v>10.32</v>
      </c>
      <c r="M25" s="129"/>
      <c r="N25" s="129"/>
      <c r="O25" s="129"/>
      <c r="P25" s="129"/>
      <c r="Q25" s="129"/>
      <c r="R25" s="129"/>
      <c r="S25" s="129"/>
      <c r="T25" s="129">
        <f>ROUND(SUM(T24:T24),2)</f>
        <v>530.13</v>
      </c>
      <c r="U25" s="129"/>
      <c r="V25" s="129">
        <f t="shared" ref="V25:AB25" si="5">ROUND(SUM(V24:V24),2)</f>
        <v>154.97</v>
      </c>
      <c r="W25" s="129">
        <f t="shared" si="5"/>
        <v>13.5</v>
      </c>
      <c r="X25" s="129">
        <f t="shared" si="5"/>
        <v>0</v>
      </c>
      <c r="Y25" s="129">
        <f t="shared" si="5"/>
        <v>0</v>
      </c>
      <c r="Z25" s="129">
        <f t="shared" si="5"/>
        <v>0</v>
      </c>
      <c r="AA25" s="129">
        <f t="shared" si="5"/>
        <v>0</v>
      </c>
      <c r="AB25" s="129">
        <f t="shared" si="5"/>
        <v>698.6</v>
      </c>
      <c r="AC25" s="127"/>
      <c r="AD25" s="127"/>
      <c r="AE25" s="127"/>
    </row>
    <row r="26" spans="1:31" s="28" customFormat="1" ht="23" customHeight="1" thickTop="1" thickBot="1">
      <c r="A26" s="130"/>
      <c r="B26" s="130"/>
      <c r="C26" s="130"/>
      <c r="D26" s="130"/>
      <c r="E26" s="130"/>
      <c r="F26" s="130"/>
      <c r="G26" s="130"/>
      <c r="H26" s="130" t="s">
        <v>893</v>
      </c>
      <c r="I26" s="131"/>
      <c r="J26" s="131">
        <f>IF(L26&gt;0,(T26+U26)/L26,0)</f>
        <v>51.369186046511629</v>
      </c>
      <c r="K26" s="130"/>
      <c r="L26" s="132">
        <f>L25</f>
        <v>10.32</v>
      </c>
      <c r="M26" s="132"/>
      <c r="N26" s="132"/>
      <c r="O26" s="132"/>
      <c r="P26" s="132"/>
      <c r="Q26" s="132"/>
      <c r="R26" s="132"/>
      <c r="S26" s="132"/>
      <c r="T26" s="132">
        <f>T25</f>
        <v>530.13</v>
      </c>
      <c r="U26" s="132">
        <f>0</f>
        <v>0</v>
      </c>
      <c r="V26" s="132">
        <f>V25</f>
        <v>154.97</v>
      </c>
      <c r="W26" s="132">
        <f>W25</f>
        <v>13.5</v>
      </c>
      <c r="X26" s="132"/>
      <c r="Y26" s="132">
        <f>Y25</f>
        <v>0</v>
      </c>
      <c r="Z26" s="132">
        <f>Z25</f>
        <v>0</v>
      </c>
      <c r="AA26" s="132">
        <f>AA25</f>
        <v>0</v>
      </c>
      <c r="AB26" s="132">
        <f>ROUND(AB25+U26,2)</f>
        <v>698.6</v>
      </c>
      <c r="AC26" s="127"/>
      <c r="AD26" s="127"/>
      <c r="AE26" s="127"/>
    </row>
    <row r="27" spans="1:31" s="20" customFormat="1" ht="44" customHeight="1" thickTop="1" thickBot="1">
      <c r="A27" s="125" t="s">
        <v>0</v>
      </c>
      <c r="B27" s="125" t="s">
        <v>1</v>
      </c>
      <c r="C27" s="125" t="s">
        <v>2</v>
      </c>
      <c r="D27" s="125" t="s">
        <v>738</v>
      </c>
      <c r="E27" s="125" t="s">
        <v>739</v>
      </c>
      <c r="F27" s="125" t="s">
        <v>5</v>
      </c>
      <c r="G27" s="125" t="s">
        <v>6</v>
      </c>
      <c r="H27" s="125" t="s">
        <v>740</v>
      </c>
      <c r="I27" s="125" t="s">
        <v>8</v>
      </c>
      <c r="J27" s="125" t="s">
        <v>9</v>
      </c>
      <c r="K27" s="125" t="s">
        <v>10</v>
      </c>
      <c r="L27" s="125" t="s">
        <v>11</v>
      </c>
      <c r="M27" s="125" t="s">
        <v>741</v>
      </c>
      <c r="N27" s="125" t="s">
        <v>742</v>
      </c>
      <c r="O27" s="125" t="s">
        <v>743</v>
      </c>
      <c r="P27" s="125" t="s">
        <v>744</v>
      </c>
      <c r="Q27" s="125" t="s">
        <v>735</v>
      </c>
      <c r="R27" s="125" t="s">
        <v>736</v>
      </c>
      <c r="S27" s="125" t="s">
        <v>745</v>
      </c>
      <c r="T27" s="125" t="s">
        <v>12</v>
      </c>
      <c r="U27" s="125" t="s">
        <v>13</v>
      </c>
      <c r="V27" s="125" t="s">
        <v>14</v>
      </c>
      <c r="W27" s="125" t="s">
        <v>15</v>
      </c>
      <c r="X27" s="125" t="s">
        <v>16</v>
      </c>
      <c r="Y27" s="125" t="s">
        <v>17</v>
      </c>
      <c r="Z27" s="125" t="s">
        <v>18</v>
      </c>
      <c r="AA27" s="125" t="s">
        <v>746</v>
      </c>
      <c r="AB27" s="125" t="s">
        <v>21</v>
      </c>
      <c r="AC27" s="126"/>
      <c r="AD27" s="126" t="s">
        <v>875</v>
      </c>
      <c r="AE27" s="126" t="s">
        <v>265</v>
      </c>
    </row>
    <row r="28" spans="1:31" ht="23" customHeight="1" thickTop="1" thickBot="1">
      <c r="A28" s="94" t="s">
        <v>497</v>
      </c>
      <c r="B28" s="94" t="s">
        <v>492</v>
      </c>
      <c r="C28" s="94" t="s">
        <v>25</v>
      </c>
      <c r="D28" s="94" t="s">
        <v>509</v>
      </c>
      <c r="E28" s="94" t="s">
        <v>49</v>
      </c>
      <c r="F28" s="94" t="s">
        <v>528</v>
      </c>
      <c r="G28" s="94" t="s">
        <v>529</v>
      </c>
      <c r="H28" s="94" t="s">
        <v>530</v>
      </c>
      <c r="I28" s="95">
        <v>0</v>
      </c>
      <c r="J28" s="95"/>
      <c r="K28" s="94"/>
      <c r="L28" s="96">
        <v>11.74</v>
      </c>
      <c r="M28" s="96"/>
      <c r="N28" s="96"/>
      <c r="O28" s="96"/>
      <c r="P28" s="96"/>
      <c r="Q28" s="96"/>
      <c r="R28" s="96"/>
      <c r="S28" s="96"/>
      <c r="T28" s="96">
        <v>690.81</v>
      </c>
      <c r="U28" s="96">
        <v>0</v>
      </c>
      <c r="V28" s="96">
        <v>383.78</v>
      </c>
      <c r="W28" s="96">
        <v>13.5</v>
      </c>
      <c r="X28" s="96">
        <v>0</v>
      </c>
      <c r="Y28" s="96">
        <v>0</v>
      </c>
      <c r="Z28" s="96">
        <v>0</v>
      </c>
      <c r="AA28" s="96">
        <v>0</v>
      </c>
      <c r="AB28" s="96">
        <f>ROUND(SUM(S28:W28,Y28:AA28),2)</f>
        <v>1088.0899999999999</v>
      </c>
      <c r="AC28" s="94"/>
      <c r="AD28" s="94"/>
      <c r="AE28" s="94" t="s">
        <v>894</v>
      </c>
    </row>
    <row r="29" spans="1:31" ht="23" customHeight="1" thickTop="1" thickBot="1">
      <c r="A29" s="94" t="s">
        <v>491</v>
      </c>
      <c r="B29" s="94" t="s">
        <v>492</v>
      </c>
      <c r="C29" s="94" t="s">
        <v>25</v>
      </c>
      <c r="D29" s="94" t="s">
        <v>510</v>
      </c>
      <c r="E29" s="94" t="s">
        <v>175</v>
      </c>
      <c r="F29" s="94" t="s">
        <v>528</v>
      </c>
      <c r="G29" s="94" t="s">
        <v>529</v>
      </c>
      <c r="H29" s="94" t="s">
        <v>530</v>
      </c>
      <c r="I29" s="95">
        <v>0</v>
      </c>
      <c r="J29" s="95"/>
      <c r="K29" s="94"/>
      <c r="L29" s="96">
        <v>11.25</v>
      </c>
      <c r="M29" s="96"/>
      <c r="N29" s="96"/>
      <c r="O29" s="96"/>
      <c r="P29" s="96"/>
      <c r="Q29" s="96"/>
      <c r="R29" s="96"/>
      <c r="S29" s="96"/>
      <c r="T29" s="96">
        <v>526.16999999999996</v>
      </c>
      <c r="U29" s="96">
        <v>0</v>
      </c>
      <c r="V29" s="96">
        <v>204.97</v>
      </c>
      <c r="W29" s="96">
        <v>13.5</v>
      </c>
      <c r="X29" s="96">
        <v>0</v>
      </c>
      <c r="Y29" s="96">
        <v>0</v>
      </c>
      <c r="Z29" s="96">
        <v>0</v>
      </c>
      <c r="AA29" s="96">
        <v>0</v>
      </c>
      <c r="AB29" s="96">
        <f>ROUND(SUM(S29:W29,Y29:AA29),2)</f>
        <v>744.64</v>
      </c>
      <c r="AC29" s="94"/>
      <c r="AD29" s="94"/>
      <c r="AE29" s="94" t="s">
        <v>895</v>
      </c>
    </row>
    <row r="30" spans="1:31" ht="23" customHeight="1" thickTop="1" thickBot="1">
      <c r="A30" s="94" t="s">
        <v>491</v>
      </c>
      <c r="B30" s="94" t="s">
        <v>492</v>
      </c>
      <c r="C30" s="94" t="s">
        <v>25</v>
      </c>
      <c r="D30" s="94" t="s">
        <v>526</v>
      </c>
      <c r="E30" s="94" t="s">
        <v>527</v>
      </c>
      <c r="F30" s="94" t="s">
        <v>528</v>
      </c>
      <c r="G30" s="94" t="s">
        <v>529</v>
      </c>
      <c r="H30" s="94" t="s">
        <v>530</v>
      </c>
      <c r="I30" s="95">
        <v>0</v>
      </c>
      <c r="J30" s="95"/>
      <c r="K30" s="94"/>
      <c r="L30" s="96">
        <v>9.85</v>
      </c>
      <c r="M30" s="96"/>
      <c r="N30" s="96"/>
      <c r="O30" s="96"/>
      <c r="P30" s="96"/>
      <c r="Q30" s="96"/>
      <c r="R30" s="96"/>
      <c r="S30" s="96"/>
      <c r="T30" s="96">
        <v>339.29</v>
      </c>
      <c r="U30" s="96">
        <v>0</v>
      </c>
      <c r="V30" s="96">
        <v>105.1</v>
      </c>
      <c r="W30" s="96">
        <v>9</v>
      </c>
      <c r="X30" s="96">
        <v>0</v>
      </c>
      <c r="Y30" s="96">
        <v>0</v>
      </c>
      <c r="Z30" s="96">
        <v>0</v>
      </c>
      <c r="AA30" s="96">
        <v>0</v>
      </c>
      <c r="AB30" s="96">
        <f>ROUND(SUM(S30:W30,Y30:AA30),2)</f>
        <v>453.39</v>
      </c>
      <c r="AC30" s="94"/>
      <c r="AD30" s="94"/>
      <c r="AE30" s="94" t="s">
        <v>896</v>
      </c>
    </row>
    <row r="31" spans="1:31" s="28" customFormat="1" ht="23" customHeight="1" thickTop="1" thickBot="1">
      <c r="A31" s="127"/>
      <c r="B31" s="127"/>
      <c r="C31" s="127"/>
      <c r="D31" s="127"/>
      <c r="E31" s="127"/>
      <c r="F31" s="127" t="s">
        <v>528</v>
      </c>
      <c r="G31" s="127" t="s">
        <v>529</v>
      </c>
      <c r="H31" s="127" t="s">
        <v>757</v>
      </c>
      <c r="I31" s="128"/>
      <c r="J31" s="128">
        <f>IF(L31&gt;0,T31/L31,0)</f>
        <v>47.389464068209492</v>
      </c>
      <c r="K31" s="127"/>
      <c r="L31" s="129">
        <f>ROUND(SUM(L28:L30),2)</f>
        <v>32.840000000000003</v>
      </c>
      <c r="M31" s="129"/>
      <c r="N31" s="129"/>
      <c r="O31" s="129"/>
      <c r="P31" s="129"/>
      <c r="Q31" s="129"/>
      <c r="R31" s="129"/>
      <c r="S31" s="129"/>
      <c r="T31" s="129">
        <f>ROUND(SUM(T28:T30),2)</f>
        <v>1556.27</v>
      </c>
      <c r="U31" s="129"/>
      <c r="V31" s="129">
        <f t="shared" ref="V31:AB31" si="6">ROUND(SUM(V28:V30),2)</f>
        <v>693.85</v>
      </c>
      <c r="W31" s="129">
        <f t="shared" si="6"/>
        <v>36</v>
      </c>
      <c r="X31" s="129">
        <f t="shared" si="6"/>
        <v>0</v>
      </c>
      <c r="Y31" s="129">
        <f t="shared" si="6"/>
        <v>0</v>
      </c>
      <c r="Z31" s="129">
        <f t="shared" si="6"/>
        <v>0</v>
      </c>
      <c r="AA31" s="129">
        <f t="shared" si="6"/>
        <v>0</v>
      </c>
      <c r="AB31" s="129">
        <f t="shared" si="6"/>
        <v>2286.12</v>
      </c>
      <c r="AC31" s="127"/>
      <c r="AD31" s="127"/>
      <c r="AE31" s="127"/>
    </row>
    <row r="32" spans="1:31" s="28" customFormat="1" ht="23" customHeight="1" thickTop="1" thickBot="1">
      <c r="A32" s="130"/>
      <c r="B32" s="130"/>
      <c r="C32" s="130"/>
      <c r="D32" s="130"/>
      <c r="E32" s="130"/>
      <c r="F32" s="130"/>
      <c r="G32" s="130"/>
      <c r="H32" s="130" t="s">
        <v>897</v>
      </c>
      <c r="I32" s="131"/>
      <c r="J32" s="131">
        <f>IF(L32&gt;0,(T32+U32)/L32,0)</f>
        <v>47.389464068209492</v>
      </c>
      <c r="K32" s="130"/>
      <c r="L32" s="132">
        <f>L31</f>
        <v>32.840000000000003</v>
      </c>
      <c r="M32" s="132"/>
      <c r="N32" s="132"/>
      <c r="O32" s="132"/>
      <c r="P32" s="132"/>
      <c r="Q32" s="132"/>
      <c r="R32" s="132"/>
      <c r="S32" s="132"/>
      <c r="T32" s="132">
        <f>T31</f>
        <v>1556.27</v>
      </c>
      <c r="U32" s="132">
        <f>0</f>
        <v>0</v>
      </c>
      <c r="V32" s="132">
        <f>V31</f>
        <v>693.85</v>
      </c>
      <c r="W32" s="132">
        <f>W31</f>
        <v>36</v>
      </c>
      <c r="X32" s="132"/>
      <c r="Y32" s="132">
        <f>Y31</f>
        <v>0</v>
      </c>
      <c r="Z32" s="132">
        <f>Z31</f>
        <v>0</v>
      </c>
      <c r="AA32" s="132">
        <f>AA31</f>
        <v>0</v>
      </c>
      <c r="AB32" s="132">
        <f>ROUND(AB31+U32,2)</f>
        <v>2286.12</v>
      </c>
      <c r="AC32" s="127"/>
      <c r="AD32" s="127"/>
      <c r="AE32" s="127"/>
    </row>
    <row r="33" spans="1:31" s="20" customFormat="1" ht="44" customHeight="1" thickTop="1" thickBot="1">
      <c r="A33" s="125" t="s">
        <v>0</v>
      </c>
      <c r="B33" s="125" t="s">
        <v>1</v>
      </c>
      <c r="C33" s="125" t="s">
        <v>2</v>
      </c>
      <c r="D33" s="125" t="s">
        <v>738</v>
      </c>
      <c r="E33" s="125" t="s">
        <v>739</v>
      </c>
      <c r="F33" s="125" t="s">
        <v>5</v>
      </c>
      <c r="G33" s="125" t="s">
        <v>6</v>
      </c>
      <c r="H33" s="125" t="s">
        <v>740</v>
      </c>
      <c r="I33" s="125" t="s">
        <v>8</v>
      </c>
      <c r="J33" s="125" t="s">
        <v>9</v>
      </c>
      <c r="K33" s="125" t="s">
        <v>10</v>
      </c>
      <c r="L33" s="125" t="s">
        <v>11</v>
      </c>
      <c r="M33" s="125" t="s">
        <v>741</v>
      </c>
      <c r="N33" s="125" t="s">
        <v>742</v>
      </c>
      <c r="O33" s="125" t="s">
        <v>743</v>
      </c>
      <c r="P33" s="125" t="s">
        <v>744</v>
      </c>
      <c r="Q33" s="125" t="s">
        <v>735</v>
      </c>
      <c r="R33" s="125" t="s">
        <v>736</v>
      </c>
      <c r="S33" s="125" t="s">
        <v>745</v>
      </c>
      <c r="T33" s="125" t="s">
        <v>12</v>
      </c>
      <c r="U33" s="125" t="s">
        <v>13</v>
      </c>
      <c r="V33" s="125" t="s">
        <v>14</v>
      </c>
      <c r="W33" s="125" t="s">
        <v>15</v>
      </c>
      <c r="X33" s="125" t="s">
        <v>16</v>
      </c>
      <c r="Y33" s="125" t="s">
        <v>17</v>
      </c>
      <c r="Z33" s="125" t="s">
        <v>18</v>
      </c>
      <c r="AA33" s="125" t="s">
        <v>746</v>
      </c>
      <c r="AB33" s="125" t="s">
        <v>21</v>
      </c>
      <c r="AC33" s="126"/>
      <c r="AD33" s="126" t="s">
        <v>875</v>
      </c>
      <c r="AE33" s="126" t="s">
        <v>265</v>
      </c>
    </row>
    <row r="34" spans="1:31" ht="23" customHeight="1" thickTop="1" thickBot="1">
      <c r="A34" s="94" t="s">
        <v>497</v>
      </c>
      <c r="B34" s="94" t="s">
        <v>492</v>
      </c>
      <c r="C34" s="94" t="s">
        <v>25</v>
      </c>
      <c r="D34" s="94" t="s">
        <v>498</v>
      </c>
      <c r="E34" s="94" t="s">
        <v>192</v>
      </c>
      <c r="F34" s="94" t="s">
        <v>531</v>
      </c>
      <c r="G34" s="94" t="s">
        <v>384</v>
      </c>
      <c r="H34" s="94" t="s">
        <v>532</v>
      </c>
      <c r="I34" s="95">
        <v>0</v>
      </c>
      <c r="J34" s="95"/>
      <c r="K34" s="94"/>
      <c r="L34" s="96">
        <v>8.5399999999999991</v>
      </c>
      <c r="M34" s="96"/>
      <c r="N34" s="96"/>
      <c r="O34" s="96"/>
      <c r="P34" s="96"/>
      <c r="Q34" s="96"/>
      <c r="R34" s="96"/>
      <c r="S34" s="96"/>
      <c r="T34" s="96">
        <v>364.49</v>
      </c>
      <c r="U34" s="96">
        <v>0</v>
      </c>
      <c r="V34" s="96">
        <v>152.31</v>
      </c>
      <c r="W34" s="96">
        <v>9</v>
      </c>
      <c r="X34" s="96">
        <v>0</v>
      </c>
      <c r="Y34" s="96">
        <v>0</v>
      </c>
      <c r="Z34" s="96">
        <v>0</v>
      </c>
      <c r="AA34" s="96">
        <v>0</v>
      </c>
      <c r="AB34" s="96">
        <f>ROUND(SUM(S34:W34,Y34:AA34),2)</f>
        <v>525.79999999999995</v>
      </c>
      <c r="AC34" s="94"/>
      <c r="AD34" s="94"/>
      <c r="AE34" s="94" t="s">
        <v>898</v>
      </c>
    </row>
    <row r="35" spans="1:31" ht="23" customHeight="1" thickTop="1" thickBot="1">
      <c r="A35" s="94" t="s">
        <v>497</v>
      </c>
      <c r="B35" s="94" t="s">
        <v>492</v>
      </c>
      <c r="C35" s="94" t="s">
        <v>25</v>
      </c>
      <c r="D35" s="94" t="s">
        <v>509</v>
      </c>
      <c r="E35" s="94" t="s">
        <v>49</v>
      </c>
      <c r="F35" s="94" t="s">
        <v>531</v>
      </c>
      <c r="G35" s="94" t="s">
        <v>384</v>
      </c>
      <c r="H35" s="94" t="s">
        <v>532</v>
      </c>
      <c r="I35" s="95">
        <v>0</v>
      </c>
      <c r="J35" s="95"/>
      <c r="K35" s="94"/>
      <c r="L35" s="96">
        <v>11.68</v>
      </c>
      <c r="M35" s="96"/>
      <c r="N35" s="96"/>
      <c r="O35" s="96"/>
      <c r="P35" s="96"/>
      <c r="Q35" s="96"/>
      <c r="R35" s="96"/>
      <c r="S35" s="96"/>
      <c r="T35" s="96">
        <v>690.81</v>
      </c>
      <c r="U35" s="96">
        <v>0</v>
      </c>
      <c r="V35" s="96">
        <v>383.78</v>
      </c>
      <c r="W35" s="96">
        <v>13.5</v>
      </c>
      <c r="X35" s="96">
        <v>0</v>
      </c>
      <c r="Y35" s="96">
        <v>0</v>
      </c>
      <c r="Z35" s="96">
        <v>0</v>
      </c>
      <c r="AA35" s="96">
        <v>0</v>
      </c>
      <c r="AB35" s="96">
        <f>ROUND(SUM(S35:W35,Y35:AA35),2)</f>
        <v>1088.0899999999999</v>
      </c>
      <c r="AC35" s="94"/>
      <c r="AD35" s="94"/>
      <c r="AE35" s="94" t="s">
        <v>899</v>
      </c>
    </row>
    <row r="36" spans="1:31" ht="23" customHeight="1" thickTop="1" thickBot="1">
      <c r="A36" s="94" t="s">
        <v>491</v>
      </c>
      <c r="B36" s="94" t="s">
        <v>492</v>
      </c>
      <c r="C36" s="94" t="s">
        <v>25</v>
      </c>
      <c r="D36" s="94" t="s">
        <v>510</v>
      </c>
      <c r="E36" s="94" t="s">
        <v>175</v>
      </c>
      <c r="F36" s="94" t="s">
        <v>531</v>
      </c>
      <c r="G36" s="94" t="s">
        <v>384</v>
      </c>
      <c r="H36" s="94" t="s">
        <v>532</v>
      </c>
      <c r="I36" s="95">
        <v>0</v>
      </c>
      <c r="J36" s="95"/>
      <c r="K36" s="94"/>
      <c r="L36" s="96">
        <v>10.93</v>
      </c>
      <c r="M36" s="96"/>
      <c r="N36" s="96"/>
      <c r="O36" s="96"/>
      <c r="P36" s="96"/>
      <c r="Q36" s="96"/>
      <c r="R36" s="96"/>
      <c r="S36" s="96"/>
      <c r="T36" s="96">
        <v>526.16999999999996</v>
      </c>
      <c r="U36" s="96">
        <v>0</v>
      </c>
      <c r="V36" s="96">
        <v>204.97</v>
      </c>
      <c r="W36" s="96">
        <v>13.5</v>
      </c>
      <c r="X36" s="96">
        <v>0</v>
      </c>
      <c r="Y36" s="96">
        <v>0</v>
      </c>
      <c r="Z36" s="96">
        <v>0</v>
      </c>
      <c r="AA36" s="96">
        <v>0</v>
      </c>
      <c r="AB36" s="96">
        <f>ROUND(SUM(S36:W36,Y36:AA36),2)</f>
        <v>744.64</v>
      </c>
      <c r="AC36" s="94"/>
      <c r="AD36" s="94"/>
      <c r="AE36" s="94" t="s">
        <v>900</v>
      </c>
    </row>
    <row r="37" spans="1:31" ht="23" customHeight="1" thickTop="1" thickBot="1">
      <c r="A37" s="94" t="s">
        <v>491</v>
      </c>
      <c r="B37" s="94" t="s">
        <v>492</v>
      </c>
      <c r="C37" s="94" t="s">
        <v>25</v>
      </c>
      <c r="D37" s="94" t="s">
        <v>526</v>
      </c>
      <c r="E37" s="94" t="s">
        <v>527</v>
      </c>
      <c r="F37" s="94" t="s">
        <v>531</v>
      </c>
      <c r="G37" s="94" t="s">
        <v>384</v>
      </c>
      <c r="H37" s="94" t="s">
        <v>532</v>
      </c>
      <c r="I37" s="95">
        <v>0</v>
      </c>
      <c r="J37" s="95"/>
      <c r="K37" s="94"/>
      <c r="L37" s="96">
        <v>9.48</v>
      </c>
      <c r="M37" s="96"/>
      <c r="N37" s="96"/>
      <c r="O37" s="96"/>
      <c r="P37" s="96"/>
      <c r="Q37" s="96"/>
      <c r="R37" s="96"/>
      <c r="S37" s="96"/>
      <c r="T37" s="96">
        <v>339.29</v>
      </c>
      <c r="U37" s="96">
        <v>0</v>
      </c>
      <c r="V37" s="96">
        <v>105.1</v>
      </c>
      <c r="W37" s="96">
        <v>9</v>
      </c>
      <c r="X37" s="96">
        <v>0</v>
      </c>
      <c r="Y37" s="96">
        <v>0</v>
      </c>
      <c r="Z37" s="96">
        <v>0</v>
      </c>
      <c r="AA37" s="96">
        <v>0</v>
      </c>
      <c r="AB37" s="96">
        <f>ROUND(SUM(S37:W37,Y37:AA37),2)</f>
        <v>453.39</v>
      </c>
      <c r="AC37" s="94"/>
      <c r="AD37" s="94"/>
      <c r="AE37" s="94" t="s">
        <v>901</v>
      </c>
    </row>
    <row r="38" spans="1:31" s="28" customFormat="1" ht="23" customHeight="1" thickTop="1" thickBot="1">
      <c r="A38" s="127"/>
      <c r="B38" s="127"/>
      <c r="C38" s="127"/>
      <c r="D38" s="127"/>
      <c r="E38" s="127"/>
      <c r="F38" s="127" t="s">
        <v>531</v>
      </c>
      <c r="G38" s="127" t="s">
        <v>384</v>
      </c>
      <c r="H38" s="127" t="s">
        <v>757</v>
      </c>
      <c r="I38" s="128"/>
      <c r="J38" s="128">
        <f>IF(L38&gt;0,T38/L38,0)</f>
        <v>47.274427762736892</v>
      </c>
      <c r="K38" s="127"/>
      <c r="L38" s="129">
        <f>ROUND(SUM(L34:L37),2)</f>
        <v>40.630000000000003</v>
      </c>
      <c r="M38" s="129"/>
      <c r="N38" s="129"/>
      <c r="O38" s="129"/>
      <c r="P38" s="129"/>
      <c r="Q38" s="129"/>
      <c r="R38" s="129"/>
      <c r="S38" s="129"/>
      <c r="T38" s="129">
        <f>ROUND(SUM(T34:T37),2)</f>
        <v>1920.76</v>
      </c>
      <c r="U38" s="129"/>
      <c r="V38" s="129">
        <f t="shared" ref="V38:AB38" si="7">ROUND(SUM(V34:V37),2)</f>
        <v>846.16</v>
      </c>
      <c r="W38" s="129">
        <f t="shared" si="7"/>
        <v>45</v>
      </c>
      <c r="X38" s="129">
        <f t="shared" si="7"/>
        <v>0</v>
      </c>
      <c r="Y38" s="129">
        <f t="shared" si="7"/>
        <v>0</v>
      </c>
      <c r="Z38" s="129">
        <f t="shared" si="7"/>
        <v>0</v>
      </c>
      <c r="AA38" s="129">
        <f t="shared" si="7"/>
        <v>0</v>
      </c>
      <c r="AB38" s="129">
        <f t="shared" si="7"/>
        <v>2811.92</v>
      </c>
      <c r="AC38" s="127"/>
      <c r="AD38" s="127"/>
      <c r="AE38" s="127"/>
    </row>
    <row r="39" spans="1:31" s="28" customFormat="1" ht="23" customHeight="1" thickTop="1" thickBot="1">
      <c r="A39" s="130"/>
      <c r="B39" s="130"/>
      <c r="C39" s="130"/>
      <c r="D39" s="130"/>
      <c r="E39" s="130"/>
      <c r="F39" s="130"/>
      <c r="G39" s="130"/>
      <c r="H39" s="130" t="s">
        <v>902</v>
      </c>
      <c r="I39" s="131"/>
      <c r="J39" s="131">
        <f>IF(L39&gt;0,(T39+U39)/L39,0)</f>
        <v>47.274427762736892</v>
      </c>
      <c r="K39" s="130"/>
      <c r="L39" s="132">
        <f>L38</f>
        <v>40.630000000000003</v>
      </c>
      <c r="M39" s="132"/>
      <c r="N39" s="132"/>
      <c r="O39" s="132"/>
      <c r="P39" s="132"/>
      <c r="Q39" s="132"/>
      <c r="R39" s="132"/>
      <c r="S39" s="132"/>
      <c r="T39" s="132">
        <f>T38</f>
        <v>1920.76</v>
      </c>
      <c r="U39" s="132">
        <f>0</f>
        <v>0</v>
      </c>
      <c r="V39" s="132">
        <f>V38</f>
        <v>846.16</v>
      </c>
      <c r="W39" s="132">
        <f>W38</f>
        <v>45</v>
      </c>
      <c r="X39" s="132"/>
      <c r="Y39" s="132">
        <f>Y38</f>
        <v>0</v>
      </c>
      <c r="Z39" s="132">
        <f>Z38</f>
        <v>0</v>
      </c>
      <c r="AA39" s="132">
        <f>AA38</f>
        <v>0</v>
      </c>
      <c r="AB39" s="132">
        <f>ROUND(AB38+U39,2)</f>
        <v>2811.92</v>
      </c>
      <c r="AC39" s="127"/>
      <c r="AD39" s="127"/>
      <c r="AE39" s="127"/>
    </row>
    <row r="40" spans="1:31" s="20" customFormat="1" ht="44" customHeight="1" thickTop="1" thickBot="1">
      <c r="A40" s="125" t="s">
        <v>0</v>
      </c>
      <c r="B40" s="125" t="s">
        <v>1</v>
      </c>
      <c r="C40" s="125" t="s">
        <v>2</v>
      </c>
      <c r="D40" s="125" t="s">
        <v>738</v>
      </c>
      <c r="E40" s="125" t="s">
        <v>739</v>
      </c>
      <c r="F40" s="125" t="s">
        <v>5</v>
      </c>
      <c r="G40" s="125" t="s">
        <v>6</v>
      </c>
      <c r="H40" s="125" t="s">
        <v>740</v>
      </c>
      <c r="I40" s="125" t="s">
        <v>8</v>
      </c>
      <c r="J40" s="125" t="s">
        <v>9</v>
      </c>
      <c r="K40" s="125" t="s">
        <v>10</v>
      </c>
      <c r="L40" s="125" t="s">
        <v>11</v>
      </c>
      <c r="M40" s="125" t="s">
        <v>741</v>
      </c>
      <c r="N40" s="125" t="s">
        <v>742</v>
      </c>
      <c r="O40" s="125" t="s">
        <v>743</v>
      </c>
      <c r="P40" s="125" t="s">
        <v>744</v>
      </c>
      <c r="Q40" s="125" t="s">
        <v>735</v>
      </c>
      <c r="R40" s="125" t="s">
        <v>736</v>
      </c>
      <c r="S40" s="125" t="s">
        <v>745</v>
      </c>
      <c r="T40" s="125" t="s">
        <v>12</v>
      </c>
      <c r="U40" s="125" t="s">
        <v>13</v>
      </c>
      <c r="V40" s="125" t="s">
        <v>14</v>
      </c>
      <c r="W40" s="125" t="s">
        <v>15</v>
      </c>
      <c r="X40" s="125" t="s">
        <v>16</v>
      </c>
      <c r="Y40" s="125" t="s">
        <v>17</v>
      </c>
      <c r="Z40" s="125" t="s">
        <v>18</v>
      </c>
      <c r="AA40" s="125" t="s">
        <v>746</v>
      </c>
      <c r="AB40" s="125" t="s">
        <v>21</v>
      </c>
      <c r="AC40" s="126"/>
      <c r="AD40" s="126" t="s">
        <v>875</v>
      </c>
      <c r="AE40" s="126" t="s">
        <v>265</v>
      </c>
    </row>
    <row r="41" spans="1:31" ht="23" customHeight="1" thickTop="1" thickBot="1">
      <c r="A41" s="94" t="s">
        <v>497</v>
      </c>
      <c r="B41" s="94" t="s">
        <v>492</v>
      </c>
      <c r="C41" s="94" t="s">
        <v>25</v>
      </c>
      <c r="D41" s="94" t="s">
        <v>533</v>
      </c>
      <c r="E41" s="94" t="s">
        <v>51</v>
      </c>
      <c r="F41" s="94" t="s">
        <v>534</v>
      </c>
      <c r="G41" s="94" t="s">
        <v>535</v>
      </c>
      <c r="H41" s="94" t="s">
        <v>536</v>
      </c>
      <c r="I41" s="95">
        <v>0</v>
      </c>
      <c r="J41" s="95"/>
      <c r="K41" s="94"/>
      <c r="L41" s="96">
        <v>7.36</v>
      </c>
      <c r="M41" s="96"/>
      <c r="N41" s="96"/>
      <c r="O41" s="96"/>
      <c r="P41" s="96"/>
      <c r="Q41" s="96"/>
      <c r="R41" s="96"/>
      <c r="S41" s="96"/>
      <c r="T41" s="96">
        <v>284.23</v>
      </c>
      <c r="U41" s="96">
        <v>0</v>
      </c>
      <c r="V41" s="96">
        <v>159.93</v>
      </c>
      <c r="W41" s="96">
        <v>9</v>
      </c>
      <c r="X41" s="96">
        <v>0</v>
      </c>
      <c r="Y41" s="96">
        <v>0</v>
      </c>
      <c r="Z41" s="96">
        <v>0</v>
      </c>
      <c r="AA41" s="96">
        <v>0</v>
      </c>
      <c r="AB41" s="96">
        <f t="shared" ref="AB41:AB49" si="8">ROUND(SUM(S41:W41,Y41:AA41),2)</f>
        <v>453.16</v>
      </c>
      <c r="AC41" s="94"/>
      <c r="AD41" s="94"/>
      <c r="AE41" s="94" t="s">
        <v>903</v>
      </c>
    </row>
    <row r="42" spans="1:31" ht="23" customHeight="1" thickTop="1" thickBot="1">
      <c r="A42" s="94" t="s">
        <v>497</v>
      </c>
      <c r="B42" s="94" t="s">
        <v>492</v>
      </c>
      <c r="C42" s="94" t="s">
        <v>25</v>
      </c>
      <c r="D42" s="94" t="s">
        <v>498</v>
      </c>
      <c r="E42" s="94" t="s">
        <v>192</v>
      </c>
      <c r="F42" s="94" t="s">
        <v>534</v>
      </c>
      <c r="G42" s="94" t="s">
        <v>535</v>
      </c>
      <c r="H42" s="94" t="s">
        <v>536</v>
      </c>
      <c r="I42" s="95">
        <v>0</v>
      </c>
      <c r="J42" s="95"/>
      <c r="K42" s="94"/>
      <c r="L42" s="96">
        <v>8.8000000000000007</v>
      </c>
      <c r="M42" s="96"/>
      <c r="N42" s="96"/>
      <c r="O42" s="96"/>
      <c r="P42" s="96"/>
      <c r="Q42" s="96"/>
      <c r="R42" s="96"/>
      <c r="S42" s="96"/>
      <c r="T42" s="96">
        <v>364.49</v>
      </c>
      <c r="U42" s="96">
        <v>0</v>
      </c>
      <c r="V42" s="96">
        <v>152.31</v>
      </c>
      <c r="W42" s="96">
        <v>9</v>
      </c>
      <c r="X42" s="96">
        <v>0</v>
      </c>
      <c r="Y42" s="96">
        <v>0</v>
      </c>
      <c r="Z42" s="96">
        <v>0</v>
      </c>
      <c r="AA42" s="96">
        <v>0</v>
      </c>
      <c r="AB42" s="96">
        <f t="shared" si="8"/>
        <v>525.79999999999995</v>
      </c>
      <c r="AC42" s="94"/>
      <c r="AD42" s="94"/>
      <c r="AE42" s="94" t="s">
        <v>904</v>
      </c>
    </row>
    <row r="43" spans="1:31" ht="23" customHeight="1" thickTop="1" thickBot="1">
      <c r="A43" s="94" t="s">
        <v>497</v>
      </c>
      <c r="B43" s="94" t="s">
        <v>492</v>
      </c>
      <c r="C43" s="94" t="s">
        <v>25</v>
      </c>
      <c r="D43" s="94" t="s">
        <v>498</v>
      </c>
      <c r="E43" s="94" t="s">
        <v>175</v>
      </c>
      <c r="F43" s="94" t="s">
        <v>534</v>
      </c>
      <c r="G43" s="94" t="s">
        <v>535</v>
      </c>
      <c r="H43" s="94" t="s">
        <v>536</v>
      </c>
      <c r="I43" s="95">
        <v>0</v>
      </c>
      <c r="J43" s="95"/>
      <c r="K43" s="94"/>
      <c r="L43" s="96">
        <v>10.130000000000001</v>
      </c>
      <c r="M43" s="96"/>
      <c r="N43" s="96"/>
      <c r="O43" s="96"/>
      <c r="P43" s="96"/>
      <c r="Q43" s="96"/>
      <c r="R43" s="96"/>
      <c r="S43" s="96"/>
      <c r="T43" s="96">
        <v>458.86</v>
      </c>
      <c r="U43" s="96">
        <v>0</v>
      </c>
      <c r="V43" s="96">
        <v>225.22</v>
      </c>
      <c r="W43" s="96">
        <v>13.5</v>
      </c>
      <c r="X43" s="96">
        <v>0</v>
      </c>
      <c r="Y43" s="96">
        <v>0</v>
      </c>
      <c r="Z43" s="96">
        <v>0</v>
      </c>
      <c r="AA43" s="96">
        <v>0</v>
      </c>
      <c r="AB43" s="96">
        <f t="shared" si="8"/>
        <v>697.58</v>
      </c>
      <c r="AC43" s="94"/>
      <c r="AD43" s="94"/>
      <c r="AE43" s="94" t="s">
        <v>905</v>
      </c>
    </row>
    <row r="44" spans="1:31" ht="23" customHeight="1" thickTop="1" thickBot="1">
      <c r="A44" s="94" t="s">
        <v>497</v>
      </c>
      <c r="B44" s="94" t="s">
        <v>492</v>
      </c>
      <c r="C44" s="94" t="s">
        <v>25</v>
      </c>
      <c r="D44" s="94" t="s">
        <v>502</v>
      </c>
      <c r="E44" s="94" t="s">
        <v>503</v>
      </c>
      <c r="F44" s="94" t="s">
        <v>534</v>
      </c>
      <c r="G44" s="94" t="s">
        <v>535</v>
      </c>
      <c r="H44" s="94" t="s">
        <v>536</v>
      </c>
      <c r="I44" s="95">
        <v>0</v>
      </c>
      <c r="J44" s="95"/>
      <c r="K44" s="94"/>
      <c r="L44" s="96">
        <v>7.8</v>
      </c>
      <c r="M44" s="96"/>
      <c r="N44" s="96"/>
      <c r="O44" s="96"/>
      <c r="P44" s="96"/>
      <c r="Q44" s="96"/>
      <c r="R44" s="96"/>
      <c r="S44" s="96"/>
      <c r="T44" s="96">
        <v>176.77</v>
      </c>
      <c r="U44" s="96">
        <v>0</v>
      </c>
      <c r="V44" s="96">
        <v>105.52</v>
      </c>
      <c r="W44" s="96">
        <v>9</v>
      </c>
      <c r="X44" s="96">
        <v>0</v>
      </c>
      <c r="Y44" s="96">
        <v>0</v>
      </c>
      <c r="Z44" s="96">
        <v>0</v>
      </c>
      <c r="AA44" s="96">
        <v>0</v>
      </c>
      <c r="AB44" s="96">
        <f t="shared" si="8"/>
        <v>291.29000000000002</v>
      </c>
      <c r="AC44" s="94"/>
      <c r="AD44" s="94"/>
      <c r="AE44" s="94" t="s">
        <v>906</v>
      </c>
    </row>
    <row r="45" spans="1:31" ht="23" customHeight="1" thickTop="1" thickBot="1">
      <c r="A45" s="94" t="s">
        <v>497</v>
      </c>
      <c r="B45" s="94" t="s">
        <v>492</v>
      </c>
      <c r="C45" s="94" t="s">
        <v>25</v>
      </c>
      <c r="D45" s="94" t="s">
        <v>504</v>
      </c>
      <c r="E45" s="94" t="s">
        <v>505</v>
      </c>
      <c r="F45" s="94" t="s">
        <v>534</v>
      </c>
      <c r="G45" s="94" t="s">
        <v>535</v>
      </c>
      <c r="H45" s="94" t="s">
        <v>536</v>
      </c>
      <c r="I45" s="95">
        <v>0</v>
      </c>
      <c r="J45" s="95"/>
      <c r="K45" s="94"/>
      <c r="L45" s="96">
        <v>10.77</v>
      </c>
      <c r="M45" s="96"/>
      <c r="N45" s="96"/>
      <c r="O45" s="96"/>
      <c r="P45" s="96"/>
      <c r="Q45" s="96"/>
      <c r="R45" s="96"/>
      <c r="S45" s="96"/>
      <c r="T45" s="96">
        <v>530.13</v>
      </c>
      <c r="U45" s="96">
        <v>0</v>
      </c>
      <c r="V45" s="96">
        <v>154.97</v>
      </c>
      <c r="W45" s="96">
        <v>13.5</v>
      </c>
      <c r="X45" s="96">
        <v>0</v>
      </c>
      <c r="Y45" s="96">
        <v>0</v>
      </c>
      <c r="Z45" s="96">
        <v>0</v>
      </c>
      <c r="AA45" s="96">
        <v>0</v>
      </c>
      <c r="AB45" s="96">
        <f t="shared" si="8"/>
        <v>698.6</v>
      </c>
      <c r="AC45" s="94"/>
      <c r="AD45" s="94"/>
      <c r="AE45" s="94" t="s">
        <v>907</v>
      </c>
    </row>
    <row r="46" spans="1:31" ht="23" customHeight="1" thickTop="1" thickBot="1">
      <c r="A46" s="94" t="s">
        <v>497</v>
      </c>
      <c r="B46" s="94" t="s">
        <v>492</v>
      </c>
      <c r="C46" s="94" t="s">
        <v>25</v>
      </c>
      <c r="D46" s="94" t="s">
        <v>506</v>
      </c>
      <c r="E46" s="94" t="s">
        <v>507</v>
      </c>
      <c r="F46" s="94" t="s">
        <v>534</v>
      </c>
      <c r="G46" s="94" t="s">
        <v>535</v>
      </c>
      <c r="H46" s="94" t="s">
        <v>536</v>
      </c>
      <c r="I46" s="95">
        <v>0</v>
      </c>
      <c r="J46" s="95"/>
      <c r="K46" s="94"/>
      <c r="L46" s="96">
        <v>10.95</v>
      </c>
      <c r="M46" s="96"/>
      <c r="N46" s="96"/>
      <c r="O46" s="96"/>
      <c r="P46" s="96"/>
      <c r="Q46" s="96"/>
      <c r="R46" s="96"/>
      <c r="S46" s="96"/>
      <c r="T46" s="96">
        <v>460.49</v>
      </c>
      <c r="U46" s="96">
        <v>0</v>
      </c>
      <c r="V46" s="96">
        <v>166.39</v>
      </c>
      <c r="W46" s="96">
        <v>13.5</v>
      </c>
      <c r="X46" s="96">
        <v>0</v>
      </c>
      <c r="Y46" s="96">
        <v>0</v>
      </c>
      <c r="Z46" s="96">
        <v>0</v>
      </c>
      <c r="AA46" s="96">
        <v>0</v>
      </c>
      <c r="AB46" s="96">
        <f t="shared" si="8"/>
        <v>640.38</v>
      </c>
      <c r="AC46" s="94"/>
      <c r="AD46" s="94"/>
      <c r="AE46" s="94" t="s">
        <v>908</v>
      </c>
    </row>
    <row r="47" spans="1:31" ht="23" customHeight="1" thickTop="1" thickBot="1">
      <c r="A47" s="94" t="s">
        <v>497</v>
      </c>
      <c r="B47" s="94" t="s">
        <v>492</v>
      </c>
      <c r="C47" s="94" t="s">
        <v>25</v>
      </c>
      <c r="D47" s="94" t="s">
        <v>508</v>
      </c>
      <c r="E47" s="94" t="s">
        <v>27</v>
      </c>
      <c r="F47" s="94" t="s">
        <v>534</v>
      </c>
      <c r="G47" s="94" t="s">
        <v>535</v>
      </c>
      <c r="H47" s="94" t="s">
        <v>536</v>
      </c>
      <c r="I47" s="95">
        <v>0</v>
      </c>
      <c r="J47" s="95"/>
      <c r="K47" s="94"/>
      <c r="L47" s="96">
        <v>5.76</v>
      </c>
      <c r="M47" s="96"/>
      <c r="N47" s="96"/>
      <c r="O47" s="96"/>
      <c r="P47" s="96"/>
      <c r="Q47" s="96"/>
      <c r="R47" s="96"/>
      <c r="S47" s="96"/>
      <c r="T47" s="96">
        <v>357</v>
      </c>
      <c r="U47" s="96">
        <v>0</v>
      </c>
      <c r="V47" s="96">
        <v>176.07</v>
      </c>
      <c r="W47" s="96">
        <v>4.5</v>
      </c>
      <c r="X47" s="96">
        <v>0</v>
      </c>
      <c r="Y47" s="96">
        <v>0</v>
      </c>
      <c r="Z47" s="96">
        <v>0</v>
      </c>
      <c r="AA47" s="96">
        <v>0</v>
      </c>
      <c r="AB47" s="96">
        <f t="shared" si="8"/>
        <v>537.57000000000005</v>
      </c>
      <c r="AC47" s="94"/>
      <c r="AD47" s="94"/>
      <c r="AE47" s="94" t="s">
        <v>909</v>
      </c>
    </row>
    <row r="48" spans="1:31" ht="23" customHeight="1" thickTop="1" thickBot="1">
      <c r="A48" s="94" t="s">
        <v>497</v>
      </c>
      <c r="B48" s="94" t="s">
        <v>492</v>
      </c>
      <c r="C48" s="94" t="s">
        <v>25</v>
      </c>
      <c r="D48" s="94" t="s">
        <v>509</v>
      </c>
      <c r="E48" s="94" t="s">
        <v>49</v>
      </c>
      <c r="F48" s="94" t="s">
        <v>534</v>
      </c>
      <c r="G48" s="94" t="s">
        <v>535</v>
      </c>
      <c r="H48" s="94" t="s">
        <v>536</v>
      </c>
      <c r="I48" s="95">
        <v>0</v>
      </c>
      <c r="J48" s="95"/>
      <c r="K48" s="94"/>
      <c r="L48" s="96">
        <v>11.88</v>
      </c>
      <c r="M48" s="96"/>
      <c r="N48" s="96"/>
      <c r="O48" s="96"/>
      <c r="P48" s="96"/>
      <c r="Q48" s="96"/>
      <c r="R48" s="96"/>
      <c r="S48" s="96"/>
      <c r="T48" s="96">
        <v>690.81</v>
      </c>
      <c r="U48" s="96">
        <v>0</v>
      </c>
      <c r="V48" s="96">
        <v>383.78</v>
      </c>
      <c r="W48" s="96">
        <v>13.5</v>
      </c>
      <c r="X48" s="96">
        <v>0</v>
      </c>
      <c r="Y48" s="96">
        <v>0</v>
      </c>
      <c r="Z48" s="96">
        <v>0</v>
      </c>
      <c r="AA48" s="96">
        <v>0</v>
      </c>
      <c r="AB48" s="96">
        <f t="shared" si="8"/>
        <v>1088.0899999999999</v>
      </c>
      <c r="AC48" s="94"/>
      <c r="AD48" s="94"/>
      <c r="AE48" s="94" t="s">
        <v>910</v>
      </c>
    </row>
    <row r="49" spans="1:31" ht="23" customHeight="1" thickTop="1" thickBot="1">
      <c r="A49" s="94" t="s">
        <v>491</v>
      </c>
      <c r="B49" s="94" t="s">
        <v>492</v>
      </c>
      <c r="C49" s="94" t="s">
        <v>25</v>
      </c>
      <c r="D49" s="94" t="s">
        <v>526</v>
      </c>
      <c r="E49" s="94" t="s">
        <v>527</v>
      </c>
      <c r="F49" s="94" t="s">
        <v>534</v>
      </c>
      <c r="G49" s="94" t="s">
        <v>535</v>
      </c>
      <c r="H49" s="94" t="s">
        <v>536</v>
      </c>
      <c r="I49" s="95">
        <v>0</v>
      </c>
      <c r="J49" s="95"/>
      <c r="K49" s="94"/>
      <c r="L49" s="96">
        <v>9.85</v>
      </c>
      <c r="M49" s="96"/>
      <c r="N49" s="96"/>
      <c r="O49" s="96"/>
      <c r="P49" s="96"/>
      <c r="Q49" s="96"/>
      <c r="R49" s="96"/>
      <c r="S49" s="96"/>
      <c r="T49" s="96">
        <v>339.29</v>
      </c>
      <c r="U49" s="96">
        <v>0</v>
      </c>
      <c r="V49" s="96">
        <v>105.1</v>
      </c>
      <c r="W49" s="96">
        <v>9</v>
      </c>
      <c r="X49" s="96">
        <v>0</v>
      </c>
      <c r="Y49" s="96">
        <v>0</v>
      </c>
      <c r="Z49" s="96">
        <v>0</v>
      </c>
      <c r="AA49" s="96">
        <v>0</v>
      </c>
      <c r="AB49" s="96">
        <f t="shared" si="8"/>
        <v>453.39</v>
      </c>
      <c r="AC49" s="94"/>
      <c r="AD49" s="94"/>
      <c r="AE49" s="94" t="s">
        <v>911</v>
      </c>
    </row>
    <row r="50" spans="1:31" s="28" customFormat="1" ht="23" customHeight="1" thickTop="1" thickBot="1">
      <c r="A50" s="127"/>
      <c r="B50" s="127"/>
      <c r="C50" s="127"/>
      <c r="D50" s="127"/>
      <c r="E50" s="127"/>
      <c r="F50" s="127" t="s">
        <v>534</v>
      </c>
      <c r="G50" s="127" t="s">
        <v>535</v>
      </c>
      <c r="H50" s="127" t="s">
        <v>757</v>
      </c>
      <c r="I50" s="128"/>
      <c r="J50" s="128">
        <f>IF(L50&gt;0,T50/L50,0)</f>
        <v>43.962424969988</v>
      </c>
      <c r="K50" s="127"/>
      <c r="L50" s="129">
        <f>ROUND(SUM(L41:L49),2)</f>
        <v>83.3</v>
      </c>
      <c r="M50" s="129"/>
      <c r="N50" s="129"/>
      <c r="O50" s="129"/>
      <c r="P50" s="129"/>
      <c r="Q50" s="129"/>
      <c r="R50" s="129"/>
      <c r="S50" s="129"/>
      <c r="T50" s="129">
        <f>ROUND(SUM(T41:T49),2)</f>
        <v>3662.07</v>
      </c>
      <c r="U50" s="129"/>
      <c r="V50" s="129">
        <f t="shared" ref="V50:AB50" si="9">ROUND(SUM(V41:V49),2)</f>
        <v>1629.29</v>
      </c>
      <c r="W50" s="129">
        <f t="shared" si="9"/>
        <v>94.5</v>
      </c>
      <c r="X50" s="129">
        <f t="shared" si="9"/>
        <v>0</v>
      </c>
      <c r="Y50" s="129">
        <f t="shared" si="9"/>
        <v>0</v>
      </c>
      <c r="Z50" s="129">
        <f t="shared" si="9"/>
        <v>0</v>
      </c>
      <c r="AA50" s="129">
        <f t="shared" si="9"/>
        <v>0</v>
      </c>
      <c r="AB50" s="129">
        <f t="shared" si="9"/>
        <v>5385.86</v>
      </c>
      <c r="AC50" s="127"/>
      <c r="AD50" s="127"/>
      <c r="AE50" s="127"/>
    </row>
    <row r="51" spans="1:31" s="28" customFormat="1" ht="23" customHeight="1" thickTop="1" thickBot="1">
      <c r="A51" s="130"/>
      <c r="B51" s="130"/>
      <c r="C51" s="130"/>
      <c r="D51" s="130"/>
      <c r="E51" s="130"/>
      <c r="F51" s="130"/>
      <c r="G51" s="130"/>
      <c r="H51" s="130" t="s">
        <v>912</v>
      </c>
      <c r="I51" s="131"/>
      <c r="J51" s="131">
        <f>IF(L51&gt;0,(T51+U51)/L51,0)</f>
        <v>43.962424969988</v>
      </c>
      <c r="K51" s="130"/>
      <c r="L51" s="132">
        <f>L50</f>
        <v>83.3</v>
      </c>
      <c r="M51" s="132"/>
      <c r="N51" s="132"/>
      <c r="O51" s="132"/>
      <c r="P51" s="132"/>
      <c r="Q51" s="132"/>
      <c r="R51" s="132"/>
      <c r="S51" s="132"/>
      <c r="T51" s="132">
        <f>T50</f>
        <v>3662.07</v>
      </c>
      <c r="U51" s="132">
        <f>0</f>
        <v>0</v>
      </c>
      <c r="V51" s="132">
        <f>V50</f>
        <v>1629.29</v>
      </c>
      <c r="W51" s="132">
        <f>W50</f>
        <v>94.5</v>
      </c>
      <c r="X51" s="132"/>
      <c r="Y51" s="132">
        <f>Y50</f>
        <v>0</v>
      </c>
      <c r="Z51" s="132">
        <f>Z50</f>
        <v>0</v>
      </c>
      <c r="AA51" s="132">
        <f>AA50</f>
        <v>0</v>
      </c>
      <c r="AB51" s="132">
        <f>ROUND(AB50+U51,2)</f>
        <v>5385.86</v>
      </c>
      <c r="AC51" s="127"/>
      <c r="AD51" s="127"/>
      <c r="AE51" s="127"/>
    </row>
    <row r="52" spans="1:31" s="20" customFormat="1" ht="44" customHeight="1" thickTop="1" thickBot="1">
      <c r="A52" s="125" t="s">
        <v>0</v>
      </c>
      <c r="B52" s="125" t="s">
        <v>1</v>
      </c>
      <c r="C52" s="125" t="s">
        <v>2</v>
      </c>
      <c r="D52" s="125" t="s">
        <v>738</v>
      </c>
      <c r="E52" s="125" t="s">
        <v>739</v>
      </c>
      <c r="F52" s="125" t="s">
        <v>5</v>
      </c>
      <c r="G52" s="125" t="s">
        <v>6</v>
      </c>
      <c r="H52" s="125" t="s">
        <v>740</v>
      </c>
      <c r="I52" s="125" t="s">
        <v>8</v>
      </c>
      <c r="J52" s="125" t="s">
        <v>9</v>
      </c>
      <c r="K52" s="125" t="s">
        <v>10</v>
      </c>
      <c r="L52" s="125" t="s">
        <v>11</v>
      </c>
      <c r="M52" s="125" t="s">
        <v>741</v>
      </c>
      <c r="N52" s="125" t="s">
        <v>742</v>
      </c>
      <c r="O52" s="125" t="s">
        <v>743</v>
      </c>
      <c r="P52" s="125" t="s">
        <v>744</v>
      </c>
      <c r="Q52" s="125" t="s">
        <v>735</v>
      </c>
      <c r="R52" s="125" t="s">
        <v>736</v>
      </c>
      <c r="S52" s="125" t="s">
        <v>745</v>
      </c>
      <c r="T52" s="125" t="s">
        <v>12</v>
      </c>
      <c r="U52" s="125" t="s">
        <v>13</v>
      </c>
      <c r="V52" s="125" t="s">
        <v>14</v>
      </c>
      <c r="W52" s="125" t="s">
        <v>15</v>
      </c>
      <c r="X52" s="125" t="s">
        <v>16</v>
      </c>
      <c r="Y52" s="125" t="s">
        <v>17</v>
      </c>
      <c r="Z52" s="125" t="s">
        <v>18</v>
      </c>
      <c r="AA52" s="125" t="s">
        <v>746</v>
      </c>
      <c r="AB52" s="125" t="s">
        <v>21</v>
      </c>
      <c r="AC52" s="126"/>
      <c r="AD52" s="126" t="s">
        <v>875</v>
      </c>
      <c r="AE52" s="126" t="s">
        <v>265</v>
      </c>
    </row>
    <row r="53" spans="1:31" ht="23" customHeight="1" thickTop="1" thickBot="1">
      <c r="A53" s="94" t="s">
        <v>497</v>
      </c>
      <c r="B53" s="94" t="s">
        <v>492</v>
      </c>
      <c r="C53" s="94" t="s">
        <v>25</v>
      </c>
      <c r="D53" s="94" t="s">
        <v>498</v>
      </c>
      <c r="E53" s="94" t="s">
        <v>175</v>
      </c>
      <c r="F53" s="94" t="s">
        <v>537</v>
      </c>
      <c r="G53" s="94" t="s">
        <v>538</v>
      </c>
      <c r="H53" s="94" t="s">
        <v>539</v>
      </c>
      <c r="I53" s="95">
        <v>0</v>
      </c>
      <c r="J53" s="95"/>
      <c r="K53" s="94"/>
      <c r="L53" s="96">
        <v>10.28</v>
      </c>
      <c r="M53" s="96"/>
      <c r="N53" s="96"/>
      <c r="O53" s="96"/>
      <c r="P53" s="96"/>
      <c r="Q53" s="96"/>
      <c r="R53" s="96"/>
      <c r="S53" s="96"/>
      <c r="T53" s="96">
        <v>458.86</v>
      </c>
      <c r="U53" s="96">
        <v>0</v>
      </c>
      <c r="V53" s="96">
        <v>225.22</v>
      </c>
      <c r="W53" s="96">
        <v>13.5</v>
      </c>
      <c r="X53" s="96">
        <v>0</v>
      </c>
      <c r="Y53" s="96">
        <v>0</v>
      </c>
      <c r="Z53" s="96">
        <v>0</v>
      </c>
      <c r="AA53" s="96">
        <v>0</v>
      </c>
      <c r="AB53" s="96">
        <f>ROUND(SUM(S53:W53,Y53:AA53),2)</f>
        <v>697.58</v>
      </c>
      <c r="AC53" s="94"/>
      <c r="AD53" s="94"/>
      <c r="AE53" s="94" t="s">
        <v>913</v>
      </c>
    </row>
    <row r="54" spans="1:31" ht="23" customHeight="1" thickTop="1" thickBot="1">
      <c r="A54" s="94" t="s">
        <v>540</v>
      </c>
      <c r="B54" s="94" t="s">
        <v>541</v>
      </c>
      <c r="C54" s="94" t="s">
        <v>25</v>
      </c>
      <c r="D54" s="94" t="s">
        <v>542</v>
      </c>
      <c r="E54" s="94" t="s">
        <v>49</v>
      </c>
      <c r="F54" s="94" t="s">
        <v>537</v>
      </c>
      <c r="G54" s="94" t="s">
        <v>538</v>
      </c>
      <c r="H54" s="94" t="s">
        <v>539</v>
      </c>
      <c r="I54" s="95">
        <v>0</v>
      </c>
      <c r="J54" s="95"/>
      <c r="K54" s="94"/>
      <c r="L54" s="96">
        <v>13.23</v>
      </c>
      <c r="M54" s="96"/>
      <c r="N54" s="96"/>
      <c r="O54" s="96"/>
      <c r="P54" s="96"/>
      <c r="Q54" s="96"/>
      <c r="R54" s="96"/>
      <c r="S54" s="96"/>
      <c r="T54" s="96">
        <v>319.14999999999998</v>
      </c>
      <c r="U54" s="96">
        <v>0</v>
      </c>
      <c r="V54" s="96">
        <v>87.59</v>
      </c>
      <c r="W54" s="96">
        <v>13.5</v>
      </c>
      <c r="X54" s="96">
        <v>0</v>
      </c>
      <c r="Y54" s="96">
        <v>0</v>
      </c>
      <c r="Z54" s="96">
        <v>0</v>
      </c>
      <c r="AA54" s="96">
        <v>0</v>
      </c>
      <c r="AB54" s="96">
        <f>ROUND(SUM(S54:W54,Y54:AA54),2)</f>
        <v>420.24</v>
      </c>
      <c r="AC54" s="94"/>
      <c r="AD54" s="94"/>
      <c r="AE54" s="94" t="s">
        <v>914</v>
      </c>
    </row>
    <row r="55" spans="1:31" s="28" customFormat="1" ht="23" customHeight="1" thickTop="1" thickBot="1">
      <c r="A55" s="127"/>
      <c r="B55" s="127"/>
      <c r="C55" s="127"/>
      <c r="D55" s="127"/>
      <c r="E55" s="127"/>
      <c r="F55" s="127" t="s">
        <v>537</v>
      </c>
      <c r="G55" s="127" t="s">
        <v>538</v>
      </c>
      <c r="H55" s="127" t="s">
        <v>757</v>
      </c>
      <c r="I55" s="128"/>
      <c r="J55" s="128">
        <f>IF(L55&gt;0,T55/L55,0)</f>
        <v>33.092726499361973</v>
      </c>
      <c r="K55" s="127"/>
      <c r="L55" s="129">
        <f>ROUND(SUM(L53:L54),2)</f>
        <v>23.51</v>
      </c>
      <c r="M55" s="129"/>
      <c r="N55" s="129"/>
      <c r="O55" s="129"/>
      <c r="P55" s="129"/>
      <c r="Q55" s="129"/>
      <c r="R55" s="129"/>
      <c r="S55" s="129"/>
      <c r="T55" s="129">
        <f>ROUND(SUM(T53:T54),2)</f>
        <v>778.01</v>
      </c>
      <c r="U55" s="129"/>
      <c r="V55" s="129">
        <f t="shared" ref="V55:AB55" si="10">ROUND(SUM(V53:V54),2)</f>
        <v>312.81</v>
      </c>
      <c r="W55" s="129">
        <f t="shared" si="10"/>
        <v>27</v>
      </c>
      <c r="X55" s="129">
        <f t="shared" si="10"/>
        <v>0</v>
      </c>
      <c r="Y55" s="129">
        <f t="shared" si="10"/>
        <v>0</v>
      </c>
      <c r="Z55" s="129">
        <f t="shared" si="10"/>
        <v>0</v>
      </c>
      <c r="AA55" s="129">
        <f t="shared" si="10"/>
        <v>0</v>
      </c>
      <c r="AB55" s="129">
        <f t="shared" si="10"/>
        <v>1117.82</v>
      </c>
      <c r="AC55" s="127"/>
      <c r="AD55" s="127"/>
      <c r="AE55" s="127"/>
    </row>
    <row r="56" spans="1:31" s="28" customFormat="1" ht="23" customHeight="1" thickTop="1" thickBot="1">
      <c r="A56" s="130"/>
      <c r="B56" s="130"/>
      <c r="C56" s="130"/>
      <c r="D56" s="130"/>
      <c r="E56" s="130"/>
      <c r="F56" s="130"/>
      <c r="G56" s="130"/>
      <c r="H56" s="130" t="s">
        <v>915</v>
      </c>
      <c r="I56" s="131"/>
      <c r="J56" s="131">
        <f>IF(L56&gt;0,(T56+U56)/L56,0)</f>
        <v>33.092726499361973</v>
      </c>
      <c r="K56" s="130"/>
      <c r="L56" s="132">
        <f>L55</f>
        <v>23.51</v>
      </c>
      <c r="M56" s="132"/>
      <c r="N56" s="132"/>
      <c r="O56" s="132"/>
      <c r="P56" s="132"/>
      <c r="Q56" s="132"/>
      <c r="R56" s="132"/>
      <c r="S56" s="132"/>
      <c r="T56" s="132">
        <f>T55</f>
        <v>778.01</v>
      </c>
      <c r="U56" s="132">
        <f>0</f>
        <v>0</v>
      </c>
      <c r="V56" s="132">
        <f>V55</f>
        <v>312.81</v>
      </c>
      <c r="W56" s="132">
        <f>W55</f>
        <v>27</v>
      </c>
      <c r="X56" s="132"/>
      <c r="Y56" s="132">
        <f>Y55</f>
        <v>0</v>
      </c>
      <c r="Z56" s="132">
        <f>Z55</f>
        <v>0</v>
      </c>
      <c r="AA56" s="132">
        <f>AA55</f>
        <v>0</v>
      </c>
      <c r="AB56" s="132">
        <f>ROUND(AB55+U56,2)</f>
        <v>1117.82</v>
      </c>
      <c r="AC56" s="127"/>
      <c r="AD56" s="127"/>
      <c r="AE56" s="127"/>
    </row>
    <row r="57" spans="1:31" s="20" customFormat="1" ht="44" customHeight="1" thickTop="1" thickBot="1">
      <c r="A57" s="125" t="s">
        <v>0</v>
      </c>
      <c r="B57" s="125" t="s">
        <v>1</v>
      </c>
      <c r="C57" s="125" t="s">
        <v>2</v>
      </c>
      <c r="D57" s="125" t="s">
        <v>738</v>
      </c>
      <c r="E57" s="125" t="s">
        <v>739</v>
      </c>
      <c r="F57" s="125" t="s">
        <v>5</v>
      </c>
      <c r="G57" s="125" t="s">
        <v>6</v>
      </c>
      <c r="H57" s="125" t="s">
        <v>740</v>
      </c>
      <c r="I57" s="125" t="s">
        <v>8</v>
      </c>
      <c r="J57" s="125" t="s">
        <v>9</v>
      </c>
      <c r="K57" s="125" t="s">
        <v>10</v>
      </c>
      <c r="L57" s="125" t="s">
        <v>11</v>
      </c>
      <c r="M57" s="125" t="s">
        <v>741</v>
      </c>
      <c r="N57" s="125" t="s">
        <v>742</v>
      </c>
      <c r="O57" s="125" t="s">
        <v>743</v>
      </c>
      <c r="P57" s="125" t="s">
        <v>744</v>
      </c>
      <c r="Q57" s="125" t="s">
        <v>735</v>
      </c>
      <c r="R57" s="125" t="s">
        <v>736</v>
      </c>
      <c r="S57" s="125" t="s">
        <v>745</v>
      </c>
      <c r="T57" s="125" t="s">
        <v>12</v>
      </c>
      <c r="U57" s="125" t="s">
        <v>13</v>
      </c>
      <c r="V57" s="125" t="s">
        <v>14</v>
      </c>
      <c r="W57" s="125" t="s">
        <v>15</v>
      </c>
      <c r="X57" s="125" t="s">
        <v>16</v>
      </c>
      <c r="Y57" s="125" t="s">
        <v>17</v>
      </c>
      <c r="Z57" s="125" t="s">
        <v>18</v>
      </c>
      <c r="AA57" s="125" t="s">
        <v>746</v>
      </c>
      <c r="AB57" s="125" t="s">
        <v>21</v>
      </c>
      <c r="AC57" s="126"/>
      <c r="AD57" s="126" t="s">
        <v>875</v>
      </c>
      <c r="AE57" s="126" t="s">
        <v>265</v>
      </c>
    </row>
    <row r="58" spans="1:31" ht="23" customHeight="1" thickTop="1" thickBot="1">
      <c r="A58" s="94" t="s">
        <v>497</v>
      </c>
      <c r="B58" s="94" t="s">
        <v>492</v>
      </c>
      <c r="C58" s="94" t="s">
        <v>25</v>
      </c>
      <c r="D58" s="94" t="s">
        <v>498</v>
      </c>
      <c r="E58" s="94" t="s">
        <v>175</v>
      </c>
      <c r="F58" s="94" t="s">
        <v>546</v>
      </c>
      <c r="G58" s="94" t="s">
        <v>547</v>
      </c>
      <c r="H58" s="94" t="s">
        <v>548</v>
      </c>
      <c r="I58" s="95">
        <v>0</v>
      </c>
      <c r="J58" s="95"/>
      <c r="K58" s="94"/>
      <c r="L58" s="96">
        <v>10.07</v>
      </c>
      <c r="M58" s="96"/>
      <c r="N58" s="96"/>
      <c r="O58" s="96"/>
      <c r="P58" s="96"/>
      <c r="Q58" s="96"/>
      <c r="R58" s="96"/>
      <c r="S58" s="96"/>
      <c r="T58" s="96">
        <v>458.86</v>
      </c>
      <c r="U58" s="96">
        <v>0</v>
      </c>
      <c r="V58" s="96">
        <v>225.22</v>
      </c>
      <c r="W58" s="96">
        <v>13.5</v>
      </c>
      <c r="X58" s="96">
        <v>0</v>
      </c>
      <c r="Y58" s="96">
        <v>0</v>
      </c>
      <c r="Z58" s="96">
        <v>0</v>
      </c>
      <c r="AA58" s="96">
        <v>0</v>
      </c>
      <c r="AB58" s="96">
        <f>ROUND(SUM(S58:W58,Y58:AA58),2)</f>
        <v>697.58</v>
      </c>
      <c r="AC58" s="94"/>
      <c r="AD58" s="94"/>
      <c r="AE58" s="94" t="s">
        <v>916</v>
      </c>
    </row>
    <row r="59" spans="1:31" ht="23" customHeight="1" thickTop="1" thickBot="1">
      <c r="A59" s="94" t="s">
        <v>497</v>
      </c>
      <c r="B59" s="94" t="s">
        <v>492</v>
      </c>
      <c r="C59" s="94" t="s">
        <v>25</v>
      </c>
      <c r="D59" s="94" t="s">
        <v>502</v>
      </c>
      <c r="E59" s="94" t="s">
        <v>503</v>
      </c>
      <c r="F59" s="94" t="s">
        <v>546</v>
      </c>
      <c r="G59" s="94" t="s">
        <v>547</v>
      </c>
      <c r="H59" s="94" t="s">
        <v>548</v>
      </c>
      <c r="I59" s="95">
        <v>0</v>
      </c>
      <c r="J59" s="95"/>
      <c r="K59" s="94"/>
      <c r="L59" s="96">
        <v>10.36</v>
      </c>
      <c r="M59" s="96"/>
      <c r="N59" s="96"/>
      <c r="O59" s="96"/>
      <c r="P59" s="96"/>
      <c r="Q59" s="96"/>
      <c r="R59" s="96"/>
      <c r="S59" s="96"/>
      <c r="T59" s="96">
        <v>233.61</v>
      </c>
      <c r="U59" s="96">
        <v>0</v>
      </c>
      <c r="V59" s="96">
        <v>105.52</v>
      </c>
      <c r="W59" s="96">
        <v>13.5</v>
      </c>
      <c r="X59" s="96">
        <v>0</v>
      </c>
      <c r="Y59" s="96">
        <v>0</v>
      </c>
      <c r="Z59" s="96">
        <v>0</v>
      </c>
      <c r="AA59" s="96">
        <v>0</v>
      </c>
      <c r="AB59" s="96">
        <f>ROUND(SUM(S59:W59,Y59:AA59),2)</f>
        <v>352.63</v>
      </c>
      <c r="AC59" s="94"/>
      <c r="AD59" s="94"/>
      <c r="AE59" s="94" t="s">
        <v>917</v>
      </c>
    </row>
    <row r="60" spans="1:31" ht="23" customHeight="1" thickTop="1" thickBot="1">
      <c r="A60" s="94" t="s">
        <v>497</v>
      </c>
      <c r="B60" s="94" t="s">
        <v>492</v>
      </c>
      <c r="C60" s="94" t="s">
        <v>25</v>
      </c>
      <c r="D60" s="94" t="s">
        <v>504</v>
      </c>
      <c r="E60" s="94" t="s">
        <v>505</v>
      </c>
      <c r="F60" s="94" t="s">
        <v>546</v>
      </c>
      <c r="G60" s="94" t="s">
        <v>547</v>
      </c>
      <c r="H60" s="94" t="s">
        <v>548</v>
      </c>
      <c r="I60" s="95">
        <v>0</v>
      </c>
      <c r="J60" s="95"/>
      <c r="K60" s="94"/>
      <c r="L60" s="96">
        <v>10.68</v>
      </c>
      <c r="M60" s="96"/>
      <c r="N60" s="96"/>
      <c r="O60" s="96"/>
      <c r="P60" s="96"/>
      <c r="Q60" s="96"/>
      <c r="R60" s="96"/>
      <c r="S60" s="96"/>
      <c r="T60" s="96">
        <v>530.13</v>
      </c>
      <c r="U60" s="96">
        <v>0</v>
      </c>
      <c r="V60" s="96">
        <v>154.97</v>
      </c>
      <c r="W60" s="96">
        <v>13.5</v>
      </c>
      <c r="X60" s="96">
        <v>0</v>
      </c>
      <c r="Y60" s="96">
        <v>0</v>
      </c>
      <c r="Z60" s="96">
        <v>0</v>
      </c>
      <c r="AA60" s="96">
        <v>0</v>
      </c>
      <c r="AB60" s="96">
        <f>ROUND(SUM(S60:W60,Y60:AA60),2)</f>
        <v>698.6</v>
      </c>
      <c r="AC60" s="94"/>
      <c r="AD60" s="94"/>
      <c r="AE60" s="94" t="s">
        <v>918</v>
      </c>
    </row>
    <row r="61" spans="1:31" ht="23" customHeight="1" thickTop="1" thickBot="1">
      <c r="A61" s="94" t="s">
        <v>540</v>
      </c>
      <c r="B61" s="94" t="s">
        <v>541</v>
      </c>
      <c r="C61" s="94" t="s">
        <v>25</v>
      </c>
      <c r="D61" s="94" t="s">
        <v>549</v>
      </c>
      <c r="E61" s="94" t="s">
        <v>192</v>
      </c>
      <c r="F61" s="94" t="s">
        <v>546</v>
      </c>
      <c r="G61" s="94" t="s">
        <v>547</v>
      </c>
      <c r="H61" s="94" t="s">
        <v>548</v>
      </c>
      <c r="I61" s="95">
        <v>0</v>
      </c>
      <c r="J61" s="95"/>
      <c r="K61" s="94"/>
      <c r="L61" s="96">
        <v>11.9</v>
      </c>
      <c r="M61" s="96"/>
      <c r="N61" s="96"/>
      <c r="O61" s="96"/>
      <c r="P61" s="96"/>
      <c r="Q61" s="96"/>
      <c r="R61" s="96"/>
      <c r="S61" s="96"/>
      <c r="T61" s="96">
        <v>469.15</v>
      </c>
      <c r="U61" s="96">
        <v>0</v>
      </c>
      <c r="V61" s="96">
        <v>175.43</v>
      </c>
      <c r="W61" s="96">
        <v>9</v>
      </c>
      <c r="X61" s="96">
        <v>0</v>
      </c>
      <c r="Y61" s="96">
        <v>0</v>
      </c>
      <c r="Z61" s="96">
        <v>0</v>
      </c>
      <c r="AA61" s="96">
        <v>0</v>
      </c>
      <c r="AB61" s="96">
        <f>ROUND(SUM(S61:W61,Y61:AA61),2)</f>
        <v>653.58000000000004</v>
      </c>
      <c r="AC61" s="94"/>
      <c r="AD61" s="94"/>
      <c r="AE61" s="94" t="s">
        <v>919</v>
      </c>
    </row>
    <row r="62" spans="1:31" s="28" customFormat="1" ht="23" customHeight="1" thickTop="1" thickBot="1">
      <c r="A62" s="127"/>
      <c r="B62" s="127"/>
      <c r="C62" s="127"/>
      <c r="D62" s="127"/>
      <c r="E62" s="127"/>
      <c r="F62" s="127" t="s">
        <v>546</v>
      </c>
      <c r="G62" s="127" t="s">
        <v>547</v>
      </c>
      <c r="H62" s="127" t="s">
        <v>757</v>
      </c>
      <c r="I62" s="128"/>
      <c r="J62" s="128">
        <f>IF(L62&gt;0,T62/L62,0)</f>
        <v>39.333875842827254</v>
      </c>
      <c r="K62" s="127"/>
      <c r="L62" s="129">
        <f>ROUND(SUM(L58:L61),2)</f>
        <v>43.01</v>
      </c>
      <c r="M62" s="129"/>
      <c r="N62" s="129"/>
      <c r="O62" s="129"/>
      <c r="P62" s="129"/>
      <c r="Q62" s="129"/>
      <c r="R62" s="129"/>
      <c r="S62" s="129"/>
      <c r="T62" s="129">
        <f>ROUND(SUM(T58:T61),2)</f>
        <v>1691.75</v>
      </c>
      <c r="U62" s="129"/>
      <c r="V62" s="129">
        <f t="shared" ref="V62:AB62" si="11">ROUND(SUM(V58:V61),2)</f>
        <v>661.14</v>
      </c>
      <c r="W62" s="129">
        <f t="shared" si="11"/>
        <v>49.5</v>
      </c>
      <c r="X62" s="129">
        <f t="shared" si="11"/>
        <v>0</v>
      </c>
      <c r="Y62" s="129">
        <f t="shared" si="11"/>
        <v>0</v>
      </c>
      <c r="Z62" s="129">
        <f t="shared" si="11"/>
        <v>0</v>
      </c>
      <c r="AA62" s="129">
        <f t="shared" si="11"/>
        <v>0</v>
      </c>
      <c r="AB62" s="129">
        <f t="shared" si="11"/>
        <v>2402.39</v>
      </c>
      <c r="AC62" s="127"/>
      <c r="AD62" s="127"/>
      <c r="AE62" s="127"/>
    </row>
    <row r="63" spans="1:31" s="28" customFormat="1" ht="23" customHeight="1" thickTop="1" thickBot="1">
      <c r="A63" s="130"/>
      <c r="B63" s="130"/>
      <c r="C63" s="130"/>
      <c r="D63" s="130"/>
      <c r="E63" s="130"/>
      <c r="F63" s="130"/>
      <c r="G63" s="130"/>
      <c r="H63" s="130" t="s">
        <v>920</v>
      </c>
      <c r="I63" s="131"/>
      <c r="J63" s="131">
        <f>IF(L63&gt;0,(T63+U63)/L63,0)</f>
        <v>39.333875842827254</v>
      </c>
      <c r="K63" s="130"/>
      <c r="L63" s="132">
        <f>L62</f>
        <v>43.01</v>
      </c>
      <c r="M63" s="132"/>
      <c r="N63" s="132"/>
      <c r="O63" s="132"/>
      <c r="P63" s="132"/>
      <c r="Q63" s="132"/>
      <c r="R63" s="132"/>
      <c r="S63" s="132"/>
      <c r="T63" s="132">
        <f>T62</f>
        <v>1691.75</v>
      </c>
      <c r="U63" s="132">
        <f>0</f>
        <v>0</v>
      </c>
      <c r="V63" s="132">
        <f>V62</f>
        <v>661.14</v>
      </c>
      <c r="W63" s="132">
        <f>W62</f>
        <v>49.5</v>
      </c>
      <c r="X63" s="132"/>
      <c r="Y63" s="132">
        <f>Y62</f>
        <v>0</v>
      </c>
      <c r="Z63" s="132">
        <f>Z62</f>
        <v>0</v>
      </c>
      <c r="AA63" s="132">
        <f>AA62</f>
        <v>0</v>
      </c>
      <c r="AB63" s="132">
        <f>ROUND(AB62+U63,2)</f>
        <v>2402.39</v>
      </c>
      <c r="AC63" s="127"/>
      <c r="AD63" s="127"/>
      <c r="AE63" s="127"/>
    </row>
    <row r="64" spans="1:31" s="20" customFormat="1" ht="44" customHeight="1" thickTop="1" thickBot="1">
      <c r="A64" s="125" t="s">
        <v>0</v>
      </c>
      <c r="B64" s="125" t="s">
        <v>1</v>
      </c>
      <c r="C64" s="125" t="s">
        <v>2</v>
      </c>
      <c r="D64" s="125" t="s">
        <v>738</v>
      </c>
      <c r="E64" s="125" t="s">
        <v>739</v>
      </c>
      <c r="F64" s="125" t="s">
        <v>5</v>
      </c>
      <c r="G64" s="125" t="s">
        <v>6</v>
      </c>
      <c r="H64" s="125" t="s">
        <v>740</v>
      </c>
      <c r="I64" s="125" t="s">
        <v>8</v>
      </c>
      <c r="J64" s="125" t="s">
        <v>9</v>
      </c>
      <c r="K64" s="125" t="s">
        <v>10</v>
      </c>
      <c r="L64" s="125" t="s">
        <v>11</v>
      </c>
      <c r="M64" s="125" t="s">
        <v>741</v>
      </c>
      <c r="N64" s="125" t="s">
        <v>742</v>
      </c>
      <c r="O64" s="125" t="s">
        <v>743</v>
      </c>
      <c r="P64" s="125" t="s">
        <v>744</v>
      </c>
      <c r="Q64" s="125" t="s">
        <v>735</v>
      </c>
      <c r="R64" s="125" t="s">
        <v>736</v>
      </c>
      <c r="S64" s="125" t="s">
        <v>745</v>
      </c>
      <c r="T64" s="125" t="s">
        <v>12</v>
      </c>
      <c r="U64" s="125" t="s">
        <v>13</v>
      </c>
      <c r="V64" s="125" t="s">
        <v>14</v>
      </c>
      <c r="W64" s="125" t="s">
        <v>15</v>
      </c>
      <c r="X64" s="125" t="s">
        <v>16</v>
      </c>
      <c r="Y64" s="125" t="s">
        <v>17</v>
      </c>
      <c r="Z64" s="125" t="s">
        <v>18</v>
      </c>
      <c r="AA64" s="125" t="s">
        <v>746</v>
      </c>
      <c r="AB64" s="125" t="s">
        <v>21</v>
      </c>
      <c r="AC64" s="126"/>
      <c r="AD64" s="126" t="s">
        <v>875</v>
      </c>
      <c r="AE64" s="126" t="s">
        <v>265</v>
      </c>
    </row>
    <row r="65" spans="1:31" ht="23" customHeight="1" thickTop="1" thickBot="1">
      <c r="A65" s="94" t="s">
        <v>491</v>
      </c>
      <c r="B65" s="94" t="s">
        <v>492</v>
      </c>
      <c r="C65" s="94" t="s">
        <v>25</v>
      </c>
      <c r="D65" s="94" t="s">
        <v>510</v>
      </c>
      <c r="E65" s="94" t="s">
        <v>175</v>
      </c>
      <c r="F65" s="94" t="s">
        <v>550</v>
      </c>
      <c r="G65" s="94" t="s">
        <v>157</v>
      </c>
      <c r="H65" s="94" t="s">
        <v>551</v>
      </c>
      <c r="I65" s="95">
        <v>0</v>
      </c>
      <c r="J65" s="95"/>
      <c r="K65" s="94"/>
      <c r="L65" s="96">
        <v>11.32</v>
      </c>
      <c r="M65" s="96"/>
      <c r="N65" s="96"/>
      <c r="O65" s="96"/>
      <c r="P65" s="96"/>
      <c r="Q65" s="96"/>
      <c r="R65" s="96"/>
      <c r="S65" s="96"/>
      <c r="T65" s="96">
        <v>526.16999999999996</v>
      </c>
      <c r="U65" s="96">
        <v>0</v>
      </c>
      <c r="V65" s="96">
        <v>204.97</v>
      </c>
      <c r="W65" s="96">
        <v>13.5</v>
      </c>
      <c r="X65" s="96">
        <v>0</v>
      </c>
      <c r="Y65" s="96">
        <v>0</v>
      </c>
      <c r="Z65" s="96">
        <v>0</v>
      </c>
      <c r="AA65" s="96">
        <v>0</v>
      </c>
      <c r="AB65" s="96">
        <f>ROUND(SUM(S65:W65,Y65:AA65),2)</f>
        <v>744.64</v>
      </c>
      <c r="AC65" s="94"/>
      <c r="AD65" s="94"/>
      <c r="AE65" s="94" t="s">
        <v>921</v>
      </c>
    </row>
    <row r="66" spans="1:31" s="28" customFormat="1" ht="23" customHeight="1" thickTop="1" thickBot="1">
      <c r="A66" s="127"/>
      <c r="B66" s="127"/>
      <c r="C66" s="127"/>
      <c r="D66" s="127"/>
      <c r="E66" s="127"/>
      <c r="F66" s="127" t="s">
        <v>550</v>
      </c>
      <c r="G66" s="127" t="s">
        <v>157</v>
      </c>
      <c r="H66" s="127" t="s">
        <v>757</v>
      </c>
      <c r="I66" s="128"/>
      <c r="J66" s="128">
        <f>IF(L66&gt;0,T66/L66,0)</f>
        <v>46.481448763250881</v>
      </c>
      <c r="K66" s="127"/>
      <c r="L66" s="129">
        <f>ROUND(SUM(L65:L65),2)</f>
        <v>11.32</v>
      </c>
      <c r="M66" s="129"/>
      <c r="N66" s="129"/>
      <c r="O66" s="129"/>
      <c r="P66" s="129"/>
      <c r="Q66" s="129"/>
      <c r="R66" s="129"/>
      <c r="S66" s="129"/>
      <c r="T66" s="129">
        <f>ROUND(SUM(T65:T65),2)</f>
        <v>526.16999999999996</v>
      </c>
      <c r="U66" s="129"/>
      <c r="V66" s="129">
        <f t="shared" ref="V66:AB66" si="12">ROUND(SUM(V65:V65),2)</f>
        <v>204.97</v>
      </c>
      <c r="W66" s="129">
        <f t="shared" si="12"/>
        <v>13.5</v>
      </c>
      <c r="X66" s="129">
        <f t="shared" si="12"/>
        <v>0</v>
      </c>
      <c r="Y66" s="129">
        <f t="shared" si="12"/>
        <v>0</v>
      </c>
      <c r="Z66" s="129">
        <f t="shared" si="12"/>
        <v>0</v>
      </c>
      <c r="AA66" s="129">
        <f t="shared" si="12"/>
        <v>0</v>
      </c>
      <c r="AB66" s="129">
        <f t="shared" si="12"/>
        <v>744.64</v>
      </c>
      <c r="AC66" s="127"/>
      <c r="AD66" s="127"/>
      <c r="AE66" s="127"/>
    </row>
    <row r="67" spans="1:31" s="28" customFormat="1" ht="23" customHeight="1" thickTop="1" thickBot="1">
      <c r="A67" s="130"/>
      <c r="B67" s="130"/>
      <c r="C67" s="130"/>
      <c r="D67" s="130"/>
      <c r="E67" s="130"/>
      <c r="F67" s="130"/>
      <c r="G67" s="130"/>
      <c r="H67" s="130" t="s">
        <v>922</v>
      </c>
      <c r="I67" s="131"/>
      <c r="J67" s="131">
        <f>IF(L67&gt;0,(T67+U67)/L67,0)</f>
        <v>46.481448763250881</v>
      </c>
      <c r="K67" s="130"/>
      <c r="L67" s="132">
        <f>L66</f>
        <v>11.32</v>
      </c>
      <c r="M67" s="132"/>
      <c r="N67" s="132"/>
      <c r="O67" s="132"/>
      <c r="P67" s="132"/>
      <c r="Q67" s="132"/>
      <c r="R67" s="132"/>
      <c r="S67" s="132"/>
      <c r="T67" s="132">
        <f>T66</f>
        <v>526.16999999999996</v>
      </c>
      <c r="U67" s="132">
        <f>0</f>
        <v>0</v>
      </c>
      <c r="V67" s="132">
        <f>V66</f>
        <v>204.97</v>
      </c>
      <c r="W67" s="132">
        <f>W66</f>
        <v>13.5</v>
      </c>
      <c r="X67" s="132"/>
      <c r="Y67" s="132">
        <f>Y66</f>
        <v>0</v>
      </c>
      <c r="Z67" s="132">
        <f>Z66</f>
        <v>0</v>
      </c>
      <c r="AA67" s="132">
        <f>AA66</f>
        <v>0</v>
      </c>
      <c r="AB67" s="132">
        <f>ROUND(AB66+U67,2)</f>
        <v>744.64</v>
      </c>
      <c r="AC67" s="127"/>
      <c r="AD67" s="127"/>
      <c r="AE67" s="127"/>
    </row>
    <row r="68" spans="1:31" s="20" customFormat="1" ht="44" customHeight="1" thickTop="1" thickBot="1">
      <c r="A68" s="125" t="s">
        <v>0</v>
      </c>
      <c r="B68" s="125" t="s">
        <v>1</v>
      </c>
      <c r="C68" s="125" t="s">
        <v>2</v>
      </c>
      <c r="D68" s="125" t="s">
        <v>738</v>
      </c>
      <c r="E68" s="125" t="s">
        <v>739</v>
      </c>
      <c r="F68" s="125" t="s">
        <v>5</v>
      </c>
      <c r="G68" s="125" t="s">
        <v>6</v>
      </c>
      <c r="H68" s="125" t="s">
        <v>740</v>
      </c>
      <c r="I68" s="125" t="s">
        <v>8</v>
      </c>
      <c r="J68" s="125" t="s">
        <v>9</v>
      </c>
      <c r="K68" s="125" t="s">
        <v>10</v>
      </c>
      <c r="L68" s="125" t="s">
        <v>11</v>
      </c>
      <c r="M68" s="125" t="s">
        <v>741</v>
      </c>
      <c r="N68" s="125" t="s">
        <v>742</v>
      </c>
      <c r="O68" s="125" t="s">
        <v>743</v>
      </c>
      <c r="P68" s="125" t="s">
        <v>744</v>
      </c>
      <c r="Q68" s="125" t="s">
        <v>735</v>
      </c>
      <c r="R68" s="125" t="s">
        <v>736</v>
      </c>
      <c r="S68" s="125" t="s">
        <v>745</v>
      </c>
      <c r="T68" s="125" t="s">
        <v>12</v>
      </c>
      <c r="U68" s="125" t="s">
        <v>13</v>
      </c>
      <c r="V68" s="125" t="s">
        <v>14</v>
      </c>
      <c r="W68" s="125" t="s">
        <v>15</v>
      </c>
      <c r="X68" s="125" t="s">
        <v>16</v>
      </c>
      <c r="Y68" s="125" t="s">
        <v>17</v>
      </c>
      <c r="Z68" s="125" t="s">
        <v>18</v>
      </c>
      <c r="AA68" s="125" t="s">
        <v>746</v>
      </c>
      <c r="AB68" s="125" t="s">
        <v>21</v>
      </c>
      <c r="AC68" s="126"/>
      <c r="AD68" s="126" t="s">
        <v>875</v>
      </c>
      <c r="AE68" s="126" t="s">
        <v>265</v>
      </c>
    </row>
    <row r="69" spans="1:31" ht="23" customHeight="1" thickTop="1" thickBot="1">
      <c r="A69" s="94" t="s">
        <v>491</v>
      </c>
      <c r="B69" s="94" t="s">
        <v>492</v>
      </c>
      <c r="C69" s="94" t="s">
        <v>25</v>
      </c>
      <c r="D69" s="94" t="s">
        <v>493</v>
      </c>
      <c r="E69" s="94" t="s">
        <v>49</v>
      </c>
      <c r="F69" s="94" t="s">
        <v>552</v>
      </c>
      <c r="G69" s="94" t="s">
        <v>553</v>
      </c>
      <c r="H69" s="94" t="s">
        <v>554</v>
      </c>
      <c r="I69" s="95">
        <v>0</v>
      </c>
      <c r="J69" s="95"/>
      <c r="K69" s="94"/>
      <c r="L69" s="96">
        <v>14.08</v>
      </c>
      <c r="M69" s="96"/>
      <c r="N69" s="96"/>
      <c r="O69" s="96"/>
      <c r="P69" s="96"/>
      <c r="Q69" s="96"/>
      <c r="R69" s="96"/>
      <c r="S69" s="96"/>
      <c r="T69" s="96">
        <v>464.98</v>
      </c>
      <c r="U69" s="96">
        <v>0</v>
      </c>
      <c r="V69" s="96">
        <v>245.31</v>
      </c>
      <c r="W69" s="96">
        <v>22.5</v>
      </c>
      <c r="X69" s="96">
        <v>0</v>
      </c>
      <c r="Y69" s="96">
        <v>0</v>
      </c>
      <c r="Z69" s="96">
        <v>0</v>
      </c>
      <c r="AA69" s="96">
        <v>0</v>
      </c>
      <c r="AB69" s="96">
        <f>ROUND(SUM(S69:W69,Y69:AA69),2)</f>
        <v>732.79</v>
      </c>
      <c r="AC69" s="94"/>
      <c r="AD69" s="94"/>
      <c r="AE69" s="94" t="s">
        <v>923</v>
      </c>
    </row>
    <row r="70" spans="1:31" s="28" customFormat="1" ht="23" customHeight="1" thickTop="1" thickBot="1">
      <c r="A70" s="127"/>
      <c r="B70" s="127"/>
      <c r="C70" s="127"/>
      <c r="D70" s="127"/>
      <c r="E70" s="127"/>
      <c r="F70" s="127" t="s">
        <v>552</v>
      </c>
      <c r="G70" s="127" t="s">
        <v>553</v>
      </c>
      <c r="H70" s="127" t="s">
        <v>757</v>
      </c>
      <c r="I70" s="128"/>
      <c r="J70" s="128">
        <f>IF(L70&gt;0,T70/L70,0)</f>
        <v>33.024147727272727</v>
      </c>
      <c r="K70" s="127"/>
      <c r="L70" s="129">
        <f>ROUND(SUM(L69:L69),2)</f>
        <v>14.08</v>
      </c>
      <c r="M70" s="129"/>
      <c r="N70" s="129"/>
      <c r="O70" s="129"/>
      <c r="P70" s="129"/>
      <c r="Q70" s="129"/>
      <c r="R70" s="129"/>
      <c r="S70" s="129"/>
      <c r="T70" s="129">
        <f>ROUND(SUM(T69:T69),2)</f>
        <v>464.98</v>
      </c>
      <c r="U70" s="129"/>
      <c r="V70" s="129">
        <f t="shared" ref="V70:AB70" si="13">ROUND(SUM(V69:V69),2)</f>
        <v>245.31</v>
      </c>
      <c r="W70" s="129">
        <f t="shared" si="13"/>
        <v>22.5</v>
      </c>
      <c r="X70" s="129">
        <f t="shared" si="13"/>
        <v>0</v>
      </c>
      <c r="Y70" s="129">
        <f t="shared" si="13"/>
        <v>0</v>
      </c>
      <c r="Z70" s="129">
        <f t="shared" si="13"/>
        <v>0</v>
      </c>
      <c r="AA70" s="129">
        <f t="shared" si="13"/>
        <v>0</v>
      </c>
      <c r="AB70" s="129">
        <f t="shared" si="13"/>
        <v>732.79</v>
      </c>
      <c r="AC70" s="127"/>
      <c r="AD70" s="127"/>
      <c r="AE70" s="127"/>
    </row>
    <row r="71" spans="1:31" s="28" customFormat="1" ht="23" customHeight="1" thickTop="1" thickBot="1">
      <c r="A71" s="130"/>
      <c r="B71" s="130"/>
      <c r="C71" s="130"/>
      <c r="D71" s="130"/>
      <c r="E71" s="130"/>
      <c r="F71" s="130"/>
      <c r="G71" s="130"/>
      <c r="H71" s="130" t="s">
        <v>924</v>
      </c>
      <c r="I71" s="131"/>
      <c r="J71" s="131">
        <f>IF(L71&gt;0,(T71+U71)/L71,0)</f>
        <v>33.024147727272727</v>
      </c>
      <c r="K71" s="130"/>
      <c r="L71" s="132">
        <f>L70</f>
        <v>14.08</v>
      </c>
      <c r="M71" s="132"/>
      <c r="N71" s="132"/>
      <c r="O71" s="132"/>
      <c r="P71" s="132"/>
      <c r="Q71" s="132"/>
      <c r="R71" s="132"/>
      <c r="S71" s="132"/>
      <c r="T71" s="132">
        <f>T70</f>
        <v>464.98</v>
      </c>
      <c r="U71" s="132">
        <f>0</f>
        <v>0</v>
      </c>
      <c r="V71" s="132">
        <f>V70</f>
        <v>245.31</v>
      </c>
      <c r="W71" s="132">
        <f>W70</f>
        <v>22.5</v>
      </c>
      <c r="X71" s="132"/>
      <c r="Y71" s="132">
        <f>Y70</f>
        <v>0</v>
      </c>
      <c r="Z71" s="132">
        <f>Z70</f>
        <v>0</v>
      </c>
      <c r="AA71" s="132">
        <f>AA70</f>
        <v>0</v>
      </c>
      <c r="AB71" s="132">
        <f>ROUND(AB70+U71,2)</f>
        <v>732.79</v>
      </c>
      <c r="AC71" s="127"/>
      <c r="AD71" s="127"/>
      <c r="AE71" s="127"/>
    </row>
    <row r="72" spans="1:31" s="20" customFormat="1" ht="44" customHeight="1" thickTop="1" thickBot="1">
      <c r="A72" s="125" t="s">
        <v>0</v>
      </c>
      <c r="B72" s="125" t="s">
        <v>1</v>
      </c>
      <c r="C72" s="125" t="s">
        <v>2</v>
      </c>
      <c r="D72" s="125" t="s">
        <v>738</v>
      </c>
      <c r="E72" s="125" t="s">
        <v>739</v>
      </c>
      <c r="F72" s="125" t="s">
        <v>5</v>
      </c>
      <c r="G72" s="125" t="s">
        <v>6</v>
      </c>
      <c r="H72" s="125" t="s">
        <v>740</v>
      </c>
      <c r="I72" s="125" t="s">
        <v>8</v>
      </c>
      <c r="J72" s="125" t="s">
        <v>9</v>
      </c>
      <c r="K72" s="125" t="s">
        <v>10</v>
      </c>
      <c r="L72" s="125" t="s">
        <v>11</v>
      </c>
      <c r="M72" s="125" t="s">
        <v>741</v>
      </c>
      <c r="N72" s="125" t="s">
        <v>742</v>
      </c>
      <c r="O72" s="125" t="s">
        <v>743</v>
      </c>
      <c r="P72" s="125" t="s">
        <v>744</v>
      </c>
      <c r="Q72" s="125" t="s">
        <v>735</v>
      </c>
      <c r="R72" s="125" t="s">
        <v>736</v>
      </c>
      <c r="S72" s="125" t="s">
        <v>745</v>
      </c>
      <c r="T72" s="125" t="s">
        <v>12</v>
      </c>
      <c r="U72" s="125" t="s">
        <v>13</v>
      </c>
      <c r="V72" s="125" t="s">
        <v>14</v>
      </c>
      <c r="W72" s="125" t="s">
        <v>15</v>
      </c>
      <c r="X72" s="125" t="s">
        <v>16</v>
      </c>
      <c r="Y72" s="125" t="s">
        <v>17</v>
      </c>
      <c r="Z72" s="125" t="s">
        <v>18</v>
      </c>
      <c r="AA72" s="125" t="s">
        <v>746</v>
      </c>
      <c r="AB72" s="125" t="s">
        <v>21</v>
      </c>
      <c r="AC72" s="126"/>
      <c r="AD72" s="126" t="s">
        <v>875</v>
      </c>
      <c r="AE72" s="126" t="s">
        <v>265</v>
      </c>
    </row>
    <row r="73" spans="1:31" ht="23" customHeight="1" thickTop="1" thickBot="1">
      <c r="A73" s="94" t="s">
        <v>540</v>
      </c>
      <c r="B73" s="94" t="s">
        <v>541</v>
      </c>
      <c r="C73" s="94" t="s">
        <v>25</v>
      </c>
      <c r="D73" s="94" t="s">
        <v>549</v>
      </c>
      <c r="E73" s="94" t="s">
        <v>192</v>
      </c>
      <c r="F73" s="94" t="s">
        <v>557</v>
      </c>
      <c r="G73" s="94" t="s">
        <v>558</v>
      </c>
      <c r="H73" s="94" t="s">
        <v>559</v>
      </c>
      <c r="I73" s="95">
        <v>0</v>
      </c>
      <c r="J73" s="95"/>
      <c r="K73" s="94"/>
      <c r="L73" s="96">
        <v>12.17</v>
      </c>
      <c r="M73" s="96"/>
      <c r="N73" s="96"/>
      <c r="O73" s="96"/>
      <c r="P73" s="96"/>
      <c r="Q73" s="96"/>
      <c r="R73" s="96"/>
      <c r="S73" s="96"/>
      <c r="T73" s="96">
        <v>469.15</v>
      </c>
      <c r="U73" s="96">
        <v>0</v>
      </c>
      <c r="V73" s="96">
        <v>175.43</v>
      </c>
      <c r="W73" s="96">
        <v>13.5</v>
      </c>
      <c r="X73" s="96">
        <v>0</v>
      </c>
      <c r="Y73" s="96">
        <v>0</v>
      </c>
      <c r="Z73" s="96">
        <v>0</v>
      </c>
      <c r="AA73" s="96">
        <v>0</v>
      </c>
      <c r="AB73" s="96">
        <f>ROUND(SUM(S73:W73,Y73:AA73),2)</f>
        <v>658.08</v>
      </c>
      <c r="AC73" s="94"/>
      <c r="AD73" s="94"/>
      <c r="AE73" s="94" t="s">
        <v>925</v>
      </c>
    </row>
    <row r="74" spans="1:31" ht="23" customHeight="1" thickTop="1" thickBot="1">
      <c r="A74" s="94" t="s">
        <v>540</v>
      </c>
      <c r="B74" s="94" t="s">
        <v>541</v>
      </c>
      <c r="C74" s="94" t="s">
        <v>25</v>
      </c>
      <c r="D74" s="94" t="s">
        <v>542</v>
      </c>
      <c r="E74" s="94" t="s">
        <v>49</v>
      </c>
      <c r="F74" s="94" t="s">
        <v>557</v>
      </c>
      <c r="G74" s="94" t="s">
        <v>558</v>
      </c>
      <c r="H74" s="94" t="s">
        <v>559</v>
      </c>
      <c r="I74" s="95">
        <v>0</v>
      </c>
      <c r="J74" s="95"/>
      <c r="K74" s="94"/>
      <c r="L74" s="96">
        <v>13</v>
      </c>
      <c r="M74" s="96"/>
      <c r="N74" s="96"/>
      <c r="O74" s="96"/>
      <c r="P74" s="96"/>
      <c r="Q74" s="96"/>
      <c r="R74" s="96"/>
      <c r="S74" s="96"/>
      <c r="T74" s="96">
        <v>319.14999999999998</v>
      </c>
      <c r="U74" s="96">
        <v>0</v>
      </c>
      <c r="V74" s="96">
        <v>87.59</v>
      </c>
      <c r="W74" s="96">
        <v>13.5</v>
      </c>
      <c r="X74" s="96">
        <v>0</v>
      </c>
      <c r="Y74" s="96">
        <v>0</v>
      </c>
      <c r="Z74" s="96">
        <v>0</v>
      </c>
      <c r="AA74" s="96">
        <v>0</v>
      </c>
      <c r="AB74" s="96">
        <f>ROUND(SUM(S74:W74,Y74:AA74),2)</f>
        <v>420.24</v>
      </c>
      <c r="AC74" s="94"/>
      <c r="AD74" s="94"/>
      <c r="AE74" s="94" t="s">
        <v>926</v>
      </c>
    </row>
    <row r="75" spans="1:31" s="28" customFormat="1" ht="23" customHeight="1" thickTop="1" thickBot="1">
      <c r="A75" s="127"/>
      <c r="B75" s="127"/>
      <c r="C75" s="127"/>
      <c r="D75" s="127"/>
      <c r="E75" s="127"/>
      <c r="F75" s="127" t="s">
        <v>557</v>
      </c>
      <c r="G75" s="127" t="s">
        <v>558</v>
      </c>
      <c r="H75" s="127" t="s">
        <v>757</v>
      </c>
      <c r="I75" s="128"/>
      <c r="J75" s="128">
        <f>IF(L75&gt;0,T75/L75,0)</f>
        <v>31.31903059197457</v>
      </c>
      <c r="K75" s="127"/>
      <c r="L75" s="129">
        <f>ROUND(SUM(L73:L74),2)</f>
        <v>25.17</v>
      </c>
      <c r="M75" s="129"/>
      <c r="N75" s="129"/>
      <c r="O75" s="129"/>
      <c r="P75" s="129"/>
      <c r="Q75" s="129"/>
      <c r="R75" s="129"/>
      <c r="S75" s="129"/>
      <c r="T75" s="129">
        <f>ROUND(SUM(T73:T74),2)</f>
        <v>788.3</v>
      </c>
      <c r="U75" s="129"/>
      <c r="V75" s="129">
        <f t="shared" ref="V75:AB75" si="14">ROUND(SUM(V73:V74),2)</f>
        <v>263.02</v>
      </c>
      <c r="W75" s="129">
        <f t="shared" si="14"/>
        <v>27</v>
      </c>
      <c r="X75" s="129">
        <f t="shared" si="14"/>
        <v>0</v>
      </c>
      <c r="Y75" s="129">
        <f t="shared" si="14"/>
        <v>0</v>
      </c>
      <c r="Z75" s="129">
        <f t="shared" si="14"/>
        <v>0</v>
      </c>
      <c r="AA75" s="129">
        <f t="shared" si="14"/>
        <v>0</v>
      </c>
      <c r="AB75" s="129">
        <f t="shared" si="14"/>
        <v>1078.32</v>
      </c>
      <c r="AC75" s="127"/>
      <c r="AD75" s="127"/>
      <c r="AE75" s="127"/>
    </row>
    <row r="76" spans="1:31" s="28" customFormat="1" ht="23" customHeight="1" thickTop="1" thickBot="1">
      <c r="A76" s="130"/>
      <c r="B76" s="130"/>
      <c r="C76" s="130"/>
      <c r="D76" s="130"/>
      <c r="E76" s="130"/>
      <c r="F76" s="130"/>
      <c r="G76" s="130"/>
      <c r="H76" s="130" t="s">
        <v>927</v>
      </c>
      <c r="I76" s="131"/>
      <c r="J76" s="131">
        <f>IF(L76&gt;0,(T76+U76)/L76,0)</f>
        <v>31.31903059197457</v>
      </c>
      <c r="K76" s="130"/>
      <c r="L76" s="132">
        <f>L75</f>
        <v>25.17</v>
      </c>
      <c r="M76" s="132"/>
      <c r="N76" s="132"/>
      <c r="O76" s="132"/>
      <c r="P76" s="132"/>
      <c r="Q76" s="132"/>
      <c r="R76" s="132"/>
      <c r="S76" s="132"/>
      <c r="T76" s="132">
        <f>T75</f>
        <v>788.3</v>
      </c>
      <c r="U76" s="132">
        <f>0</f>
        <v>0</v>
      </c>
      <c r="V76" s="132">
        <f>V75</f>
        <v>263.02</v>
      </c>
      <c r="W76" s="132">
        <f>W75</f>
        <v>27</v>
      </c>
      <c r="X76" s="132"/>
      <c r="Y76" s="132">
        <f>Y75</f>
        <v>0</v>
      </c>
      <c r="Z76" s="132">
        <f>Z75</f>
        <v>0</v>
      </c>
      <c r="AA76" s="132">
        <f>AA75</f>
        <v>0</v>
      </c>
      <c r="AB76" s="132">
        <f>ROUND(AB75+U76,2)</f>
        <v>1078.32</v>
      </c>
      <c r="AC76" s="127"/>
      <c r="AD76" s="127"/>
      <c r="AE76" s="127"/>
    </row>
    <row r="77" spans="1:31" s="20" customFormat="1" ht="44" customHeight="1" thickTop="1" thickBot="1">
      <c r="A77" s="125" t="s">
        <v>0</v>
      </c>
      <c r="B77" s="125" t="s">
        <v>1</v>
      </c>
      <c r="C77" s="125" t="s">
        <v>2</v>
      </c>
      <c r="D77" s="125" t="s">
        <v>738</v>
      </c>
      <c r="E77" s="125" t="s">
        <v>739</v>
      </c>
      <c r="F77" s="125" t="s">
        <v>5</v>
      </c>
      <c r="G77" s="125" t="s">
        <v>6</v>
      </c>
      <c r="H77" s="125" t="s">
        <v>740</v>
      </c>
      <c r="I77" s="125" t="s">
        <v>8</v>
      </c>
      <c r="J77" s="125" t="s">
        <v>9</v>
      </c>
      <c r="K77" s="125" t="s">
        <v>10</v>
      </c>
      <c r="L77" s="125" t="s">
        <v>11</v>
      </c>
      <c r="M77" s="125" t="s">
        <v>741</v>
      </c>
      <c r="N77" s="125" t="s">
        <v>742</v>
      </c>
      <c r="O77" s="125" t="s">
        <v>743</v>
      </c>
      <c r="P77" s="125" t="s">
        <v>744</v>
      </c>
      <c r="Q77" s="125" t="s">
        <v>735</v>
      </c>
      <c r="R77" s="125" t="s">
        <v>736</v>
      </c>
      <c r="S77" s="125" t="s">
        <v>745</v>
      </c>
      <c r="T77" s="125" t="s">
        <v>12</v>
      </c>
      <c r="U77" s="125" t="s">
        <v>13</v>
      </c>
      <c r="V77" s="125" t="s">
        <v>14</v>
      </c>
      <c r="W77" s="125" t="s">
        <v>15</v>
      </c>
      <c r="X77" s="125" t="s">
        <v>16</v>
      </c>
      <c r="Y77" s="125" t="s">
        <v>17</v>
      </c>
      <c r="Z77" s="125" t="s">
        <v>18</v>
      </c>
      <c r="AA77" s="125" t="s">
        <v>746</v>
      </c>
      <c r="AB77" s="125" t="s">
        <v>21</v>
      </c>
      <c r="AC77" s="126"/>
      <c r="AD77" s="126" t="s">
        <v>875</v>
      </c>
      <c r="AE77" s="126" t="s">
        <v>265</v>
      </c>
    </row>
    <row r="78" spans="1:31" ht="23" customHeight="1" thickTop="1" thickBot="1">
      <c r="A78" s="94" t="s">
        <v>497</v>
      </c>
      <c r="B78" s="94" t="s">
        <v>492</v>
      </c>
      <c r="C78" s="94" t="s">
        <v>25</v>
      </c>
      <c r="D78" s="94" t="s">
        <v>498</v>
      </c>
      <c r="E78" s="94" t="s">
        <v>175</v>
      </c>
      <c r="F78" s="94" t="s">
        <v>560</v>
      </c>
      <c r="G78" s="94" t="s">
        <v>561</v>
      </c>
      <c r="H78" s="94" t="s">
        <v>562</v>
      </c>
      <c r="I78" s="95">
        <v>0</v>
      </c>
      <c r="J78" s="95"/>
      <c r="K78" s="94"/>
      <c r="L78" s="96">
        <v>10.34</v>
      </c>
      <c r="M78" s="96"/>
      <c r="N78" s="96"/>
      <c r="O78" s="96"/>
      <c r="P78" s="96"/>
      <c r="Q78" s="96"/>
      <c r="R78" s="96"/>
      <c r="S78" s="96"/>
      <c r="T78" s="96">
        <v>458.86</v>
      </c>
      <c r="U78" s="96">
        <v>0</v>
      </c>
      <c r="V78" s="96">
        <v>225.22</v>
      </c>
      <c r="W78" s="96">
        <v>13.5</v>
      </c>
      <c r="X78" s="96">
        <v>0</v>
      </c>
      <c r="Y78" s="96">
        <v>0</v>
      </c>
      <c r="Z78" s="96">
        <v>0</v>
      </c>
      <c r="AA78" s="96">
        <v>0</v>
      </c>
      <c r="AB78" s="96">
        <f>ROUND(SUM(S78:W78,Y78:AA78),2)</f>
        <v>697.58</v>
      </c>
      <c r="AC78" s="94"/>
      <c r="AD78" s="94"/>
      <c r="AE78" s="94" t="s">
        <v>928</v>
      </c>
    </row>
    <row r="79" spans="1:31" ht="23" customHeight="1" thickTop="1" thickBot="1">
      <c r="A79" s="94" t="s">
        <v>497</v>
      </c>
      <c r="B79" s="94" t="s">
        <v>492</v>
      </c>
      <c r="C79" s="94" t="s">
        <v>25</v>
      </c>
      <c r="D79" s="94" t="s">
        <v>502</v>
      </c>
      <c r="E79" s="94" t="s">
        <v>503</v>
      </c>
      <c r="F79" s="94" t="s">
        <v>560</v>
      </c>
      <c r="G79" s="94" t="s">
        <v>561</v>
      </c>
      <c r="H79" s="94" t="s">
        <v>562</v>
      </c>
      <c r="I79" s="95">
        <v>0</v>
      </c>
      <c r="J79" s="95"/>
      <c r="K79" s="94"/>
      <c r="L79" s="96">
        <v>10.24</v>
      </c>
      <c r="M79" s="96"/>
      <c r="N79" s="96"/>
      <c r="O79" s="96"/>
      <c r="P79" s="96"/>
      <c r="Q79" s="96"/>
      <c r="R79" s="96"/>
      <c r="S79" s="96"/>
      <c r="T79" s="96">
        <v>233.61</v>
      </c>
      <c r="U79" s="96">
        <v>0</v>
      </c>
      <c r="V79" s="96">
        <v>105.52</v>
      </c>
      <c r="W79" s="96">
        <v>13.5</v>
      </c>
      <c r="X79" s="96">
        <v>0</v>
      </c>
      <c r="Y79" s="96">
        <v>0</v>
      </c>
      <c r="Z79" s="96">
        <v>0</v>
      </c>
      <c r="AA79" s="96">
        <v>0</v>
      </c>
      <c r="AB79" s="96">
        <f>ROUND(SUM(S79:W79,Y79:AA79),2)</f>
        <v>352.63</v>
      </c>
      <c r="AC79" s="94"/>
      <c r="AD79" s="94"/>
      <c r="AE79" s="94" t="s">
        <v>929</v>
      </c>
    </row>
    <row r="80" spans="1:31" ht="23" customHeight="1" thickTop="1" thickBot="1">
      <c r="A80" s="94" t="s">
        <v>497</v>
      </c>
      <c r="B80" s="94" t="s">
        <v>492</v>
      </c>
      <c r="C80" s="94" t="s">
        <v>25</v>
      </c>
      <c r="D80" s="94" t="s">
        <v>504</v>
      </c>
      <c r="E80" s="94" t="s">
        <v>505</v>
      </c>
      <c r="F80" s="94" t="s">
        <v>560</v>
      </c>
      <c r="G80" s="94" t="s">
        <v>561</v>
      </c>
      <c r="H80" s="94" t="s">
        <v>562</v>
      </c>
      <c r="I80" s="95">
        <v>0</v>
      </c>
      <c r="J80" s="95"/>
      <c r="K80" s="94"/>
      <c r="L80" s="96">
        <v>10.61</v>
      </c>
      <c r="M80" s="96"/>
      <c r="N80" s="96"/>
      <c r="O80" s="96"/>
      <c r="P80" s="96"/>
      <c r="Q80" s="96"/>
      <c r="R80" s="96"/>
      <c r="S80" s="96"/>
      <c r="T80" s="96">
        <v>530.13</v>
      </c>
      <c r="U80" s="96">
        <v>0</v>
      </c>
      <c r="V80" s="96">
        <v>154.97</v>
      </c>
      <c r="W80" s="96">
        <v>13.5</v>
      </c>
      <c r="X80" s="96">
        <v>0</v>
      </c>
      <c r="Y80" s="96">
        <v>0</v>
      </c>
      <c r="Z80" s="96">
        <v>0</v>
      </c>
      <c r="AA80" s="96">
        <v>0</v>
      </c>
      <c r="AB80" s="96">
        <f>ROUND(SUM(S80:W80,Y80:AA80),2)</f>
        <v>698.6</v>
      </c>
      <c r="AC80" s="94"/>
      <c r="AD80" s="94"/>
      <c r="AE80" s="94" t="s">
        <v>930</v>
      </c>
    </row>
    <row r="81" spans="1:31" ht="23" customHeight="1" thickTop="1" thickBot="1">
      <c r="A81" s="94" t="s">
        <v>497</v>
      </c>
      <c r="B81" s="94" t="s">
        <v>492</v>
      </c>
      <c r="C81" s="94" t="s">
        <v>25</v>
      </c>
      <c r="D81" s="94" t="s">
        <v>506</v>
      </c>
      <c r="E81" s="94" t="s">
        <v>507</v>
      </c>
      <c r="F81" s="94" t="s">
        <v>560</v>
      </c>
      <c r="G81" s="94" t="s">
        <v>561</v>
      </c>
      <c r="H81" s="94" t="s">
        <v>562</v>
      </c>
      <c r="I81" s="95">
        <v>0</v>
      </c>
      <c r="J81" s="95"/>
      <c r="K81" s="94"/>
      <c r="L81" s="96">
        <v>10.8</v>
      </c>
      <c r="M81" s="96"/>
      <c r="N81" s="96"/>
      <c r="O81" s="96"/>
      <c r="P81" s="96"/>
      <c r="Q81" s="96"/>
      <c r="R81" s="96"/>
      <c r="S81" s="96"/>
      <c r="T81" s="96">
        <v>460.49</v>
      </c>
      <c r="U81" s="96">
        <v>0</v>
      </c>
      <c r="V81" s="96">
        <v>166.39</v>
      </c>
      <c r="W81" s="96">
        <v>13.5</v>
      </c>
      <c r="X81" s="96">
        <v>0</v>
      </c>
      <c r="Y81" s="96">
        <v>0</v>
      </c>
      <c r="Z81" s="96">
        <v>0</v>
      </c>
      <c r="AA81" s="96">
        <v>0</v>
      </c>
      <c r="AB81" s="96">
        <f>ROUND(SUM(S81:W81,Y81:AA81),2)</f>
        <v>640.38</v>
      </c>
      <c r="AC81" s="94"/>
      <c r="AD81" s="94"/>
      <c r="AE81" s="94" t="s">
        <v>931</v>
      </c>
    </row>
    <row r="82" spans="1:31" ht="23" customHeight="1" thickTop="1" thickBot="1">
      <c r="A82" s="94" t="s">
        <v>540</v>
      </c>
      <c r="B82" s="94" t="s">
        <v>541</v>
      </c>
      <c r="C82" s="94" t="s">
        <v>25</v>
      </c>
      <c r="D82" s="94" t="s">
        <v>549</v>
      </c>
      <c r="E82" s="94" t="s">
        <v>192</v>
      </c>
      <c r="F82" s="94" t="s">
        <v>560</v>
      </c>
      <c r="G82" s="94" t="s">
        <v>561</v>
      </c>
      <c r="H82" s="94" t="s">
        <v>562</v>
      </c>
      <c r="I82" s="95">
        <v>0</v>
      </c>
      <c r="J82" s="95"/>
      <c r="K82" s="94"/>
      <c r="L82" s="96">
        <v>12.01</v>
      </c>
      <c r="M82" s="96"/>
      <c r="N82" s="96"/>
      <c r="O82" s="96"/>
      <c r="P82" s="96"/>
      <c r="Q82" s="96"/>
      <c r="R82" s="96"/>
      <c r="S82" s="96"/>
      <c r="T82" s="96">
        <v>469.15</v>
      </c>
      <c r="U82" s="96">
        <v>0</v>
      </c>
      <c r="V82" s="96">
        <v>175.43</v>
      </c>
      <c r="W82" s="96">
        <v>13.5</v>
      </c>
      <c r="X82" s="96">
        <v>0</v>
      </c>
      <c r="Y82" s="96">
        <v>0</v>
      </c>
      <c r="Z82" s="96">
        <v>0</v>
      </c>
      <c r="AA82" s="96">
        <v>0</v>
      </c>
      <c r="AB82" s="96">
        <f>ROUND(SUM(S82:W82,Y82:AA82),2)</f>
        <v>658.08</v>
      </c>
      <c r="AC82" s="94"/>
      <c r="AD82" s="94"/>
      <c r="AE82" s="94" t="s">
        <v>932</v>
      </c>
    </row>
    <row r="83" spans="1:31" s="28" customFormat="1" ht="23" customHeight="1" thickTop="1" thickBot="1">
      <c r="A83" s="127"/>
      <c r="B83" s="127"/>
      <c r="C83" s="127"/>
      <c r="D83" s="127"/>
      <c r="E83" s="127"/>
      <c r="F83" s="127" t="s">
        <v>560</v>
      </c>
      <c r="G83" s="127" t="s">
        <v>561</v>
      </c>
      <c r="H83" s="127" t="s">
        <v>757</v>
      </c>
      <c r="I83" s="128"/>
      <c r="J83" s="128">
        <f>IF(L83&gt;0,T83/L83,0)</f>
        <v>39.856296296296293</v>
      </c>
      <c r="K83" s="127"/>
      <c r="L83" s="129">
        <f>ROUND(SUM(L78:L82),2)</f>
        <v>54</v>
      </c>
      <c r="M83" s="129"/>
      <c r="N83" s="129"/>
      <c r="O83" s="129"/>
      <c r="P83" s="129"/>
      <c r="Q83" s="129"/>
      <c r="R83" s="129"/>
      <c r="S83" s="129"/>
      <c r="T83" s="129">
        <f>ROUND(SUM(T78:T82),2)</f>
        <v>2152.2399999999998</v>
      </c>
      <c r="U83" s="129"/>
      <c r="V83" s="129">
        <f t="shared" ref="V83:AB83" si="15">ROUND(SUM(V78:V82),2)</f>
        <v>827.53</v>
      </c>
      <c r="W83" s="129">
        <f t="shared" si="15"/>
        <v>67.5</v>
      </c>
      <c r="X83" s="129">
        <f t="shared" si="15"/>
        <v>0</v>
      </c>
      <c r="Y83" s="129">
        <f t="shared" si="15"/>
        <v>0</v>
      </c>
      <c r="Z83" s="129">
        <f t="shared" si="15"/>
        <v>0</v>
      </c>
      <c r="AA83" s="129">
        <f t="shared" si="15"/>
        <v>0</v>
      </c>
      <c r="AB83" s="129">
        <f t="shared" si="15"/>
        <v>3047.27</v>
      </c>
      <c r="AC83" s="127"/>
      <c r="AD83" s="127"/>
      <c r="AE83" s="127"/>
    </row>
    <row r="84" spans="1:31" s="28" customFormat="1" ht="23" customHeight="1" thickTop="1" thickBot="1">
      <c r="A84" s="130"/>
      <c r="B84" s="130"/>
      <c r="C84" s="130"/>
      <c r="D84" s="130"/>
      <c r="E84" s="130"/>
      <c r="F84" s="130"/>
      <c r="G84" s="130"/>
      <c r="H84" s="130" t="s">
        <v>933</v>
      </c>
      <c r="I84" s="131"/>
      <c r="J84" s="131">
        <f>IF(L84&gt;0,(T84+U84)/L84,0)</f>
        <v>39.856296296296293</v>
      </c>
      <c r="K84" s="130"/>
      <c r="L84" s="132">
        <f>L83</f>
        <v>54</v>
      </c>
      <c r="M84" s="132"/>
      <c r="N84" s="132"/>
      <c r="O84" s="132"/>
      <c r="P84" s="132"/>
      <c r="Q84" s="132"/>
      <c r="R84" s="132"/>
      <c r="S84" s="132"/>
      <c r="T84" s="132">
        <f>T83</f>
        <v>2152.2399999999998</v>
      </c>
      <c r="U84" s="132">
        <f>0</f>
        <v>0</v>
      </c>
      <c r="V84" s="132">
        <f>V83</f>
        <v>827.53</v>
      </c>
      <c r="W84" s="132">
        <f>W83</f>
        <v>67.5</v>
      </c>
      <c r="X84" s="132"/>
      <c r="Y84" s="132">
        <f>Y83</f>
        <v>0</v>
      </c>
      <c r="Z84" s="132">
        <f>Z83</f>
        <v>0</v>
      </c>
      <c r="AA84" s="132">
        <f>AA83</f>
        <v>0</v>
      </c>
      <c r="AB84" s="132">
        <f>ROUND(AB83+U84,2)</f>
        <v>3047.27</v>
      </c>
      <c r="AC84" s="127"/>
      <c r="AD84" s="127"/>
      <c r="AE84" s="127"/>
    </row>
    <row r="85" spans="1:31" s="20" customFormat="1" ht="44" customHeight="1" thickTop="1" thickBot="1">
      <c r="A85" s="125" t="s">
        <v>0</v>
      </c>
      <c r="B85" s="125" t="s">
        <v>1</v>
      </c>
      <c r="C85" s="125" t="s">
        <v>2</v>
      </c>
      <c r="D85" s="125" t="s">
        <v>738</v>
      </c>
      <c r="E85" s="125" t="s">
        <v>739</v>
      </c>
      <c r="F85" s="125" t="s">
        <v>5</v>
      </c>
      <c r="G85" s="125" t="s">
        <v>6</v>
      </c>
      <c r="H85" s="125" t="s">
        <v>740</v>
      </c>
      <c r="I85" s="125" t="s">
        <v>8</v>
      </c>
      <c r="J85" s="125" t="s">
        <v>9</v>
      </c>
      <c r="K85" s="125" t="s">
        <v>10</v>
      </c>
      <c r="L85" s="125" t="s">
        <v>11</v>
      </c>
      <c r="M85" s="125" t="s">
        <v>741</v>
      </c>
      <c r="N85" s="125" t="s">
        <v>742</v>
      </c>
      <c r="O85" s="125" t="s">
        <v>743</v>
      </c>
      <c r="P85" s="125" t="s">
        <v>744</v>
      </c>
      <c r="Q85" s="125" t="s">
        <v>735</v>
      </c>
      <c r="R85" s="125" t="s">
        <v>736</v>
      </c>
      <c r="S85" s="125" t="s">
        <v>745</v>
      </c>
      <c r="T85" s="125" t="s">
        <v>12</v>
      </c>
      <c r="U85" s="125" t="s">
        <v>13</v>
      </c>
      <c r="V85" s="125" t="s">
        <v>14</v>
      </c>
      <c r="W85" s="125" t="s">
        <v>15</v>
      </c>
      <c r="X85" s="125" t="s">
        <v>16</v>
      </c>
      <c r="Y85" s="125" t="s">
        <v>17</v>
      </c>
      <c r="Z85" s="125" t="s">
        <v>18</v>
      </c>
      <c r="AA85" s="125" t="s">
        <v>746</v>
      </c>
      <c r="AB85" s="125" t="s">
        <v>21</v>
      </c>
      <c r="AC85" s="126"/>
      <c r="AD85" s="126" t="s">
        <v>875</v>
      </c>
      <c r="AE85" s="126" t="s">
        <v>265</v>
      </c>
    </row>
    <row r="86" spans="1:31" ht="23" customHeight="1" thickTop="1" thickBot="1">
      <c r="A86" s="94" t="s">
        <v>497</v>
      </c>
      <c r="B86" s="94" t="s">
        <v>492</v>
      </c>
      <c r="C86" s="94" t="s">
        <v>25</v>
      </c>
      <c r="D86" s="94" t="s">
        <v>504</v>
      </c>
      <c r="E86" s="94" t="s">
        <v>505</v>
      </c>
      <c r="F86" s="94" t="s">
        <v>563</v>
      </c>
      <c r="G86" s="94" t="s">
        <v>564</v>
      </c>
      <c r="H86" s="94" t="s">
        <v>565</v>
      </c>
      <c r="I86" s="95">
        <v>0</v>
      </c>
      <c r="J86" s="95"/>
      <c r="K86" s="94"/>
      <c r="L86" s="96">
        <v>10.38</v>
      </c>
      <c r="M86" s="96"/>
      <c r="N86" s="96"/>
      <c r="O86" s="96"/>
      <c r="P86" s="96"/>
      <c r="Q86" s="96"/>
      <c r="R86" s="96"/>
      <c r="S86" s="96"/>
      <c r="T86" s="96">
        <v>530.13</v>
      </c>
      <c r="U86" s="96">
        <v>0</v>
      </c>
      <c r="V86" s="96">
        <v>154.97</v>
      </c>
      <c r="W86" s="96">
        <v>13.5</v>
      </c>
      <c r="X86" s="96">
        <v>0</v>
      </c>
      <c r="Y86" s="96">
        <v>0</v>
      </c>
      <c r="Z86" s="96">
        <v>0</v>
      </c>
      <c r="AA86" s="96">
        <v>0</v>
      </c>
      <c r="AB86" s="96">
        <f>ROUND(SUM(S86:W86,Y86:AA86),2)</f>
        <v>698.6</v>
      </c>
      <c r="AC86" s="94"/>
      <c r="AD86" s="94"/>
      <c r="AE86" s="94" t="s">
        <v>934</v>
      </c>
    </row>
    <row r="87" spans="1:31" s="28" customFormat="1" ht="23" customHeight="1" thickTop="1" thickBot="1">
      <c r="A87" s="127"/>
      <c r="B87" s="127"/>
      <c r="C87" s="127"/>
      <c r="D87" s="127"/>
      <c r="E87" s="127"/>
      <c r="F87" s="127" t="s">
        <v>563</v>
      </c>
      <c r="G87" s="127" t="s">
        <v>564</v>
      </c>
      <c r="H87" s="127" t="s">
        <v>757</v>
      </c>
      <c r="I87" s="128"/>
      <c r="J87" s="128">
        <f>IF(L87&gt;0,T87/L87,0)</f>
        <v>51.072254335260112</v>
      </c>
      <c r="K87" s="127"/>
      <c r="L87" s="129">
        <f>ROUND(SUM(L86:L86),2)</f>
        <v>10.38</v>
      </c>
      <c r="M87" s="129"/>
      <c r="N87" s="129"/>
      <c r="O87" s="129"/>
      <c r="P87" s="129"/>
      <c r="Q87" s="129"/>
      <c r="R87" s="129"/>
      <c r="S87" s="129"/>
      <c r="T87" s="129">
        <f>ROUND(SUM(T86:T86),2)</f>
        <v>530.13</v>
      </c>
      <c r="U87" s="129"/>
      <c r="V87" s="129">
        <f t="shared" ref="V87:AB87" si="16">ROUND(SUM(V86:V86),2)</f>
        <v>154.97</v>
      </c>
      <c r="W87" s="129">
        <f t="shared" si="16"/>
        <v>13.5</v>
      </c>
      <c r="X87" s="129">
        <f t="shared" si="16"/>
        <v>0</v>
      </c>
      <c r="Y87" s="129">
        <f t="shared" si="16"/>
        <v>0</v>
      </c>
      <c r="Z87" s="129">
        <f t="shared" si="16"/>
        <v>0</v>
      </c>
      <c r="AA87" s="129">
        <f t="shared" si="16"/>
        <v>0</v>
      </c>
      <c r="AB87" s="129">
        <f t="shared" si="16"/>
        <v>698.6</v>
      </c>
      <c r="AC87" s="127"/>
      <c r="AD87" s="127"/>
      <c r="AE87" s="127"/>
    </row>
    <row r="88" spans="1:31" s="28" customFormat="1" ht="23" customHeight="1" thickTop="1" thickBot="1">
      <c r="A88" s="130"/>
      <c r="B88" s="130"/>
      <c r="C88" s="130"/>
      <c r="D88" s="130"/>
      <c r="E88" s="130"/>
      <c r="F88" s="130"/>
      <c r="G88" s="130"/>
      <c r="H88" s="130" t="s">
        <v>935</v>
      </c>
      <c r="I88" s="131"/>
      <c r="J88" s="131">
        <f>IF(L88&gt;0,(T88+U88)/L88,0)</f>
        <v>51.072254335260112</v>
      </c>
      <c r="K88" s="130"/>
      <c r="L88" s="132">
        <f>L87</f>
        <v>10.38</v>
      </c>
      <c r="M88" s="132"/>
      <c r="N88" s="132"/>
      <c r="O88" s="132"/>
      <c r="P88" s="132"/>
      <c r="Q88" s="132"/>
      <c r="R88" s="132"/>
      <c r="S88" s="132"/>
      <c r="T88" s="132">
        <f>T87</f>
        <v>530.13</v>
      </c>
      <c r="U88" s="132">
        <f>0</f>
        <v>0</v>
      </c>
      <c r="V88" s="132">
        <f>V87</f>
        <v>154.97</v>
      </c>
      <c r="W88" s="132">
        <f>W87</f>
        <v>13.5</v>
      </c>
      <c r="X88" s="132"/>
      <c r="Y88" s="132">
        <f>Y87</f>
        <v>0</v>
      </c>
      <c r="Z88" s="132">
        <f>Z87</f>
        <v>0</v>
      </c>
      <c r="AA88" s="132">
        <f>AA87</f>
        <v>0</v>
      </c>
      <c r="AB88" s="132">
        <f>ROUND(AB87+U88,2)</f>
        <v>698.6</v>
      </c>
      <c r="AC88" s="127"/>
      <c r="AD88" s="127"/>
      <c r="AE88" s="127"/>
    </row>
    <row r="89" spans="1:31" s="20" customFormat="1" ht="44" customHeight="1" thickTop="1" thickBot="1">
      <c r="A89" s="125" t="s">
        <v>0</v>
      </c>
      <c r="B89" s="125" t="s">
        <v>1</v>
      </c>
      <c r="C89" s="125" t="s">
        <v>2</v>
      </c>
      <c r="D89" s="125" t="s">
        <v>738</v>
      </c>
      <c r="E89" s="125" t="s">
        <v>739</v>
      </c>
      <c r="F89" s="125" t="s">
        <v>5</v>
      </c>
      <c r="G89" s="125" t="s">
        <v>6</v>
      </c>
      <c r="H89" s="125" t="s">
        <v>740</v>
      </c>
      <c r="I89" s="125" t="s">
        <v>8</v>
      </c>
      <c r="J89" s="125" t="s">
        <v>9</v>
      </c>
      <c r="K89" s="125" t="s">
        <v>10</v>
      </c>
      <c r="L89" s="125" t="s">
        <v>11</v>
      </c>
      <c r="M89" s="125" t="s">
        <v>741</v>
      </c>
      <c r="N89" s="125" t="s">
        <v>742</v>
      </c>
      <c r="O89" s="125" t="s">
        <v>743</v>
      </c>
      <c r="P89" s="125" t="s">
        <v>744</v>
      </c>
      <c r="Q89" s="125" t="s">
        <v>735</v>
      </c>
      <c r="R89" s="125" t="s">
        <v>736</v>
      </c>
      <c r="S89" s="125" t="s">
        <v>745</v>
      </c>
      <c r="T89" s="125" t="s">
        <v>12</v>
      </c>
      <c r="U89" s="125" t="s">
        <v>13</v>
      </c>
      <c r="V89" s="125" t="s">
        <v>14</v>
      </c>
      <c r="W89" s="125" t="s">
        <v>15</v>
      </c>
      <c r="X89" s="125" t="s">
        <v>16</v>
      </c>
      <c r="Y89" s="125" t="s">
        <v>17</v>
      </c>
      <c r="Z89" s="125" t="s">
        <v>18</v>
      </c>
      <c r="AA89" s="125" t="s">
        <v>746</v>
      </c>
      <c r="AB89" s="125" t="s">
        <v>21</v>
      </c>
      <c r="AC89" s="126"/>
      <c r="AD89" s="126" t="s">
        <v>875</v>
      </c>
      <c r="AE89" s="126" t="s">
        <v>265</v>
      </c>
    </row>
    <row r="90" spans="1:31" ht="23" customHeight="1" thickTop="1" thickBot="1">
      <c r="A90" s="94" t="s">
        <v>540</v>
      </c>
      <c r="B90" s="94" t="s">
        <v>541</v>
      </c>
      <c r="C90" s="94" t="s">
        <v>25</v>
      </c>
      <c r="D90" s="94" t="s">
        <v>542</v>
      </c>
      <c r="E90" s="94" t="s">
        <v>49</v>
      </c>
      <c r="F90" s="94" t="s">
        <v>566</v>
      </c>
      <c r="G90" s="94" t="s">
        <v>245</v>
      </c>
      <c r="H90" s="94" t="s">
        <v>567</v>
      </c>
      <c r="I90" s="95">
        <v>0</v>
      </c>
      <c r="J90" s="95"/>
      <c r="K90" s="94"/>
      <c r="L90" s="96">
        <v>13.09</v>
      </c>
      <c r="M90" s="96"/>
      <c r="N90" s="96"/>
      <c r="O90" s="96"/>
      <c r="P90" s="96"/>
      <c r="Q90" s="96"/>
      <c r="R90" s="96"/>
      <c r="S90" s="96"/>
      <c r="T90" s="96">
        <v>319.14999999999998</v>
      </c>
      <c r="U90" s="96">
        <v>0</v>
      </c>
      <c r="V90" s="96">
        <v>87.59</v>
      </c>
      <c r="W90" s="96">
        <v>13.5</v>
      </c>
      <c r="X90" s="96">
        <v>0</v>
      </c>
      <c r="Y90" s="96">
        <v>0</v>
      </c>
      <c r="Z90" s="96">
        <v>0</v>
      </c>
      <c r="AA90" s="96">
        <v>0</v>
      </c>
      <c r="AB90" s="96">
        <f>ROUND(SUM(S90:W90,Y90:AA90),2)</f>
        <v>420.24</v>
      </c>
      <c r="AC90" s="94"/>
      <c r="AD90" s="94"/>
      <c r="AE90" s="94" t="s">
        <v>936</v>
      </c>
    </row>
    <row r="91" spans="1:31" s="28" customFormat="1" ht="23" customHeight="1" thickTop="1" thickBot="1">
      <c r="A91" s="127"/>
      <c r="B91" s="127"/>
      <c r="C91" s="127"/>
      <c r="D91" s="127"/>
      <c r="E91" s="127"/>
      <c r="F91" s="127" t="s">
        <v>566</v>
      </c>
      <c r="G91" s="127" t="s">
        <v>245</v>
      </c>
      <c r="H91" s="127" t="s">
        <v>757</v>
      </c>
      <c r="I91" s="128"/>
      <c r="J91" s="128">
        <f>IF(L91&gt;0,T91/L91,0)</f>
        <v>24.381207028265852</v>
      </c>
      <c r="K91" s="127"/>
      <c r="L91" s="129">
        <f>ROUND(SUM(L90:L90),2)</f>
        <v>13.09</v>
      </c>
      <c r="M91" s="129"/>
      <c r="N91" s="129"/>
      <c r="O91" s="129"/>
      <c r="P91" s="129"/>
      <c r="Q91" s="129"/>
      <c r="R91" s="129"/>
      <c r="S91" s="129"/>
      <c r="T91" s="129">
        <f>ROUND(SUM(T90:T90),2)</f>
        <v>319.14999999999998</v>
      </c>
      <c r="U91" s="129"/>
      <c r="V91" s="129">
        <f t="shared" ref="V91:AB91" si="17">ROUND(SUM(V90:V90),2)</f>
        <v>87.59</v>
      </c>
      <c r="W91" s="129">
        <f t="shared" si="17"/>
        <v>13.5</v>
      </c>
      <c r="X91" s="129">
        <f t="shared" si="17"/>
        <v>0</v>
      </c>
      <c r="Y91" s="129">
        <f t="shared" si="17"/>
        <v>0</v>
      </c>
      <c r="Z91" s="129">
        <f t="shared" si="17"/>
        <v>0</v>
      </c>
      <c r="AA91" s="129">
        <f t="shared" si="17"/>
        <v>0</v>
      </c>
      <c r="AB91" s="129">
        <f t="shared" si="17"/>
        <v>420.24</v>
      </c>
      <c r="AC91" s="127"/>
      <c r="AD91" s="127"/>
      <c r="AE91" s="127"/>
    </row>
    <row r="92" spans="1:31" s="28" customFormat="1" ht="23" customHeight="1" thickTop="1" thickBot="1">
      <c r="A92" s="127"/>
      <c r="B92" s="127"/>
      <c r="C92" s="127"/>
      <c r="D92" s="127"/>
      <c r="E92" s="127"/>
      <c r="F92" s="127"/>
      <c r="G92" s="127"/>
      <c r="H92" s="127" t="s">
        <v>759</v>
      </c>
      <c r="I92" s="128"/>
      <c r="J92" s="128">
        <f>IF(L92&gt;0,U92/L92,0)</f>
        <v>4.1191749427043547</v>
      </c>
      <c r="K92" s="127"/>
      <c r="L92" s="129">
        <f>L91</f>
        <v>13.09</v>
      </c>
      <c r="M92" s="129"/>
      <c r="N92" s="129"/>
      <c r="O92" s="129"/>
      <c r="P92" s="129"/>
      <c r="Q92" s="129"/>
      <c r="R92" s="129"/>
      <c r="S92" s="129"/>
      <c r="T92" s="129"/>
      <c r="U92" s="129">
        <f>MAX(0,ROUND(ROUND(L91*$AD$2+0.000000001,2)-T91,2))</f>
        <v>53.92</v>
      </c>
      <c r="V92" s="129"/>
      <c r="W92" s="129"/>
      <c r="X92" s="129"/>
      <c r="Y92" s="129"/>
      <c r="Z92" s="129"/>
      <c r="AA92" s="129"/>
      <c r="AB92" s="129">
        <f>U92</f>
        <v>53.92</v>
      </c>
      <c r="AC92" s="127"/>
      <c r="AD92" s="127"/>
      <c r="AE92" s="127"/>
    </row>
    <row r="93" spans="1:31" s="28" customFormat="1" ht="23" customHeight="1" thickTop="1" thickBot="1">
      <c r="A93" s="130"/>
      <c r="B93" s="130"/>
      <c r="C93" s="130"/>
      <c r="D93" s="130"/>
      <c r="E93" s="130"/>
      <c r="F93" s="130"/>
      <c r="G93" s="130"/>
      <c r="H93" s="130" t="s">
        <v>937</v>
      </c>
      <c r="I93" s="131"/>
      <c r="J93" s="131">
        <f>IF(L93&gt;0,(T93+U93)/L93,0)</f>
        <v>28.500381970970206</v>
      </c>
      <c r="K93" s="130"/>
      <c r="L93" s="132">
        <f>L91</f>
        <v>13.09</v>
      </c>
      <c r="M93" s="132"/>
      <c r="N93" s="132"/>
      <c r="O93" s="132"/>
      <c r="P93" s="132"/>
      <c r="Q93" s="132"/>
      <c r="R93" s="132"/>
      <c r="S93" s="132"/>
      <c r="T93" s="132">
        <f>T91</f>
        <v>319.14999999999998</v>
      </c>
      <c r="U93" s="132">
        <f>U92</f>
        <v>53.92</v>
      </c>
      <c r="V93" s="132">
        <f>V91</f>
        <v>87.59</v>
      </c>
      <c r="W93" s="132">
        <f>W91</f>
        <v>13.5</v>
      </c>
      <c r="X93" s="132"/>
      <c r="Y93" s="132">
        <f>Y91</f>
        <v>0</v>
      </c>
      <c r="Z93" s="132">
        <f>Z91</f>
        <v>0</v>
      </c>
      <c r="AA93" s="132">
        <f>AA91</f>
        <v>0</v>
      </c>
      <c r="AB93" s="132">
        <f>ROUND(AB91+U93,2)</f>
        <v>474.16</v>
      </c>
      <c r="AC93" s="127"/>
      <c r="AD93" s="127"/>
      <c r="AE93" s="127"/>
    </row>
    <row r="94" spans="1:31" s="20" customFormat="1" ht="44" customHeight="1" thickTop="1" thickBot="1">
      <c r="A94" s="125" t="s">
        <v>0</v>
      </c>
      <c r="B94" s="125" t="s">
        <v>1</v>
      </c>
      <c r="C94" s="125" t="s">
        <v>2</v>
      </c>
      <c r="D94" s="125" t="s">
        <v>738</v>
      </c>
      <c r="E94" s="125" t="s">
        <v>739</v>
      </c>
      <c r="F94" s="125" t="s">
        <v>5</v>
      </c>
      <c r="G94" s="125" t="s">
        <v>6</v>
      </c>
      <c r="H94" s="125" t="s">
        <v>740</v>
      </c>
      <c r="I94" s="125" t="s">
        <v>8</v>
      </c>
      <c r="J94" s="125" t="s">
        <v>9</v>
      </c>
      <c r="K94" s="125" t="s">
        <v>10</v>
      </c>
      <c r="L94" s="125" t="s">
        <v>11</v>
      </c>
      <c r="M94" s="125" t="s">
        <v>741</v>
      </c>
      <c r="N94" s="125" t="s">
        <v>742</v>
      </c>
      <c r="O94" s="125" t="s">
        <v>743</v>
      </c>
      <c r="P94" s="125" t="s">
        <v>744</v>
      </c>
      <c r="Q94" s="125" t="s">
        <v>735</v>
      </c>
      <c r="R94" s="125" t="s">
        <v>736</v>
      </c>
      <c r="S94" s="125" t="s">
        <v>745</v>
      </c>
      <c r="T94" s="125" t="s">
        <v>12</v>
      </c>
      <c r="U94" s="125" t="s">
        <v>13</v>
      </c>
      <c r="V94" s="125" t="s">
        <v>14</v>
      </c>
      <c r="W94" s="125" t="s">
        <v>15</v>
      </c>
      <c r="X94" s="125" t="s">
        <v>16</v>
      </c>
      <c r="Y94" s="125" t="s">
        <v>17</v>
      </c>
      <c r="Z94" s="125" t="s">
        <v>18</v>
      </c>
      <c r="AA94" s="125" t="s">
        <v>746</v>
      </c>
      <c r="AB94" s="125" t="s">
        <v>21</v>
      </c>
      <c r="AC94" s="126"/>
      <c r="AD94" s="126" t="s">
        <v>875</v>
      </c>
      <c r="AE94" s="126" t="s">
        <v>265</v>
      </c>
    </row>
    <row r="95" spans="1:31" ht="23" customHeight="1" thickTop="1" thickBot="1">
      <c r="A95" s="94" t="s">
        <v>497</v>
      </c>
      <c r="B95" s="94" t="s">
        <v>492</v>
      </c>
      <c r="C95" s="94" t="s">
        <v>25</v>
      </c>
      <c r="D95" s="94" t="s">
        <v>498</v>
      </c>
      <c r="E95" s="94" t="s">
        <v>192</v>
      </c>
      <c r="F95" s="94" t="s">
        <v>571</v>
      </c>
      <c r="G95" s="94" t="s">
        <v>572</v>
      </c>
      <c r="H95" s="94" t="s">
        <v>573</v>
      </c>
      <c r="I95" s="95">
        <v>0</v>
      </c>
      <c r="J95" s="95"/>
      <c r="K95" s="94"/>
      <c r="L95" s="96">
        <v>8.8000000000000007</v>
      </c>
      <c r="M95" s="96"/>
      <c r="N95" s="96"/>
      <c r="O95" s="96"/>
      <c r="P95" s="96"/>
      <c r="Q95" s="96"/>
      <c r="R95" s="96"/>
      <c r="S95" s="96"/>
      <c r="T95" s="96">
        <v>364.49</v>
      </c>
      <c r="U95" s="96">
        <v>0</v>
      </c>
      <c r="V95" s="96">
        <v>152.31</v>
      </c>
      <c r="W95" s="96">
        <v>9</v>
      </c>
      <c r="X95" s="96">
        <v>0</v>
      </c>
      <c r="Y95" s="96">
        <v>0</v>
      </c>
      <c r="Z95" s="96">
        <v>0</v>
      </c>
      <c r="AA95" s="96">
        <v>0</v>
      </c>
      <c r="AB95" s="96">
        <f>ROUND(SUM(S95:W95,Y95:AA95),2)</f>
        <v>525.79999999999995</v>
      </c>
      <c r="AC95" s="94"/>
      <c r="AD95" s="94"/>
      <c r="AE95" s="94" t="s">
        <v>938</v>
      </c>
    </row>
    <row r="96" spans="1:31" ht="23" customHeight="1" thickTop="1" thickBot="1">
      <c r="A96" s="94" t="s">
        <v>497</v>
      </c>
      <c r="B96" s="94" t="s">
        <v>492</v>
      </c>
      <c r="C96" s="94" t="s">
        <v>25</v>
      </c>
      <c r="D96" s="94" t="s">
        <v>498</v>
      </c>
      <c r="E96" s="94" t="s">
        <v>175</v>
      </c>
      <c r="F96" s="94" t="s">
        <v>571</v>
      </c>
      <c r="G96" s="94" t="s">
        <v>572</v>
      </c>
      <c r="H96" s="94" t="s">
        <v>573</v>
      </c>
      <c r="I96" s="95">
        <v>0</v>
      </c>
      <c r="J96" s="95"/>
      <c r="K96" s="94"/>
      <c r="L96" s="96">
        <v>10.1</v>
      </c>
      <c r="M96" s="96"/>
      <c r="N96" s="96"/>
      <c r="O96" s="96"/>
      <c r="P96" s="96"/>
      <c r="Q96" s="96"/>
      <c r="R96" s="96"/>
      <c r="S96" s="96"/>
      <c r="T96" s="96">
        <v>458.86</v>
      </c>
      <c r="U96" s="96">
        <v>0</v>
      </c>
      <c r="V96" s="96">
        <v>225.22</v>
      </c>
      <c r="W96" s="96">
        <v>13.5</v>
      </c>
      <c r="X96" s="96">
        <v>0</v>
      </c>
      <c r="Y96" s="96">
        <v>0</v>
      </c>
      <c r="Z96" s="96">
        <v>0</v>
      </c>
      <c r="AA96" s="96">
        <v>0</v>
      </c>
      <c r="AB96" s="96">
        <f>ROUND(SUM(S96:W96,Y96:AA96),2)</f>
        <v>697.58</v>
      </c>
      <c r="AC96" s="94"/>
      <c r="AD96" s="94"/>
      <c r="AE96" s="94" t="s">
        <v>939</v>
      </c>
    </row>
    <row r="97" spans="1:31" s="28" customFormat="1" ht="23" customHeight="1" thickTop="1" thickBot="1">
      <c r="A97" s="127"/>
      <c r="B97" s="127"/>
      <c r="C97" s="127"/>
      <c r="D97" s="127"/>
      <c r="E97" s="127"/>
      <c r="F97" s="127" t="s">
        <v>571</v>
      </c>
      <c r="G97" s="127" t="s">
        <v>572</v>
      </c>
      <c r="H97" s="127" t="s">
        <v>757</v>
      </c>
      <c r="I97" s="128"/>
      <c r="J97" s="128">
        <f>IF(L97&gt;0,T97/L97,0)</f>
        <v>43.56349206349207</v>
      </c>
      <c r="K97" s="127"/>
      <c r="L97" s="129">
        <f>ROUND(SUM(L95:L96),2)</f>
        <v>18.899999999999999</v>
      </c>
      <c r="M97" s="129"/>
      <c r="N97" s="129"/>
      <c r="O97" s="129"/>
      <c r="P97" s="129"/>
      <c r="Q97" s="129"/>
      <c r="R97" s="129"/>
      <c r="S97" s="129"/>
      <c r="T97" s="129">
        <f>ROUND(SUM(T95:T96),2)</f>
        <v>823.35</v>
      </c>
      <c r="U97" s="129"/>
      <c r="V97" s="129">
        <f t="shared" ref="V97:AB97" si="18">ROUND(SUM(V95:V96),2)</f>
        <v>377.53</v>
      </c>
      <c r="W97" s="129">
        <f t="shared" si="18"/>
        <v>22.5</v>
      </c>
      <c r="X97" s="129">
        <f t="shared" si="18"/>
        <v>0</v>
      </c>
      <c r="Y97" s="129">
        <f t="shared" si="18"/>
        <v>0</v>
      </c>
      <c r="Z97" s="129">
        <f t="shared" si="18"/>
        <v>0</v>
      </c>
      <c r="AA97" s="129">
        <f t="shared" si="18"/>
        <v>0</v>
      </c>
      <c r="AB97" s="129">
        <f t="shared" si="18"/>
        <v>1223.3800000000001</v>
      </c>
      <c r="AC97" s="127"/>
      <c r="AD97" s="127"/>
      <c r="AE97" s="127"/>
    </row>
    <row r="98" spans="1:31" s="28" customFormat="1" ht="23" customHeight="1" thickTop="1" thickBot="1">
      <c r="A98" s="130"/>
      <c r="B98" s="130"/>
      <c r="C98" s="130"/>
      <c r="D98" s="130"/>
      <c r="E98" s="130"/>
      <c r="F98" s="130"/>
      <c r="G98" s="130"/>
      <c r="H98" s="130" t="s">
        <v>940</v>
      </c>
      <c r="I98" s="131"/>
      <c r="J98" s="131">
        <f>IF(L98&gt;0,(T98+U98)/L98,0)</f>
        <v>43.56349206349207</v>
      </c>
      <c r="K98" s="130"/>
      <c r="L98" s="132">
        <f>L97</f>
        <v>18.899999999999999</v>
      </c>
      <c r="M98" s="132"/>
      <c r="N98" s="132"/>
      <c r="O98" s="132"/>
      <c r="P98" s="132"/>
      <c r="Q98" s="132"/>
      <c r="R98" s="132"/>
      <c r="S98" s="132"/>
      <c r="T98" s="132">
        <f>T97</f>
        <v>823.35</v>
      </c>
      <c r="U98" s="132">
        <f>0</f>
        <v>0</v>
      </c>
      <c r="V98" s="132">
        <f>V97</f>
        <v>377.53</v>
      </c>
      <c r="W98" s="132">
        <f>W97</f>
        <v>22.5</v>
      </c>
      <c r="X98" s="132"/>
      <c r="Y98" s="132">
        <f>Y97</f>
        <v>0</v>
      </c>
      <c r="Z98" s="132">
        <f>Z97</f>
        <v>0</v>
      </c>
      <c r="AA98" s="132">
        <f>AA97</f>
        <v>0</v>
      </c>
      <c r="AB98" s="132">
        <f>ROUND(AB97+U98,2)</f>
        <v>1223.3800000000001</v>
      </c>
      <c r="AC98" s="127"/>
      <c r="AD98" s="127"/>
      <c r="AE98" s="127"/>
    </row>
    <row r="99" spans="1:31" s="20" customFormat="1" ht="44" customHeight="1" thickTop="1" thickBot="1">
      <c r="A99" s="125" t="s">
        <v>0</v>
      </c>
      <c r="B99" s="125" t="s">
        <v>1</v>
      </c>
      <c r="C99" s="125" t="s">
        <v>2</v>
      </c>
      <c r="D99" s="125" t="s">
        <v>738</v>
      </c>
      <c r="E99" s="125" t="s">
        <v>739</v>
      </c>
      <c r="F99" s="125" t="s">
        <v>5</v>
      </c>
      <c r="G99" s="125" t="s">
        <v>6</v>
      </c>
      <c r="H99" s="125" t="s">
        <v>740</v>
      </c>
      <c r="I99" s="125" t="s">
        <v>8</v>
      </c>
      <c r="J99" s="125" t="s">
        <v>9</v>
      </c>
      <c r="K99" s="125" t="s">
        <v>10</v>
      </c>
      <c r="L99" s="125" t="s">
        <v>11</v>
      </c>
      <c r="M99" s="125" t="s">
        <v>741</v>
      </c>
      <c r="N99" s="125" t="s">
        <v>742</v>
      </c>
      <c r="O99" s="125" t="s">
        <v>743</v>
      </c>
      <c r="P99" s="125" t="s">
        <v>744</v>
      </c>
      <c r="Q99" s="125" t="s">
        <v>735</v>
      </c>
      <c r="R99" s="125" t="s">
        <v>736</v>
      </c>
      <c r="S99" s="125" t="s">
        <v>745</v>
      </c>
      <c r="T99" s="125" t="s">
        <v>12</v>
      </c>
      <c r="U99" s="125" t="s">
        <v>13</v>
      </c>
      <c r="V99" s="125" t="s">
        <v>14</v>
      </c>
      <c r="W99" s="125" t="s">
        <v>15</v>
      </c>
      <c r="X99" s="125" t="s">
        <v>16</v>
      </c>
      <c r="Y99" s="125" t="s">
        <v>17</v>
      </c>
      <c r="Z99" s="125" t="s">
        <v>18</v>
      </c>
      <c r="AA99" s="125" t="s">
        <v>746</v>
      </c>
      <c r="AB99" s="125" t="s">
        <v>21</v>
      </c>
      <c r="AC99" s="126"/>
      <c r="AD99" s="126" t="s">
        <v>875</v>
      </c>
      <c r="AE99" s="126" t="s">
        <v>265</v>
      </c>
    </row>
    <row r="100" spans="1:31" ht="23" customHeight="1" thickTop="1" thickBot="1">
      <c r="A100" s="94" t="s">
        <v>497</v>
      </c>
      <c r="B100" s="94" t="s">
        <v>492</v>
      </c>
      <c r="C100" s="94" t="s">
        <v>25</v>
      </c>
      <c r="D100" s="94" t="s">
        <v>504</v>
      </c>
      <c r="E100" s="94" t="s">
        <v>505</v>
      </c>
      <c r="F100" s="94" t="s">
        <v>574</v>
      </c>
      <c r="G100" s="94" t="s">
        <v>575</v>
      </c>
      <c r="H100" s="94" t="s">
        <v>576</v>
      </c>
      <c r="I100" s="95">
        <v>0</v>
      </c>
      <c r="J100" s="95"/>
      <c r="K100" s="94"/>
      <c r="L100" s="96">
        <v>10.64</v>
      </c>
      <c r="M100" s="96"/>
      <c r="N100" s="96"/>
      <c r="O100" s="96"/>
      <c r="P100" s="96"/>
      <c r="Q100" s="96"/>
      <c r="R100" s="96"/>
      <c r="S100" s="96"/>
      <c r="T100" s="96">
        <v>530.13</v>
      </c>
      <c r="U100" s="96">
        <v>0</v>
      </c>
      <c r="V100" s="96">
        <v>154.97</v>
      </c>
      <c r="W100" s="96">
        <v>13.5</v>
      </c>
      <c r="X100" s="96">
        <v>0</v>
      </c>
      <c r="Y100" s="96">
        <v>0</v>
      </c>
      <c r="Z100" s="96">
        <v>0</v>
      </c>
      <c r="AA100" s="96">
        <v>0</v>
      </c>
      <c r="AB100" s="96">
        <f>ROUND(SUM(S100:W100,Y100:AA100),2)</f>
        <v>698.6</v>
      </c>
      <c r="AC100" s="94"/>
      <c r="AD100" s="94"/>
      <c r="AE100" s="94" t="s">
        <v>941</v>
      </c>
    </row>
    <row r="101" spans="1:31" ht="23" customHeight="1" thickTop="1" thickBot="1">
      <c r="A101" s="94" t="s">
        <v>497</v>
      </c>
      <c r="B101" s="94" t="s">
        <v>492</v>
      </c>
      <c r="C101" s="94" t="s">
        <v>25</v>
      </c>
      <c r="D101" s="94" t="s">
        <v>509</v>
      </c>
      <c r="E101" s="94" t="s">
        <v>49</v>
      </c>
      <c r="F101" s="94" t="s">
        <v>574</v>
      </c>
      <c r="G101" s="94" t="s">
        <v>575</v>
      </c>
      <c r="H101" s="94" t="s">
        <v>576</v>
      </c>
      <c r="I101" s="95">
        <v>0</v>
      </c>
      <c r="J101" s="95"/>
      <c r="K101" s="94"/>
      <c r="L101" s="96">
        <v>11.84</v>
      </c>
      <c r="M101" s="96"/>
      <c r="N101" s="96"/>
      <c r="O101" s="96"/>
      <c r="P101" s="96"/>
      <c r="Q101" s="96"/>
      <c r="R101" s="96"/>
      <c r="S101" s="96"/>
      <c r="T101" s="96">
        <v>690.81</v>
      </c>
      <c r="U101" s="96">
        <v>0</v>
      </c>
      <c r="V101" s="96">
        <v>383.78</v>
      </c>
      <c r="W101" s="96">
        <v>13.5</v>
      </c>
      <c r="X101" s="96">
        <v>0</v>
      </c>
      <c r="Y101" s="96">
        <v>0</v>
      </c>
      <c r="Z101" s="96">
        <v>0</v>
      </c>
      <c r="AA101" s="96">
        <v>0</v>
      </c>
      <c r="AB101" s="96">
        <f>ROUND(SUM(S101:W101,Y101:AA101),2)</f>
        <v>1088.0899999999999</v>
      </c>
      <c r="AC101" s="94"/>
      <c r="AD101" s="94"/>
      <c r="AE101" s="94" t="s">
        <v>942</v>
      </c>
    </row>
    <row r="102" spans="1:31" s="28" customFormat="1" ht="23" customHeight="1" thickTop="1" thickBot="1">
      <c r="A102" s="127"/>
      <c r="B102" s="127"/>
      <c r="C102" s="127"/>
      <c r="D102" s="127"/>
      <c r="E102" s="127"/>
      <c r="F102" s="127" t="s">
        <v>574</v>
      </c>
      <c r="G102" s="127" t="s">
        <v>575</v>
      </c>
      <c r="H102" s="127" t="s">
        <v>757</v>
      </c>
      <c r="I102" s="128"/>
      <c r="J102" s="128">
        <f>IF(L102&gt;0,T102/L102,0)</f>
        <v>54.312277580071175</v>
      </c>
      <c r="K102" s="127"/>
      <c r="L102" s="129">
        <f>ROUND(SUM(L100:L101),2)</f>
        <v>22.48</v>
      </c>
      <c r="M102" s="129"/>
      <c r="N102" s="129"/>
      <c r="O102" s="129"/>
      <c r="P102" s="129"/>
      <c r="Q102" s="129"/>
      <c r="R102" s="129"/>
      <c r="S102" s="129"/>
      <c r="T102" s="129">
        <f>ROUND(SUM(T100:T101),2)</f>
        <v>1220.94</v>
      </c>
      <c r="U102" s="129"/>
      <c r="V102" s="129">
        <f t="shared" ref="V102:AB102" si="19">ROUND(SUM(V100:V101),2)</f>
        <v>538.75</v>
      </c>
      <c r="W102" s="129">
        <f t="shared" si="19"/>
        <v>27</v>
      </c>
      <c r="X102" s="129">
        <f t="shared" si="19"/>
        <v>0</v>
      </c>
      <c r="Y102" s="129">
        <f t="shared" si="19"/>
        <v>0</v>
      </c>
      <c r="Z102" s="129">
        <f t="shared" si="19"/>
        <v>0</v>
      </c>
      <c r="AA102" s="129">
        <f t="shared" si="19"/>
        <v>0</v>
      </c>
      <c r="AB102" s="129">
        <f t="shared" si="19"/>
        <v>1786.69</v>
      </c>
      <c r="AC102" s="127"/>
      <c r="AD102" s="127"/>
      <c r="AE102" s="127"/>
    </row>
    <row r="103" spans="1:31" s="28" customFormat="1" ht="23" customHeight="1" thickTop="1" thickBot="1">
      <c r="A103" s="130"/>
      <c r="B103" s="130"/>
      <c r="C103" s="130"/>
      <c r="D103" s="130"/>
      <c r="E103" s="130"/>
      <c r="F103" s="130"/>
      <c r="G103" s="130"/>
      <c r="H103" s="130" t="s">
        <v>943</v>
      </c>
      <c r="I103" s="131"/>
      <c r="J103" s="131">
        <f>IF(L103&gt;0,(T103+U103)/L103,0)</f>
        <v>54.312277580071175</v>
      </c>
      <c r="K103" s="130"/>
      <c r="L103" s="132">
        <f>L102</f>
        <v>22.48</v>
      </c>
      <c r="M103" s="132"/>
      <c r="N103" s="132"/>
      <c r="O103" s="132"/>
      <c r="P103" s="132"/>
      <c r="Q103" s="132"/>
      <c r="R103" s="132"/>
      <c r="S103" s="132"/>
      <c r="T103" s="132">
        <f>T102</f>
        <v>1220.94</v>
      </c>
      <c r="U103" s="132">
        <f>0</f>
        <v>0</v>
      </c>
      <c r="V103" s="132">
        <f>V102</f>
        <v>538.75</v>
      </c>
      <c r="W103" s="132">
        <f>W102</f>
        <v>27</v>
      </c>
      <c r="X103" s="132"/>
      <c r="Y103" s="132">
        <f>Y102</f>
        <v>0</v>
      </c>
      <c r="Z103" s="132">
        <f>Z102</f>
        <v>0</v>
      </c>
      <c r="AA103" s="132">
        <f>AA102</f>
        <v>0</v>
      </c>
      <c r="AB103" s="132">
        <f>ROUND(AB102+U103,2)</f>
        <v>1786.69</v>
      </c>
      <c r="AC103" s="127"/>
      <c r="AD103" s="127"/>
      <c r="AE103" s="127"/>
    </row>
    <row r="104" spans="1:31" s="20" customFormat="1" ht="44" customHeight="1" thickTop="1" thickBot="1">
      <c r="A104" s="125" t="s">
        <v>0</v>
      </c>
      <c r="B104" s="125" t="s">
        <v>1</v>
      </c>
      <c r="C104" s="125" t="s">
        <v>2</v>
      </c>
      <c r="D104" s="125" t="s">
        <v>738</v>
      </c>
      <c r="E104" s="125" t="s">
        <v>739</v>
      </c>
      <c r="F104" s="125" t="s">
        <v>5</v>
      </c>
      <c r="G104" s="125" t="s">
        <v>6</v>
      </c>
      <c r="H104" s="125" t="s">
        <v>740</v>
      </c>
      <c r="I104" s="125" t="s">
        <v>8</v>
      </c>
      <c r="J104" s="125" t="s">
        <v>9</v>
      </c>
      <c r="K104" s="125" t="s">
        <v>10</v>
      </c>
      <c r="L104" s="125" t="s">
        <v>11</v>
      </c>
      <c r="M104" s="125" t="s">
        <v>741</v>
      </c>
      <c r="N104" s="125" t="s">
        <v>742</v>
      </c>
      <c r="O104" s="125" t="s">
        <v>743</v>
      </c>
      <c r="P104" s="125" t="s">
        <v>744</v>
      </c>
      <c r="Q104" s="125" t="s">
        <v>735</v>
      </c>
      <c r="R104" s="125" t="s">
        <v>736</v>
      </c>
      <c r="S104" s="125" t="s">
        <v>745</v>
      </c>
      <c r="T104" s="125" t="s">
        <v>12</v>
      </c>
      <c r="U104" s="125" t="s">
        <v>13</v>
      </c>
      <c r="V104" s="125" t="s">
        <v>14</v>
      </c>
      <c r="W104" s="125" t="s">
        <v>15</v>
      </c>
      <c r="X104" s="125" t="s">
        <v>16</v>
      </c>
      <c r="Y104" s="125" t="s">
        <v>17</v>
      </c>
      <c r="Z104" s="125" t="s">
        <v>18</v>
      </c>
      <c r="AA104" s="125" t="s">
        <v>746</v>
      </c>
      <c r="AB104" s="125" t="s">
        <v>21</v>
      </c>
      <c r="AC104" s="126"/>
      <c r="AD104" s="126" t="s">
        <v>875</v>
      </c>
      <c r="AE104" s="126" t="s">
        <v>265</v>
      </c>
    </row>
    <row r="105" spans="1:31" ht="23" customHeight="1" thickTop="1" thickBot="1">
      <c r="A105" s="94" t="s">
        <v>540</v>
      </c>
      <c r="B105" s="94" t="s">
        <v>541</v>
      </c>
      <c r="C105" s="94" t="s">
        <v>25</v>
      </c>
      <c r="D105" s="94" t="s">
        <v>542</v>
      </c>
      <c r="E105" s="94" t="s">
        <v>49</v>
      </c>
      <c r="F105" s="94" t="s">
        <v>577</v>
      </c>
      <c r="G105" s="94" t="s">
        <v>558</v>
      </c>
      <c r="H105" s="94" t="s">
        <v>578</v>
      </c>
      <c r="I105" s="95">
        <v>0</v>
      </c>
      <c r="J105" s="95"/>
      <c r="K105" s="94"/>
      <c r="L105" s="96">
        <v>13.01</v>
      </c>
      <c r="M105" s="96"/>
      <c r="N105" s="96"/>
      <c r="O105" s="96"/>
      <c r="P105" s="96"/>
      <c r="Q105" s="96"/>
      <c r="R105" s="96"/>
      <c r="S105" s="96"/>
      <c r="T105" s="96">
        <v>319.14999999999998</v>
      </c>
      <c r="U105" s="96">
        <v>0</v>
      </c>
      <c r="V105" s="96">
        <v>87.59</v>
      </c>
      <c r="W105" s="96">
        <v>13.5</v>
      </c>
      <c r="X105" s="96">
        <v>0</v>
      </c>
      <c r="Y105" s="96">
        <v>0</v>
      </c>
      <c r="Z105" s="96">
        <v>0</v>
      </c>
      <c r="AA105" s="96">
        <v>0</v>
      </c>
      <c r="AB105" s="96">
        <f>ROUND(SUM(S105:W105,Y105:AA105),2)</f>
        <v>420.24</v>
      </c>
      <c r="AC105" s="94"/>
      <c r="AD105" s="94"/>
      <c r="AE105" s="94" t="s">
        <v>944</v>
      </c>
    </row>
    <row r="106" spans="1:31" ht="23" customHeight="1" thickTop="1" thickBot="1">
      <c r="A106" s="97"/>
      <c r="B106" s="97"/>
      <c r="C106" s="97"/>
      <c r="D106" s="97"/>
      <c r="E106" s="97"/>
      <c r="F106" s="97" t="s">
        <v>577</v>
      </c>
      <c r="G106" s="97" t="s">
        <v>558</v>
      </c>
      <c r="H106" s="97" t="s">
        <v>757</v>
      </c>
      <c r="I106" s="98"/>
      <c r="J106" s="98">
        <f>IF(L106&gt;0,T106/L106,0)</f>
        <v>24.531129900076863</v>
      </c>
      <c r="K106" s="97"/>
      <c r="L106" s="99">
        <f>ROUND(SUM(L105:L105),2)</f>
        <v>13.01</v>
      </c>
      <c r="M106" s="99"/>
      <c r="N106" s="99"/>
      <c r="O106" s="99"/>
      <c r="P106" s="99"/>
      <c r="Q106" s="99"/>
      <c r="R106" s="99"/>
      <c r="S106" s="99"/>
      <c r="T106" s="99">
        <f>ROUND(SUM(T105:T105),2)</f>
        <v>319.14999999999998</v>
      </c>
      <c r="U106" s="99"/>
      <c r="V106" s="99">
        <f t="shared" ref="V106:AB106" si="20">ROUND(SUM(V105:V105),2)</f>
        <v>87.59</v>
      </c>
      <c r="W106" s="99">
        <f t="shared" si="20"/>
        <v>13.5</v>
      </c>
      <c r="X106" s="99">
        <f t="shared" si="20"/>
        <v>0</v>
      </c>
      <c r="Y106" s="99">
        <f t="shared" si="20"/>
        <v>0</v>
      </c>
      <c r="Z106" s="99">
        <f t="shared" si="20"/>
        <v>0</v>
      </c>
      <c r="AA106" s="99">
        <f t="shared" si="20"/>
        <v>0</v>
      </c>
      <c r="AB106" s="99">
        <f t="shared" si="20"/>
        <v>420.24</v>
      </c>
      <c r="AC106" s="94"/>
      <c r="AD106" s="94"/>
      <c r="AE106" s="94"/>
    </row>
    <row r="107" spans="1:31" ht="23" customHeight="1" thickTop="1" thickBot="1">
      <c r="A107" s="94"/>
      <c r="B107" s="94"/>
      <c r="C107" s="94"/>
      <c r="D107" s="94"/>
      <c r="E107" s="94"/>
      <c r="F107" s="94"/>
      <c r="G107" s="94"/>
      <c r="H107" s="94" t="s">
        <v>759</v>
      </c>
      <c r="I107" s="95"/>
      <c r="J107" s="95">
        <f>IF(L107&gt;0,U107/L107,0)</f>
        <v>3.9692544196771715</v>
      </c>
      <c r="K107" s="94"/>
      <c r="L107" s="96">
        <f>L106</f>
        <v>13.01</v>
      </c>
      <c r="M107" s="96"/>
      <c r="N107" s="96"/>
      <c r="O107" s="96"/>
      <c r="P107" s="96"/>
      <c r="Q107" s="96"/>
      <c r="R107" s="96"/>
      <c r="S107" s="96"/>
      <c r="T107" s="96"/>
      <c r="U107" s="96">
        <f>MAX(0,ROUND(ROUND(L106*$AD$2+0.000000001,2)-T106,2))</f>
        <v>51.64</v>
      </c>
      <c r="V107" s="96"/>
      <c r="W107" s="96"/>
      <c r="X107" s="96"/>
      <c r="Y107" s="96"/>
      <c r="Z107" s="96"/>
      <c r="AA107" s="96"/>
      <c r="AB107" s="96">
        <f>U107</f>
        <v>51.64</v>
      </c>
      <c r="AC107" s="94"/>
      <c r="AD107" s="94"/>
      <c r="AE107" s="94"/>
    </row>
    <row r="108" spans="1:31" ht="23" customHeight="1" thickTop="1" thickBot="1">
      <c r="A108" s="100"/>
      <c r="B108" s="100"/>
      <c r="C108" s="100"/>
      <c r="D108" s="100"/>
      <c r="E108" s="100"/>
      <c r="F108" s="100"/>
      <c r="G108" s="100"/>
      <c r="H108" s="100" t="s">
        <v>945</v>
      </c>
      <c r="I108" s="101"/>
      <c r="J108" s="101">
        <f>IF(L108&gt;0,(T108+U108)/L108,0)</f>
        <v>28.500384319754033</v>
      </c>
      <c r="K108" s="100"/>
      <c r="L108" s="102">
        <f>L106</f>
        <v>13.01</v>
      </c>
      <c r="M108" s="102"/>
      <c r="N108" s="102"/>
      <c r="O108" s="102"/>
      <c r="P108" s="102"/>
      <c r="Q108" s="102"/>
      <c r="R108" s="102"/>
      <c r="S108" s="102"/>
      <c r="T108" s="102">
        <f>T106</f>
        <v>319.14999999999998</v>
      </c>
      <c r="U108" s="102">
        <f>U107</f>
        <v>51.64</v>
      </c>
      <c r="V108" s="102">
        <f>V106</f>
        <v>87.59</v>
      </c>
      <c r="W108" s="102">
        <f>W106</f>
        <v>13.5</v>
      </c>
      <c r="X108" s="102"/>
      <c r="Y108" s="102">
        <f>Y106</f>
        <v>0</v>
      </c>
      <c r="Z108" s="102">
        <f>Z106</f>
        <v>0</v>
      </c>
      <c r="AA108" s="102">
        <f>AA106</f>
        <v>0</v>
      </c>
      <c r="AB108" s="102">
        <f>ROUND(AB106+U108,2)</f>
        <v>471.88</v>
      </c>
      <c r="AC108" s="94"/>
      <c r="AD108" s="94"/>
      <c r="AE108" s="94"/>
    </row>
    <row r="109" spans="1:31" s="20" customFormat="1" ht="44" customHeight="1" thickTop="1" thickBot="1">
      <c r="A109" s="125" t="s">
        <v>0</v>
      </c>
      <c r="B109" s="125" t="s">
        <v>1</v>
      </c>
      <c r="C109" s="125" t="s">
        <v>2</v>
      </c>
      <c r="D109" s="125" t="s">
        <v>738</v>
      </c>
      <c r="E109" s="125" t="s">
        <v>739</v>
      </c>
      <c r="F109" s="125" t="s">
        <v>5</v>
      </c>
      <c r="G109" s="125" t="s">
        <v>6</v>
      </c>
      <c r="H109" s="125" t="s">
        <v>740</v>
      </c>
      <c r="I109" s="125" t="s">
        <v>8</v>
      </c>
      <c r="J109" s="125" t="s">
        <v>9</v>
      </c>
      <c r="K109" s="125" t="s">
        <v>10</v>
      </c>
      <c r="L109" s="125" t="s">
        <v>11</v>
      </c>
      <c r="M109" s="125" t="s">
        <v>741</v>
      </c>
      <c r="N109" s="125" t="s">
        <v>742</v>
      </c>
      <c r="O109" s="125" t="s">
        <v>743</v>
      </c>
      <c r="P109" s="125" t="s">
        <v>744</v>
      </c>
      <c r="Q109" s="125" t="s">
        <v>735</v>
      </c>
      <c r="R109" s="125" t="s">
        <v>736</v>
      </c>
      <c r="S109" s="125" t="s">
        <v>745</v>
      </c>
      <c r="T109" s="125" t="s">
        <v>12</v>
      </c>
      <c r="U109" s="125" t="s">
        <v>13</v>
      </c>
      <c r="V109" s="125" t="s">
        <v>14</v>
      </c>
      <c r="W109" s="125" t="s">
        <v>15</v>
      </c>
      <c r="X109" s="125" t="s">
        <v>16</v>
      </c>
      <c r="Y109" s="125" t="s">
        <v>17</v>
      </c>
      <c r="Z109" s="125" t="s">
        <v>18</v>
      </c>
      <c r="AA109" s="125" t="s">
        <v>746</v>
      </c>
      <c r="AB109" s="125" t="s">
        <v>21</v>
      </c>
      <c r="AC109" s="126"/>
      <c r="AD109" s="126" t="s">
        <v>875</v>
      </c>
      <c r="AE109" s="126" t="s">
        <v>265</v>
      </c>
    </row>
    <row r="110" spans="1:31" ht="23" customHeight="1" thickTop="1" thickBot="1">
      <c r="A110" s="94" t="s">
        <v>491</v>
      </c>
      <c r="B110" s="94" t="s">
        <v>492</v>
      </c>
      <c r="C110" s="94" t="s">
        <v>25</v>
      </c>
      <c r="D110" s="94" t="s">
        <v>493</v>
      </c>
      <c r="E110" s="94" t="s">
        <v>49</v>
      </c>
      <c r="F110" s="94" t="s">
        <v>579</v>
      </c>
      <c r="G110" s="94" t="s">
        <v>580</v>
      </c>
      <c r="H110" s="94" t="s">
        <v>581</v>
      </c>
      <c r="I110" s="95">
        <v>0</v>
      </c>
      <c r="J110" s="95"/>
      <c r="K110" s="94"/>
      <c r="L110" s="96">
        <v>14.34</v>
      </c>
      <c r="M110" s="96"/>
      <c r="N110" s="96"/>
      <c r="O110" s="96"/>
      <c r="P110" s="96"/>
      <c r="Q110" s="96"/>
      <c r="R110" s="96"/>
      <c r="S110" s="96"/>
      <c r="T110" s="96">
        <v>464.98</v>
      </c>
      <c r="U110" s="96">
        <v>0</v>
      </c>
      <c r="V110" s="96">
        <v>245.31</v>
      </c>
      <c r="W110" s="96">
        <v>22.5</v>
      </c>
      <c r="X110" s="96">
        <v>0</v>
      </c>
      <c r="Y110" s="96">
        <v>0</v>
      </c>
      <c r="Z110" s="96">
        <v>0</v>
      </c>
      <c r="AA110" s="96">
        <v>0</v>
      </c>
      <c r="AB110" s="96">
        <f>ROUND(SUM(S110:W110,Y110:AA110),2)</f>
        <v>732.79</v>
      </c>
      <c r="AC110" s="94"/>
      <c r="AD110" s="94"/>
      <c r="AE110" s="94" t="s">
        <v>946</v>
      </c>
    </row>
    <row r="111" spans="1:31" s="28" customFormat="1" ht="23" customHeight="1" thickTop="1" thickBot="1">
      <c r="A111" s="127"/>
      <c r="B111" s="127"/>
      <c r="C111" s="127"/>
      <c r="D111" s="127"/>
      <c r="E111" s="127"/>
      <c r="F111" s="127" t="s">
        <v>579</v>
      </c>
      <c r="G111" s="127" t="s">
        <v>580</v>
      </c>
      <c r="H111" s="127" t="s">
        <v>757</v>
      </c>
      <c r="I111" s="128"/>
      <c r="J111" s="128">
        <f>IF(L111&gt;0,T111/L111,0)</f>
        <v>32.425383542538356</v>
      </c>
      <c r="K111" s="127"/>
      <c r="L111" s="129">
        <f>ROUND(SUM(L110:L110),2)</f>
        <v>14.34</v>
      </c>
      <c r="M111" s="129"/>
      <c r="N111" s="129"/>
      <c r="O111" s="129"/>
      <c r="P111" s="129"/>
      <c r="Q111" s="129"/>
      <c r="R111" s="129"/>
      <c r="S111" s="129"/>
      <c r="T111" s="129">
        <f>ROUND(SUM(T110:T110),2)</f>
        <v>464.98</v>
      </c>
      <c r="U111" s="129"/>
      <c r="V111" s="129">
        <f t="shared" ref="V111:AB111" si="21">ROUND(SUM(V110:V110),2)</f>
        <v>245.31</v>
      </c>
      <c r="W111" s="129">
        <f t="shared" si="21"/>
        <v>22.5</v>
      </c>
      <c r="X111" s="129">
        <f t="shared" si="21"/>
        <v>0</v>
      </c>
      <c r="Y111" s="129">
        <f t="shared" si="21"/>
        <v>0</v>
      </c>
      <c r="Z111" s="129">
        <f t="shared" si="21"/>
        <v>0</v>
      </c>
      <c r="AA111" s="129">
        <f t="shared" si="21"/>
        <v>0</v>
      </c>
      <c r="AB111" s="129">
        <f t="shared" si="21"/>
        <v>732.79</v>
      </c>
      <c r="AC111" s="127"/>
      <c r="AD111" s="127"/>
      <c r="AE111" s="127"/>
    </row>
    <row r="112" spans="1:31" s="28" customFormat="1" ht="23" customHeight="1" thickTop="1" thickBot="1">
      <c r="A112" s="130"/>
      <c r="B112" s="130"/>
      <c r="C112" s="130"/>
      <c r="D112" s="130"/>
      <c r="E112" s="130"/>
      <c r="F112" s="130"/>
      <c r="G112" s="130"/>
      <c r="H112" s="130" t="s">
        <v>947</v>
      </c>
      <c r="I112" s="131"/>
      <c r="J112" s="131">
        <f>IF(L112&gt;0,(T112+U112)/L112,0)</f>
        <v>32.425383542538356</v>
      </c>
      <c r="K112" s="130"/>
      <c r="L112" s="132">
        <f>L111</f>
        <v>14.34</v>
      </c>
      <c r="M112" s="132"/>
      <c r="N112" s="132"/>
      <c r="O112" s="132"/>
      <c r="P112" s="132"/>
      <c r="Q112" s="132"/>
      <c r="R112" s="132"/>
      <c r="S112" s="132"/>
      <c r="T112" s="132">
        <f>T111</f>
        <v>464.98</v>
      </c>
      <c r="U112" s="132">
        <f>0</f>
        <v>0</v>
      </c>
      <c r="V112" s="132">
        <f>V111</f>
        <v>245.31</v>
      </c>
      <c r="W112" s="132">
        <f>W111</f>
        <v>22.5</v>
      </c>
      <c r="X112" s="132"/>
      <c r="Y112" s="132">
        <f>Y111</f>
        <v>0</v>
      </c>
      <c r="Z112" s="132">
        <f>Z111</f>
        <v>0</v>
      </c>
      <c r="AA112" s="132">
        <f>AA111</f>
        <v>0</v>
      </c>
      <c r="AB112" s="132">
        <f>ROUND(AB111+U112,2)</f>
        <v>732.79</v>
      </c>
      <c r="AC112" s="127"/>
      <c r="AD112" s="127"/>
      <c r="AE112" s="127"/>
    </row>
    <row r="113" spans="1:31" s="20" customFormat="1" ht="44" customHeight="1" thickTop="1" thickBot="1">
      <c r="A113" s="125" t="s">
        <v>0</v>
      </c>
      <c r="B113" s="125" t="s">
        <v>1</v>
      </c>
      <c r="C113" s="125" t="s">
        <v>2</v>
      </c>
      <c r="D113" s="125" t="s">
        <v>738</v>
      </c>
      <c r="E113" s="125" t="s">
        <v>739</v>
      </c>
      <c r="F113" s="125" t="s">
        <v>5</v>
      </c>
      <c r="G113" s="125" t="s">
        <v>6</v>
      </c>
      <c r="H113" s="125" t="s">
        <v>740</v>
      </c>
      <c r="I113" s="125" t="s">
        <v>8</v>
      </c>
      <c r="J113" s="125" t="s">
        <v>9</v>
      </c>
      <c r="K113" s="125" t="s">
        <v>10</v>
      </c>
      <c r="L113" s="125" t="s">
        <v>11</v>
      </c>
      <c r="M113" s="125" t="s">
        <v>741</v>
      </c>
      <c r="N113" s="125" t="s">
        <v>742</v>
      </c>
      <c r="O113" s="125" t="s">
        <v>743</v>
      </c>
      <c r="P113" s="125" t="s">
        <v>744</v>
      </c>
      <c r="Q113" s="125" t="s">
        <v>735</v>
      </c>
      <c r="R113" s="125" t="s">
        <v>736</v>
      </c>
      <c r="S113" s="125" t="s">
        <v>745</v>
      </c>
      <c r="T113" s="125" t="s">
        <v>12</v>
      </c>
      <c r="U113" s="125" t="s">
        <v>13</v>
      </c>
      <c r="V113" s="125" t="s">
        <v>14</v>
      </c>
      <c r="W113" s="125" t="s">
        <v>15</v>
      </c>
      <c r="X113" s="125" t="s">
        <v>16</v>
      </c>
      <c r="Y113" s="125" t="s">
        <v>17</v>
      </c>
      <c r="Z113" s="125" t="s">
        <v>18</v>
      </c>
      <c r="AA113" s="125" t="s">
        <v>746</v>
      </c>
      <c r="AB113" s="125" t="s">
        <v>21</v>
      </c>
      <c r="AC113" s="126"/>
      <c r="AD113" s="126" t="s">
        <v>875</v>
      </c>
      <c r="AE113" s="126" t="s">
        <v>265</v>
      </c>
    </row>
    <row r="114" spans="1:31" ht="23" customHeight="1" thickTop="1" thickBot="1">
      <c r="A114" s="94" t="s">
        <v>497</v>
      </c>
      <c r="B114" s="94" t="s">
        <v>492</v>
      </c>
      <c r="C114" s="94" t="s">
        <v>25</v>
      </c>
      <c r="D114" s="94" t="s">
        <v>498</v>
      </c>
      <c r="E114" s="94" t="s">
        <v>175</v>
      </c>
      <c r="F114" s="94" t="s">
        <v>585</v>
      </c>
      <c r="G114" s="94" t="s">
        <v>586</v>
      </c>
      <c r="H114" s="94" t="s">
        <v>587</v>
      </c>
      <c r="I114" s="95">
        <v>0</v>
      </c>
      <c r="J114" s="95"/>
      <c r="K114" s="94"/>
      <c r="L114" s="96">
        <v>10.15</v>
      </c>
      <c r="M114" s="96"/>
      <c r="N114" s="96"/>
      <c r="O114" s="96"/>
      <c r="P114" s="96"/>
      <c r="Q114" s="96"/>
      <c r="R114" s="96"/>
      <c r="S114" s="96"/>
      <c r="T114" s="96">
        <v>458.86</v>
      </c>
      <c r="U114" s="96">
        <v>0</v>
      </c>
      <c r="V114" s="96">
        <v>225.22</v>
      </c>
      <c r="W114" s="96">
        <v>13.5</v>
      </c>
      <c r="X114" s="96">
        <v>0</v>
      </c>
      <c r="Y114" s="96">
        <v>0</v>
      </c>
      <c r="Z114" s="96">
        <v>0</v>
      </c>
      <c r="AA114" s="96">
        <v>0</v>
      </c>
      <c r="AB114" s="96">
        <f>ROUND(SUM(S114:W114,Y114:AA114),2)</f>
        <v>697.58</v>
      </c>
      <c r="AC114" s="94"/>
      <c r="AD114" s="94"/>
      <c r="AE114" s="94" t="s">
        <v>948</v>
      </c>
    </row>
    <row r="115" spans="1:31" ht="23" customHeight="1" thickTop="1" thickBot="1">
      <c r="A115" s="94" t="s">
        <v>540</v>
      </c>
      <c r="B115" s="94" t="s">
        <v>541</v>
      </c>
      <c r="C115" s="94" t="s">
        <v>25</v>
      </c>
      <c r="D115" s="94" t="s">
        <v>549</v>
      </c>
      <c r="E115" s="94" t="s">
        <v>192</v>
      </c>
      <c r="F115" s="94" t="s">
        <v>585</v>
      </c>
      <c r="G115" s="94" t="s">
        <v>586</v>
      </c>
      <c r="H115" s="94" t="s">
        <v>587</v>
      </c>
      <c r="I115" s="95">
        <v>0</v>
      </c>
      <c r="J115" s="95"/>
      <c r="K115" s="94"/>
      <c r="L115" s="96">
        <v>11.96</v>
      </c>
      <c r="M115" s="96"/>
      <c r="N115" s="96"/>
      <c r="O115" s="96"/>
      <c r="P115" s="96"/>
      <c r="Q115" s="96"/>
      <c r="R115" s="96"/>
      <c r="S115" s="96"/>
      <c r="T115" s="96">
        <v>469.15</v>
      </c>
      <c r="U115" s="96">
        <v>0</v>
      </c>
      <c r="V115" s="96">
        <v>175.43</v>
      </c>
      <c r="W115" s="96">
        <v>9</v>
      </c>
      <c r="X115" s="96">
        <v>0</v>
      </c>
      <c r="Y115" s="96">
        <v>0</v>
      </c>
      <c r="Z115" s="96">
        <v>0</v>
      </c>
      <c r="AA115" s="96">
        <v>0</v>
      </c>
      <c r="AB115" s="96">
        <f>ROUND(SUM(S115:W115,Y115:AA115),2)</f>
        <v>653.58000000000004</v>
      </c>
      <c r="AC115" s="94"/>
      <c r="AD115" s="94"/>
      <c r="AE115" s="94" t="s">
        <v>949</v>
      </c>
    </row>
    <row r="116" spans="1:31" s="28" customFormat="1" ht="23" customHeight="1" thickTop="1" thickBot="1">
      <c r="A116" s="127"/>
      <c r="B116" s="127"/>
      <c r="C116" s="127"/>
      <c r="D116" s="127"/>
      <c r="E116" s="127"/>
      <c r="F116" s="127" t="s">
        <v>585</v>
      </c>
      <c r="G116" s="127" t="s">
        <v>586</v>
      </c>
      <c r="H116" s="127" t="s">
        <v>757</v>
      </c>
      <c r="I116" s="128"/>
      <c r="J116" s="128">
        <f>IF(L116&gt;0,T116/L116,0)</f>
        <v>41.972410673903212</v>
      </c>
      <c r="K116" s="127"/>
      <c r="L116" s="129">
        <f>ROUND(SUM(L114:L115),2)</f>
        <v>22.11</v>
      </c>
      <c r="M116" s="129"/>
      <c r="N116" s="129"/>
      <c r="O116" s="129"/>
      <c r="P116" s="129"/>
      <c r="Q116" s="129"/>
      <c r="R116" s="129"/>
      <c r="S116" s="129"/>
      <c r="T116" s="129">
        <f>ROUND(SUM(T114:T115),2)</f>
        <v>928.01</v>
      </c>
      <c r="U116" s="129"/>
      <c r="V116" s="129">
        <f t="shared" ref="V116:AB116" si="22">ROUND(SUM(V114:V115),2)</f>
        <v>400.65</v>
      </c>
      <c r="W116" s="129">
        <f t="shared" si="22"/>
        <v>22.5</v>
      </c>
      <c r="X116" s="129">
        <f t="shared" si="22"/>
        <v>0</v>
      </c>
      <c r="Y116" s="129">
        <f t="shared" si="22"/>
        <v>0</v>
      </c>
      <c r="Z116" s="129">
        <f t="shared" si="22"/>
        <v>0</v>
      </c>
      <c r="AA116" s="129">
        <f t="shared" si="22"/>
        <v>0</v>
      </c>
      <c r="AB116" s="129">
        <f t="shared" si="22"/>
        <v>1351.16</v>
      </c>
      <c r="AC116" s="127"/>
      <c r="AD116" s="127"/>
      <c r="AE116" s="127"/>
    </row>
    <row r="117" spans="1:31" s="28" customFormat="1" ht="23" customHeight="1" thickTop="1" thickBot="1">
      <c r="A117" s="130"/>
      <c r="B117" s="130"/>
      <c r="C117" s="130"/>
      <c r="D117" s="130"/>
      <c r="E117" s="130"/>
      <c r="F117" s="130"/>
      <c r="G117" s="130"/>
      <c r="H117" s="130" t="s">
        <v>950</v>
      </c>
      <c r="I117" s="131"/>
      <c r="J117" s="131">
        <f>IF(L117&gt;0,(T117+U117)/L117,0)</f>
        <v>41.972410673903212</v>
      </c>
      <c r="K117" s="130"/>
      <c r="L117" s="132">
        <f>L116</f>
        <v>22.11</v>
      </c>
      <c r="M117" s="132"/>
      <c r="N117" s="132"/>
      <c r="O117" s="132"/>
      <c r="P117" s="132"/>
      <c r="Q117" s="132"/>
      <c r="R117" s="132"/>
      <c r="S117" s="132"/>
      <c r="T117" s="132">
        <f>T116</f>
        <v>928.01</v>
      </c>
      <c r="U117" s="132">
        <f>0</f>
        <v>0</v>
      </c>
      <c r="V117" s="132">
        <f>V116</f>
        <v>400.65</v>
      </c>
      <c r="W117" s="132">
        <f>W116</f>
        <v>22.5</v>
      </c>
      <c r="X117" s="132"/>
      <c r="Y117" s="132">
        <f>Y116</f>
        <v>0</v>
      </c>
      <c r="Z117" s="132">
        <f>Z116</f>
        <v>0</v>
      </c>
      <c r="AA117" s="132">
        <f>AA116</f>
        <v>0</v>
      </c>
      <c r="AB117" s="132">
        <f>ROUND(AB116+U117,2)</f>
        <v>1351.16</v>
      </c>
      <c r="AC117" s="127"/>
      <c r="AD117" s="127"/>
      <c r="AE117" s="127"/>
    </row>
    <row r="118" spans="1:31" s="20" customFormat="1" ht="44" customHeight="1" thickTop="1" thickBot="1">
      <c r="A118" s="125" t="s">
        <v>0</v>
      </c>
      <c r="B118" s="125" t="s">
        <v>1</v>
      </c>
      <c r="C118" s="125" t="s">
        <v>2</v>
      </c>
      <c r="D118" s="125" t="s">
        <v>738</v>
      </c>
      <c r="E118" s="125" t="s">
        <v>739</v>
      </c>
      <c r="F118" s="125" t="s">
        <v>5</v>
      </c>
      <c r="G118" s="125" t="s">
        <v>6</v>
      </c>
      <c r="H118" s="125" t="s">
        <v>740</v>
      </c>
      <c r="I118" s="125" t="s">
        <v>8</v>
      </c>
      <c r="J118" s="125" t="s">
        <v>9</v>
      </c>
      <c r="K118" s="125" t="s">
        <v>10</v>
      </c>
      <c r="L118" s="125" t="s">
        <v>11</v>
      </c>
      <c r="M118" s="125" t="s">
        <v>741</v>
      </c>
      <c r="N118" s="125" t="s">
        <v>742</v>
      </c>
      <c r="O118" s="125" t="s">
        <v>743</v>
      </c>
      <c r="P118" s="125" t="s">
        <v>744</v>
      </c>
      <c r="Q118" s="125" t="s">
        <v>735</v>
      </c>
      <c r="R118" s="125" t="s">
        <v>736</v>
      </c>
      <c r="S118" s="125" t="s">
        <v>745</v>
      </c>
      <c r="T118" s="125" t="s">
        <v>12</v>
      </c>
      <c r="U118" s="125" t="s">
        <v>13</v>
      </c>
      <c r="V118" s="125" t="s">
        <v>14</v>
      </c>
      <c r="W118" s="125" t="s">
        <v>15</v>
      </c>
      <c r="X118" s="125" t="s">
        <v>16</v>
      </c>
      <c r="Y118" s="125" t="s">
        <v>17</v>
      </c>
      <c r="Z118" s="125" t="s">
        <v>18</v>
      </c>
      <c r="AA118" s="125" t="s">
        <v>746</v>
      </c>
      <c r="AB118" s="125" t="s">
        <v>21</v>
      </c>
      <c r="AC118" s="126"/>
      <c r="AD118" s="126" t="s">
        <v>875</v>
      </c>
      <c r="AE118" s="126" t="s">
        <v>265</v>
      </c>
    </row>
    <row r="119" spans="1:31" ht="23" customHeight="1" thickTop="1" thickBot="1">
      <c r="A119" s="94" t="s">
        <v>497</v>
      </c>
      <c r="B119" s="94" t="s">
        <v>492</v>
      </c>
      <c r="C119" s="94" t="s">
        <v>25</v>
      </c>
      <c r="D119" s="94" t="s">
        <v>506</v>
      </c>
      <c r="E119" s="94" t="s">
        <v>507</v>
      </c>
      <c r="F119" s="94" t="s">
        <v>588</v>
      </c>
      <c r="G119" s="94" t="s">
        <v>589</v>
      </c>
      <c r="H119" s="94" t="s">
        <v>590</v>
      </c>
      <c r="I119" s="95">
        <v>0</v>
      </c>
      <c r="J119" s="95"/>
      <c r="K119" s="94"/>
      <c r="L119" s="96">
        <v>10.79</v>
      </c>
      <c r="M119" s="96"/>
      <c r="N119" s="96"/>
      <c r="O119" s="96"/>
      <c r="P119" s="96"/>
      <c r="Q119" s="96"/>
      <c r="R119" s="96"/>
      <c r="S119" s="96"/>
      <c r="T119" s="96">
        <v>460.49</v>
      </c>
      <c r="U119" s="96">
        <v>0</v>
      </c>
      <c r="V119" s="96">
        <v>166.39</v>
      </c>
      <c r="W119" s="96">
        <v>13.5</v>
      </c>
      <c r="X119" s="96">
        <v>0</v>
      </c>
      <c r="Y119" s="96">
        <v>0</v>
      </c>
      <c r="Z119" s="96">
        <v>0</v>
      </c>
      <c r="AA119" s="96">
        <v>0</v>
      </c>
      <c r="AB119" s="96">
        <f>ROUND(SUM(S119:W119,Y119:AA119),2)</f>
        <v>640.38</v>
      </c>
      <c r="AC119" s="94"/>
      <c r="AD119" s="94"/>
      <c r="AE119" s="94" t="s">
        <v>951</v>
      </c>
    </row>
    <row r="120" spans="1:31" ht="23" customHeight="1" thickTop="1" thickBot="1">
      <c r="A120" s="94" t="s">
        <v>497</v>
      </c>
      <c r="B120" s="94" t="s">
        <v>492</v>
      </c>
      <c r="C120" s="94" t="s">
        <v>25</v>
      </c>
      <c r="D120" s="94" t="s">
        <v>509</v>
      </c>
      <c r="E120" s="94" t="s">
        <v>49</v>
      </c>
      <c r="F120" s="94" t="s">
        <v>588</v>
      </c>
      <c r="G120" s="94" t="s">
        <v>589</v>
      </c>
      <c r="H120" s="94" t="s">
        <v>590</v>
      </c>
      <c r="I120" s="95">
        <v>0</v>
      </c>
      <c r="J120" s="95"/>
      <c r="K120" s="94"/>
      <c r="L120" s="96">
        <v>9.93</v>
      </c>
      <c r="M120" s="96"/>
      <c r="N120" s="96"/>
      <c r="O120" s="96"/>
      <c r="P120" s="96"/>
      <c r="Q120" s="96"/>
      <c r="R120" s="96"/>
      <c r="S120" s="96"/>
      <c r="T120" s="96">
        <v>690.81</v>
      </c>
      <c r="U120" s="96">
        <v>0</v>
      </c>
      <c r="V120" s="96">
        <v>383.78</v>
      </c>
      <c r="W120" s="96">
        <v>9</v>
      </c>
      <c r="X120" s="96">
        <v>0</v>
      </c>
      <c r="Y120" s="96">
        <v>0</v>
      </c>
      <c r="Z120" s="96">
        <v>0</v>
      </c>
      <c r="AA120" s="96">
        <v>0</v>
      </c>
      <c r="AB120" s="96">
        <f>ROUND(SUM(S120:W120,Y120:AA120),2)</f>
        <v>1083.5899999999999</v>
      </c>
      <c r="AC120" s="94"/>
      <c r="AD120" s="94"/>
      <c r="AE120" s="94" t="s">
        <v>952</v>
      </c>
    </row>
    <row r="121" spans="1:31" s="28" customFormat="1" ht="23" customHeight="1" thickTop="1" thickBot="1">
      <c r="A121" s="127"/>
      <c r="B121" s="127"/>
      <c r="C121" s="127"/>
      <c r="D121" s="127"/>
      <c r="E121" s="127"/>
      <c r="F121" s="127" t="s">
        <v>588</v>
      </c>
      <c r="G121" s="127" t="s">
        <v>589</v>
      </c>
      <c r="H121" s="127" t="s">
        <v>757</v>
      </c>
      <c r="I121" s="128"/>
      <c r="J121" s="128">
        <f>IF(L121&gt;0,T121/L121,0)</f>
        <v>55.564671814671819</v>
      </c>
      <c r="K121" s="127"/>
      <c r="L121" s="129">
        <f>ROUND(SUM(L119:L120),2)</f>
        <v>20.72</v>
      </c>
      <c r="M121" s="129"/>
      <c r="N121" s="129"/>
      <c r="O121" s="129"/>
      <c r="P121" s="129"/>
      <c r="Q121" s="129"/>
      <c r="R121" s="129"/>
      <c r="S121" s="129"/>
      <c r="T121" s="129">
        <f>ROUND(SUM(T119:T120),2)</f>
        <v>1151.3</v>
      </c>
      <c r="U121" s="129"/>
      <c r="V121" s="129">
        <f t="shared" ref="V121:AB121" si="23">ROUND(SUM(V119:V120),2)</f>
        <v>550.16999999999996</v>
      </c>
      <c r="W121" s="129">
        <f t="shared" si="23"/>
        <v>22.5</v>
      </c>
      <c r="X121" s="129">
        <f t="shared" si="23"/>
        <v>0</v>
      </c>
      <c r="Y121" s="129">
        <f t="shared" si="23"/>
        <v>0</v>
      </c>
      <c r="Z121" s="129">
        <f t="shared" si="23"/>
        <v>0</v>
      </c>
      <c r="AA121" s="129">
        <f t="shared" si="23"/>
        <v>0</v>
      </c>
      <c r="AB121" s="129">
        <f t="shared" si="23"/>
        <v>1723.97</v>
      </c>
      <c r="AC121" s="127"/>
      <c r="AD121" s="127"/>
      <c r="AE121" s="127"/>
    </row>
    <row r="122" spans="1:31" s="28" customFormat="1" ht="23" customHeight="1" thickTop="1" thickBot="1">
      <c r="A122" s="130"/>
      <c r="B122" s="130"/>
      <c r="C122" s="130"/>
      <c r="D122" s="130"/>
      <c r="E122" s="130"/>
      <c r="F122" s="130"/>
      <c r="G122" s="130"/>
      <c r="H122" s="130" t="s">
        <v>953</v>
      </c>
      <c r="I122" s="131"/>
      <c r="J122" s="131">
        <f>IF(L122&gt;0,(T122+U122)/L122,0)</f>
        <v>55.564671814671819</v>
      </c>
      <c r="K122" s="130"/>
      <c r="L122" s="132">
        <f>L121</f>
        <v>20.72</v>
      </c>
      <c r="M122" s="132"/>
      <c r="N122" s="132"/>
      <c r="O122" s="132"/>
      <c r="P122" s="132"/>
      <c r="Q122" s="132"/>
      <c r="R122" s="132"/>
      <c r="S122" s="132"/>
      <c r="T122" s="132">
        <f>T121</f>
        <v>1151.3</v>
      </c>
      <c r="U122" s="132">
        <f>0</f>
        <v>0</v>
      </c>
      <c r="V122" s="132">
        <f>V121</f>
        <v>550.16999999999996</v>
      </c>
      <c r="W122" s="132">
        <f>W121</f>
        <v>22.5</v>
      </c>
      <c r="X122" s="132"/>
      <c r="Y122" s="132">
        <f>Y121</f>
        <v>0</v>
      </c>
      <c r="Z122" s="132">
        <f>Z121</f>
        <v>0</v>
      </c>
      <c r="AA122" s="132">
        <f>AA121</f>
        <v>0</v>
      </c>
      <c r="AB122" s="132">
        <f>ROUND(AB121+U122,2)</f>
        <v>1723.97</v>
      </c>
      <c r="AC122" s="127"/>
      <c r="AD122" s="127"/>
      <c r="AE122" s="127"/>
    </row>
    <row r="123" spans="1:31" s="20" customFormat="1" ht="44" customHeight="1" thickTop="1" thickBot="1">
      <c r="A123" s="125" t="s">
        <v>0</v>
      </c>
      <c r="B123" s="125" t="s">
        <v>1</v>
      </c>
      <c r="C123" s="125" t="s">
        <v>2</v>
      </c>
      <c r="D123" s="125" t="s">
        <v>738</v>
      </c>
      <c r="E123" s="125" t="s">
        <v>739</v>
      </c>
      <c r="F123" s="125" t="s">
        <v>5</v>
      </c>
      <c r="G123" s="125" t="s">
        <v>6</v>
      </c>
      <c r="H123" s="125" t="s">
        <v>740</v>
      </c>
      <c r="I123" s="125" t="s">
        <v>8</v>
      </c>
      <c r="J123" s="125" t="s">
        <v>9</v>
      </c>
      <c r="K123" s="125" t="s">
        <v>10</v>
      </c>
      <c r="L123" s="125" t="s">
        <v>11</v>
      </c>
      <c r="M123" s="125" t="s">
        <v>741</v>
      </c>
      <c r="N123" s="125" t="s">
        <v>742</v>
      </c>
      <c r="O123" s="125" t="s">
        <v>743</v>
      </c>
      <c r="P123" s="125" t="s">
        <v>744</v>
      </c>
      <c r="Q123" s="125" t="s">
        <v>735</v>
      </c>
      <c r="R123" s="125" t="s">
        <v>736</v>
      </c>
      <c r="S123" s="125" t="s">
        <v>745</v>
      </c>
      <c r="T123" s="125" t="s">
        <v>12</v>
      </c>
      <c r="U123" s="125" t="s">
        <v>13</v>
      </c>
      <c r="V123" s="125" t="s">
        <v>14</v>
      </c>
      <c r="W123" s="125" t="s">
        <v>15</v>
      </c>
      <c r="X123" s="125" t="s">
        <v>16</v>
      </c>
      <c r="Y123" s="125" t="s">
        <v>17</v>
      </c>
      <c r="Z123" s="125" t="s">
        <v>18</v>
      </c>
      <c r="AA123" s="125" t="s">
        <v>746</v>
      </c>
      <c r="AB123" s="125" t="s">
        <v>21</v>
      </c>
      <c r="AC123" s="126"/>
      <c r="AD123" s="126" t="s">
        <v>875</v>
      </c>
      <c r="AE123" s="126" t="s">
        <v>265</v>
      </c>
    </row>
    <row r="124" spans="1:31" ht="23" customHeight="1" thickTop="1" thickBot="1">
      <c r="A124" s="94" t="s">
        <v>497</v>
      </c>
      <c r="B124" s="94" t="s">
        <v>492</v>
      </c>
      <c r="C124" s="94" t="s">
        <v>25</v>
      </c>
      <c r="D124" s="94" t="s">
        <v>498</v>
      </c>
      <c r="E124" s="94" t="s">
        <v>192</v>
      </c>
      <c r="F124" s="94" t="s">
        <v>577</v>
      </c>
      <c r="G124" s="94" t="s">
        <v>591</v>
      </c>
      <c r="H124" s="94" t="s">
        <v>592</v>
      </c>
      <c r="I124" s="95">
        <v>0</v>
      </c>
      <c r="J124" s="95"/>
      <c r="K124" s="94"/>
      <c r="L124" s="96">
        <v>8.61</v>
      </c>
      <c r="M124" s="96"/>
      <c r="N124" s="96"/>
      <c r="O124" s="96"/>
      <c r="P124" s="96"/>
      <c r="Q124" s="96"/>
      <c r="R124" s="96"/>
      <c r="S124" s="96"/>
      <c r="T124" s="96">
        <v>364.49</v>
      </c>
      <c r="U124" s="96">
        <v>0</v>
      </c>
      <c r="V124" s="96">
        <v>152.31</v>
      </c>
      <c r="W124" s="96">
        <v>9</v>
      </c>
      <c r="X124" s="96">
        <v>0</v>
      </c>
      <c r="Y124" s="96">
        <v>0</v>
      </c>
      <c r="Z124" s="96">
        <v>0</v>
      </c>
      <c r="AA124" s="96">
        <v>0</v>
      </c>
      <c r="AB124" s="96">
        <f>ROUND(SUM(S124:W124,Y124:AA124),2)</f>
        <v>525.79999999999995</v>
      </c>
      <c r="AC124" s="94"/>
      <c r="AD124" s="94"/>
      <c r="AE124" s="94" t="s">
        <v>954</v>
      </c>
    </row>
    <row r="125" spans="1:31" ht="23" customHeight="1" thickTop="1" thickBot="1">
      <c r="A125" s="94" t="s">
        <v>497</v>
      </c>
      <c r="B125" s="94" t="s">
        <v>492</v>
      </c>
      <c r="C125" s="94" t="s">
        <v>25</v>
      </c>
      <c r="D125" s="94" t="s">
        <v>498</v>
      </c>
      <c r="E125" s="94" t="s">
        <v>175</v>
      </c>
      <c r="F125" s="94" t="s">
        <v>577</v>
      </c>
      <c r="G125" s="94" t="s">
        <v>591</v>
      </c>
      <c r="H125" s="94" t="s">
        <v>592</v>
      </c>
      <c r="I125" s="95">
        <v>0</v>
      </c>
      <c r="J125" s="95"/>
      <c r="K125" s="94"/>
      <c r="L125" s="96">
        <v>10.220000000000001</v>
      </c>
      <c r="M125" s="96"/>
      <c r="N125" s="96"/>
      <c r="O125" s="96"/>
      <c r="P125" s="96"/>
      <c r="Q125" s="96"/>
      <c r="R125" s="96"/>
      <c r="S125" s="96"/>
      <c r="T125" s="96">
        <v>458.86</v>
      </c>
      <c r="U125" s="96">
        <v>0</v>
      </c>
      <c r="V125" s="96">
        <v>225.22</v>
      </c>
      <c r="W125" s="96">
        <v>13.5</v>
      </c>
      <c r="X125" s="96">
        <v>0</v>
      </c>
      <c r="Y125" s="96">
        <v>0</v>
      </c>
      <c r="Z125" s="96">
        <v>0</v>
      </c>
      <c r="AA125" s="96">
        <v>0</v>
      </c>
      <c r="AB125" s="96">
        <f>ROUND(SUM(S125:W125,Y125:AA125),2)</f>
        <v>697.58</v>
      </c>
      <c r="AC125" s="94"/>
      <c r="AD125" s="94"/>
      <c r="AE125" s="94" t="s">
        <v>955</v>
      </c>
    </row>
    <row r="126" spans="1:31" ht="23" customHeight="1" thickTop="1" thickBot="1">
      <c r="A126" s="94" t="s">
        <v>497</v>
      </c>
      <c r="B126" s="94" t="s">
        <v>492</v>
      </c>
      <c r="C126" s="94" t="s">
        <v>25</v>
      </c>
      <c r="D126" s="94" t="s">
        <v>504</v>
      </c>
      <c r="E126" s="94" t="s">
        <v>505</v>
      </c>
      <c r="F126" s="94" t="s">
        <v>577</v>
      </c>
      <c r="G126" s="94" t="s">
        <v>591</v>
      </c>
      <c r="H126" s="94" t="s">
        <v>592</v>
      </c>
      <c r="I126" s="95">
        <v>0</v>
      </c>
      <c r="J126" s="95"/>
      <c r="K126" s="94"/>
      <c r="L126" s="96">
        <v>10.14</v>
      </c>
      <c r="M126" s="96"/>
      <c r="N126" s="96"/>
      <c r="O126" s="96"/>
      <c r="P126" s="96"/>
      <c r="Q126" s="96"/>
      <c r="R126" s="96"/>
      <c r="S126" s="96"/>
      <c r="T126" s="96">
        <v>530.13</v>
      </c>
      <c r="U126" s="96">
        <v>0</v>
      </c>
      <c r="V126" s="96">
        <v>154.97</v>
      </c>
      <c r="W126" s="96">
        <v>13.5</v>
      </c>
      <c r="X126" s="96">
        <v>0</v>
      </c>
      <c r="Y126" s="96">
        <v>0</v>
      </c>
      <c r="Z126" s="96">
        <v>0</v>
      </c>
      <c r="AA126" s="96">
        <v>0</v>
      </c>
      <c r="AB126" s="96">
        <f>ROUND(SUM(S126:W126,Y126:AA126),2)</f>
        <v>698.6</v>
      </c>
      <c r="AC126" s="94"/>
      <c r="AD126" s="94"/>
      <c r="AE126" s="94" t="s">
        <v>956</v>
      </c>
    </row>
    <row r="127" spans="1:31" ht="23" customHeight="1" thickTop="1" thickBot="1">
      <c r="A127" s="94" t="s">
        <v>497</v>
      </c>
      <c r="B127" s="94" t="s">
        <v>492</v>
      </c>
      <c r="C127" s="94" t="s">
        <v>25</v>
      </c>
      <c r="D127" s="94" t="s">
        <v>509</v>
      </c>
      <c r="E127" s="94" t="s">
        <v>49</v>
      </c>
      <c r="F127" s="94" t="s">
        <v>577</v>
      </c>
      <c r="G127" s="94" t="s">
        <v>591</v>
      </c>
      <c r="H127" s="94" t="s">
        <v>592</v>
      </c>
      <c r="I127" s="95">
        <v>0</v>
      </c>
      <c r="J127" s="95"/>
      <c r="K127" s="94"/>
      <c r="L127" s="96">
        <v>11.85</v>
      </c>
      <c r="M127" s="96"/>
      <c r="N127" s="96"/>
      <c r="O127" s="96"/>
      <c r="P127" s="96"/>
      <c r="Q127" s="96"/>
      <c r="R127" s="96"/>
      <c r="S127" s="96"/>
      <c r="T127" s="96">
        <v>690.81</v>
      </c>
      <c r="U127" s="96">
        <v>0</v>
      </c>
      <c r="V127" s="96">
        <v>383.78</v>
      </c>
      <c r="W127" s="96">
        <v>13.5</v>
      </c>
      <c r="X127" s="96">
        <v>0</v>
      </c>
      <c r="Y127" s="96">
        <v>0</v>
      </c>
      <c r="Z127" s="96">
        <v>0</v>
      </c>
      <c r="AA127" s="96">
        <v>0</v>
      </c>
      <c r="AB127" s="96">
        <f>ROUND(SUM(S127:W127,Y127:AA127),2)</f>
        <v>1088.0899999999999</v>
      </c>
      <c r="AC127" s="94"/>
      <c r="AD127" s="94"/>
      <c r="AE127" s="94" t="s">
        <v>957</v>
      </c>
    </row>
    <row r="128" spans="1:31" s="28" customFormat="1" ht="23" customHeight="1" thickTop="1" thickBot="1">
      <c r="A128" s="127"/>
      <c r="B128" s="127"/>
      <c r="C128" s="127"/>
      <c r="D128" s="127"/>
      <c r="E128" s="127"/>
      <c r="F128" s="127" t="s">
        <v>577</v>
      </c>
      <c r="G128" s="127" t="s">
        <v>591</v>
      </c>
      <c r="H128" s="127" t="s">
        <v>757</v>
      </c>
      <c r="I128" s="128"/>
      <c r="J128" s="128">
        <f>IF(L128&gt;0,T128/L128,0)</f>
        <v>50.080597746202841</v>
      </c>
      <c r="K128" s="127"/>
      <c r="L128" s="129">
        <f>ROUND(SUM(L124:L127),2)</f>
        <v>40.82</v>
      </c>
      <c r="M128" s="129"/>
      <c r="N128" s="129"/>
      <c r="O128" s="129"/>
      <c r="P128" s="129"/>
      <c r="Q128" s="129"/>
      <c r="R128" s="129"/>
      <c r="S128" s="129"/>
      <c r="T128" s="129">
        <f>ROUND(SUM(T124:T127),2)</f>
        <v>2044.29</v>
      </c>
      <c r="U128" s="129"/>
      <c r="V128" s="129">
        <f t="shared" ref="V128:AB128" si="24">ROUND(SUM(V124:V127),2)</f>
        <v>916.28</v>
      </c>
      <c r="W128" s="129">
        <f t="shared" si="24"/>
        <v>49.5</v>
      </c>
      <c r="X128" s="129">
        <f t="shared" si="24"/>
        <v>0</v>
      </c>
      <c r="Y128" s="129">
        <f t="shared" si="24"/>
        <v>0</v>
      </c>
      <c r="Z128" s="129">
        <f t="shared" si="24"/>
        <v>0</v>
      </c>
      <c r="AA128" s="129">
        <f t="shared" si="24"/>
        <v>0</v>
      </c>
      <c r="AB128" s="129">
        <f t="shared" si="24"/>
        <v>3010.07</v>
      </c>
      <c r="AC128" s="127"/>
      <c r="AD128" s="127"/>
      <c r="AE128" s="127"/>
    </row>
    <row r="129" spans="1:31" s="28" customFormat="1" ht="23" customHeight="1" thickTop="1" thickBot="1">
      <c r="A129" s="130"/>
      <c r="B129" s="130"/>
      <c r="C129" s="130"/>
      <c r="D129" s="130"/>
      <c r="E129" s="130"/>
      <c r="F129" s="130"/>
      <c r="G129" s="130"/>
      <c r="H129" s="130" t="s">
        <v>958</v>
      </c>
      <c r="I129" s="131"/>
      <c r="J129" s="131">
        <f>IF(L129&gt;0,(T129+U129)/L129,0)</f>
        <v>50.080597746202841</v>
      </c>
      <c r="K129" s="130"/>
      <c r="L129" s="132">
        <f>L128</f>
        <v>40.82</v>
      </c>
      <c r="M129" s="132"/>
      <c r="N129" s="132"/>
      <c r="O129" s="132"/>
      <c r="P129" s="132"/>
      <c r="Q129" s="132"/>
      <c r="R129" s="132"/>
      <c r="S129" s="132"/>
      <c r="T129" s="132">
        <f>T128</f>
        <v>2044.29</v>
      </c>
      <c r="U129" s="132">
        <f>0</f>
        <v>0</v>
      </c>
      <c r="V129" s="132">
        <f>V128</f>
        <v>916.28</v>
      </c>
      <c r="W129" s="132">
        <f>W128</f>
        <v>49.5</v>
      </c>
      <c r="X129" s="132"/>
      <c r="Y129" s="132">
        <f>Y128</f>
        <v>0</v>
      </c>
      <c r="Z129" s="132">
        <f>Z128</f>
        <v>0</v>
      </c>
      <c r="AA129" s="132">
        <f>AA128</f>
        <v>0</v>
      </c>
      <c r="AB129" s="132">
        <f>ROUND(AB128+U129,2)</f>
        <v>3010.07</v>
      </c>
      <c r="AC129" s="127"/>
      <c r="AD129" s="127"/>
      <c r="AE129" s="127"/>
    </row>
    <row r="130" spans="1:31" s="20" customFormat="1" ht="44" customHeight="1" thickTop="1" thickBot="1">
      <c r="A130" s="125" t="s">
        <v>0</v>
      </c>
      <c r="B130" s="125" t="s">
        <v>1</v>
      </c>
      <c r="C130" s="125" t="s">
        <v>2</v>
      </c>
      <c r="D130" s="125" t="s">
        <v>738</v>
      </c>
      <c r="E130" s="125" t="s">
        <v>739</v>
      </c>
      <c r="F130" s="125" t="s">
        <v>5</v>
      </c>
      <c r="G130" s="125" t="s">
        <v>6</v>
      </c>
      <c r="H130" s="125" t="s">
        <v>740</v>
      </c>
      <c r="I130" s="125" t="s">
        <v>8</v>
      </c>
      <c r="J130" s="125" t="s">
        <v>9</v>
      </c>
      <c r="K130" s="125" t="s">
        <v>10</v>
      </c>
      <c r="L130" s="125" t="s">
        <v>11</v>
      </c>
      <c r="M130" s="125" t="s">
        <v>741</v>
      </c>
      <c r="N130" s="125" t="s">
        <v>742</v>
      </c>
      <c r="O130" s="125" t="s">
        <v>743</v>
      </c>
      <c r="P130" s="125" t="s">
        <v>744</v>
      </c>
      <c r="Q130" s="125" t="s">
        <v>735</v>
      </c>
      <c r="R130" s="125" t="s">
        <v>736</v>
      </c>
      <c r="S130" s="125" t="s">
        <v>745</v>
      </c>
      <c r="T130" s="125" t="s">
        <v>12</v>
      </c>
      <c r="U130" s="125" t="s">
        <v>13</v>
      </c>
      <c r="V130" s="125" t="s">
        <v>14</v>
      </c>
      <c r="W130" s="125" t="s">
        <v>15</v>
      </c>
      <c r="X130" s="125" t="s">
        <v>16</v>
      </c>
      <c r="Y130" s="125" t="s">
        <v>17</v>
      </c>
      <c r="Z130" s="125" t="s">
        <v>18</v>
      </c>
      <c r="AA130" s="125" t="s">
        <v>746</v>
      </c>
      <c r="AB130" s="125" t="s">
        <v>21</v>
      </c>
      <c r="AC130" s="126"/>
      <c r="AD130" s="126" t="s">
        <v>875</v>
      </c>
      <c r="AE130" s="126" t="s">
        <v>265</v>
      </c>
    </row>
    <row r="131" spans="1:31" ht="23" customHeight="1" thickTop="1" thickBot="1">
      <c r="A131" s="94" t="s">
        <v>497</v>
      </c>
      <c r="B131" s="94" t="s">
        <v>492</v>
      </c>
      <c r="C131" s="94" t="s">
        <v>25</v>
      </c>
      <c r="D131" s="94" t="s">
        <v>498</v>
      </c>
      <c r="E131" s="94" t="s">
        <v>175</v>
      </c>
      <c r="F131" s="94" t="s">
        <v>596</v>
      </c>
      <c r="G131" s="94" t="s">
        <v>597</v>
      </c>
      <c r="H131" s="94" t="s">
        <v>598</v>
      </c>
      <c r="I131" s="95">
        <v>0</v>
      </c>
      <c r="J131" s="95"/>
      <c r="K131" s="94"/>
      <c r="L131" s="96">
        <v>9.77</v>
      </c>
      <c r="M131" s="96"/>
      <c r="N131" s="96"/>
      <c r="O131" s="96"/>
      <c r="P131" s="96"/>
      <c r="Q131" s="96"/>
      <c r="R131" s="96"/>
      <c r="S131" s="96"/>
      <c r="T131" s="96">
        <v>458.86</v>
      </c>
      <c r="U131" s="96">
        <v>0</v>
      </c>
      <c r="V131" s="96">
        <v>225.22</v>
      </c>
      <c r="W131" s="96">
        <v>9</v>
      </c>
      <c r="X131" s="96">
        <v>0</v>
      </c>
      <c r="Y131" s="96">
        <v>0</v>
      </c>
      <c r="Z131" s="96">
        <v>0</v>
      </c>
      <c r="AA131" s="96">
        <v>0</v>
      </c>
      <c r="AB131" s="96">
        <f>ROUND(SUM(S131:W131,Y131:AA131),2)</f>
        <v>693.08</v>
      </c>
      <c r="AC131" s="94"/>
      <c r="AD131" s="94"/>
      <c r="AE131" s="94" t="s">
        <v>959</v>
      </c>
    </row>
    <row r="132" spans="1:31" ht="23" customHeight="1" thickTop="1" thickBot="1">
      <c r="A132" s="94" t="s">
        <v>497</v>
      </c>
      <c r="B132" s="94" t="s">
        <v>492</v>
      </c>
      <c r="C132" s="94" t="s">
        <v>25</v>
      </c>
      <c r="D132" s="94" t="s">
        <v>504</v>
      </c>
      <c r="E132" s="94" t="s">
        <v>505</v>
      </c>
      <c r="F132" s="94" t="s">
        <v>596</v>
      </c>
      <c r="G132" s="94" t="s">
        <v>597</v>
      </c>
      <c r="H132" s="94" t="s">
        <v>598</v>
      </c>
      <c r="I132" s="95">
        <v>0</v>
      </c>
      <c r="J132" s="95"/>
      <c r="K132" s="94"/>
      <c r="L132" s="96">
        <v>10.54</v>
      </c>
      <c r="M132" s="96"/>
      <c r="N132" s="96"/>
      <c r="O132" s="96"/>
      <c r="P132" s="96"/>
      <c r="Q132" s="96"/>
      <c r="R132" s="96"/>
      <c r="S132" s="96"/>
      <c r="T132" s="96">
        <v>530.13</v>
      </c>
      <c r="U132" s="96">
        <v>0</v>
      </c>
      <c r="V132" s="96">
        <v>154.97</v>
      </c>
      <c r="W132" s="96">
        <v>13.5</v>
      </c>
      <c r="X132" s="96">
        <v>0</v>
      </c>
      <c r="Y132" s="96">
        <v>0</v>
      </c>
      <c r="Z132" s="96">
        <v>0</v>
      </c>
      <c r="AA132" s="96">
        <v>0</v>
      </c>
      <c r="AB132" s="96">
        <f>ROUND(SUM(S132:W132,Y132:AA132),2)</f>
        <v>698.6</v>
      </c>
      <c r="AC132" s="94"/>
      <c r="AD132" s="94"/>
      <c r="AE132" s="94" t="s">
        <v>960</v>
      </c>
    </row>
    <row r="133" spans="1:31" ht="23" customHeight="1" thickTop="1" thickBot="1">
      <c r="A133" s="94" t="s">
        <v>497</v>
      </c>
      <c r="B133" s="94" t="s">
        <v>492</v>
      </c>
      <c r="C133" s="94" t="s">
        <v>25</v>
      </c>
      <c r="D133" s="94" t="s">
        <v>506</v>
      </c>
      <c r="E133" s="94" t="s">
        <v>507</v>
      </c>
      <c r="F133" s="94" t="s">
        <v>596</v>
      </c>
      <c r="G133" s="94" t="s">
        <v>597</v>
      </c>
      <c r="H133" s="94" t="s">
        <v>598</v>
      </c>
      <c r="I133" s="95">
        <v>0</v>
      </c>
      <c r="J133" s="95"/>
      <c r="K133" s="94"/>
      <c r="L133" s="96">
        <v>10.82</v>
      </c>
      <c r="M133" s="96"/>
      <c r="N133" s="96"/>
      <c r="O133" s="96"/>
      <c r="P133" s="96"/>
      <c r="Q133" s="96"/>
      <c r="R133" s="96"/>
      <c r="S133" s="96"/>
      <c r="T133" s="96">
        <v>460.49</v>
      </c>
      <c r="U133" s="96">
        <v>0</v>
      </c>
      <c r="V133" s="96">
        <v>166.39</v>
      </c>
      <c r="W133" s="96">
        <v>13.5</v>
      </c>
      <c r="X133" s="96">
        <v>0</v>
      </c>
      <c r="Y133" s="96">
        <v>0</v>
      </c>
      <c r="Z133" s="96">
        <v>0</v>
      </c>
      <c r="AA133" s="96">
        <v>0</v>
      </c>
      <c r="AB133" s="96">
        <f>ROUND(SUM(S133:W133,Y133:AA133),2)</f>
        <v>640.38</v>
      </c>
      <c r="AC133" s="94"/>
      <c r="AD133" s="94"/>
      <c r="AE133" s="94" t="s">
        <v>961</v>
      </c>
    </row>
    <row r="134" spans="1:31" ht="23" customHeight="1" thickTop="1" thickBot="1">
      <c r="A134" s="94" t="s">
        <v>497</v>
      </c>
      <c r="B134" s="94" t="s">
        <v>492</v>
      </c>
      <c r="C134" s="94" t="s">
        <v>25</v>
      </c>
      <c r="D134" s="94" t="s">
        <v>509</v>
      </c>
      <c r="E134" s="94" t="s">
        <v>49</v>
      </c>
      <c r="F134" s="94" t="s">
        <v>596</v>
      </c>
      <c r="G134" s="94" t="s">
        <v>597</v>
      </c>
      <c r="H134" s="94" t="s">
        <v>598</v>
      </c>
      <c r="I134" s="95">
        <v>0</v>
      </c>
      <c r="J134" s="95"/>
      <c r="K134" s="94"/>
      <c r="L134" s="96">
        <v>11.71</v>
      </c>
      <c r="M134" s="96"/>
      <c r="N134" s="96"/>
      <c r="O134" s="96"/>
      <c r="P134" s="96"/>
      <c r="Q134" s="96"/>
      <c r="R134" s="96"/>
      <c r="S134" s="96"/>
      <c r="T134" s="96">
        <v>690.81</v>
      </c>
      <c r="U134" s="96">
        <v>0</v>
      </c>
      <c r="V134" s="96">
        <v>383.78</v>
      </c>
      <c r="W134" s="96">
        <v>13.5</v>
      </c>
      <c r="X134" s="96">
        <v>0</v>
      </c>
      <c r="Y134" s="96">
        <v>0</v>
      </c>
      <c r="Z134" s="96">
        <v>0</v>
      </c>
      <c r="AA134" s="96">
        <v>0</v>
      </c>
      <c r="AB134" s="96">
        <f>ROUND(SUM(S134:W134,Y134:AA134),2)</f>
        <v>1088.0899999999999</v>
      </c>
      <c r="AC134" s="94"/>
      <c r="AD134" s="94"/>
      <c r="AE134" s="94" t="s">
        <v>962</v>
      </c>
    </row>
    <row r="135" spans="1:31" s="28" customFormat="1" ht="23" customHeight="1" thickTop="1" thickBot="1">
      <c r="A135" s="127"/>
      <c r="B135" s="127"/>
      <c r="C135" s="127"/>
      <c r="D135" s="127"/>
      <c r="E135" s="127"/>
      <c r="F135" s="127" t="s">
        <v>596</v>
      </c>
      <c r="G135" s="127" t="s">
        <v>597</v>
      </c>
      <c r="H135" s="127" t="s">
        <v>757</v>
      </c>
      <c r="I135" s="128"/>
      <c r="J135" s="128">
        <f>IF(L135&gt;0,T135/L135,0)</f>
        <v>49.960084033613441</v>
      </c>
      <c r="K135" s="127"/>
      <c r="L135" s="129">
        <f>ROUND(SUM(L131:L134),2)</f>
        <v>42.84</v>
      </c>
      <c r="M135" s="129"/>
      <c r="N135" s="129"/>
      <c r="O135" s="129"/>
      <c r="P135" s="129"/>
      <c r="Q135" s="129"/>
      <c r="R135" s="129"/>
      <c r="S135" s="129"/>
      <c r="T135" s="129">
        <f>ROUND(SUM(T131:T134),2)</f>
        <v>2140.29</v>
      </c>
      <c r="U135" s="129"/>
      <c r="V135" s="129">
        <f t="shared" ref="V135:AB135" si="25">ROUND(SUM(V131:V134),2)</f>
        <v>930.36</v>
      </c>
      <c r="W135" s="129">
        <f t="shared" si="25"/>
        <v>49.5</v>
      </c>
      <c r="X135" s="129">
        <f t="shared" si="25"/>
        <v>0</v>
      </c>
      <c r="Y135" s="129">
        <f t="shared" si="25"/>
        <v>0</v>
      </c>
      <c r="Z135" s="129">
        <f t="shared" si="25"/>
        <v>0</v>
      </c>
      <c r="AA135" s="129">
        <f t="shared" si="25"/>
        <v>0</v>
      </c>
      <c r="AB135" s="129">
        <f t="shared" si="25"/>
        <v>3120.15</v>
      </c>
      <c r="AC135" s="127"/>
      <c r="AD135" s="127"/>
      <c r="AE135" s="127"/>
    </row>
    <row r="136" spans="1:31" s="28" customFormat="1" ht="23" customHeight="1" thickTop="1" thickBot="1">
      <c r="A136" s="130"/>
      <c r="B136" s="130"/>
      <c r="C136" s="130"/>
      <c r="D136" s="130"/>
      <c r="E136" s="130"/>
      <c r="F136" s="130"/>
      <c r="G136" s="130"/>
      <c r="H136" s="130" t="s">
        <v>963</v>
      </c>
      <c r="I136" s="131"/>
      <c r="J136" s="131">
        <f>IF(L136&gt;0,(T136+U136)/L136,0)</f>
        <v>49.960084033613441</v>
      </c>
      <c r="K136" s="130"/>
      <c r="L136" s="132">
        <f>L135</f>
        <v>42.84</v>
      </c>
      <c r="M136" s="132"/>
      <c r="N136" s="132"/>
      <c r="O136" s="132"/>
      <c r="P136" s="132"/>
      <c r="Q136" s="132"/>
      <c r="R136" s="132"/>
      <c r="S136" s="132"/>
      <c r="T136" s="132">
        <f>T135</f>
        <v>2140.29</v>
      </c>
      <c r="U136" s="132">
        <f>0</f>
        <v>0</v>
      </c>
      <c r="V136" s="132">
        <f>V135</f>
        <v>930.36</v>
      </c>
      <c r="W136" s="132">
        <f>W135</f>
        <v>49.5</v>
      </c>
      <c r="X136" s="132"/>
      <c r="Y136" s="132">
        <f>Y135</f>
        <v>0</v>
      </c>
      <c r="Z136" s="132">
        <f>Z135</f>
        <v>0</v>
      </c>
      <c r="AA136" s="132">
        <f>AA135</f>
        <v>0</v>
      </c>
      <c r="AB136" s="132">
        <f>ROUND(AB135+U136,2)</f>
        <v>3120.15</v>
      </c>
      <c r="AC136" s="127"/>
      <c r="AD136" s="127"/>
      <c r="AE136" s="127"/>
    </row>
    <row r="137" spans="1:31" s="20" customFormat="1" ht="44" customHeight="1" thickTop="1" thickBot="1">
      <c r="A137" s="125" t="s">
        <v>0</v>
      </c>
      <c r="B137" s="125" t="s">
        <v>1</v>
      </c>
      <c r="C137" s="125" t="s">
        <v>2</v>
      </c>
      <c r="D137" s="125" t="s">
        <v>738</v>
      </c>
      <c r="E137" s="125" t="s">
        <v>739</v>
      </c>
      <c r="F137" s="125" t="s">
        <v>5</v>
      </c>
      <c r="G137" s="125" t="s">
        <v>6</v>
      </c>
      <c r="H137" s="125" t="s">
        <v>740</v>
      </c>
      <c r="I137" s="125" t="s">
        <v>8</v>
      </c>
      <c r="J137" s="125" t="s">
        <v>9</v>
      </c>
      <c r="K137" s="125" t="s">
        <v>10</v>
      </c>
      <c r="L137" s="125" t="s">
        <v>11</v>
      </c>
      <c r="M137" s="125" t="s">
        <v>741</v>
      </c>
      <c r="N137" s="125" t="s">
        <v>742</v>
      </c>
      <c r="O137" s="125" t="s">
        <v>743</v>
      </c>
      <c r="P137" s="125" t="s">
        <v>744</v>
      </c>
      <c r="Q137" s="125" t="s">
        <v>735</v>
      </c>
      <c r="R137" s="125" t="s">
        <v>736</v>
      </c>
      <c r="S137" s="125" t="s">
        <v>745</v>
      </c>
      <c r="T137" s="125" t="s">
        <v>12</v>
      </c>
      <c r="U137" s="125" t="s">
        <v>13</v>
      </c>
      <c r="V137" s="125" t="s">
        <v>14</v>
      </c>
      <c r="W137" s="125" t="s">
        <v>15</v>
      </c>
      <c r="X137" s="125" t="s">
        <v>16</v>
      </c>
      <c r="Y137" s="125" t="s">
        <v>17</v>
      </c>
      <c r="Z137" s="125" t="s">
        <v>18</v>
      </c>
      <c r="AA137" s="125" t="s">
        <v>746</v>
      </c>
      <c r="AB137" s="125" t="s">
        <v>21</v>
      </c>
      <c r="AC137" s="126"/>
      <c r="AD137" s="126" t="s">
        <v>875</v>
      </c>
      <c r="AE137" s="126" t="s">
        <v>265</v>
      </c>
    </row>
    <row r="138" spans="1:31" ht="23" customHeight="1" thickTop="1" thickBot="1">
      <c r="A138" s="94" t="s">
        <v>497</v>
      </c>
      <c r="B138" s="94" t="s">
        <v>492</v>
      </c>
      <c r="C138" s="94" t="s">
        <v>25</v>
      </c>
      <c r="D138" s="94" t="s">
        <v>498</v>
      </c>
      <c r="E138" s="94" t="s">
        <v>192</v>
      </c>
      <c r="F138" s="94" t="s">
        <v>423</v>
      </c>
      <c r="G138" s="94" t="s">
        <v>725</v>
      </c>
      <c r="H138" s="94" t="s">
        <v>599</v>
      </c>
      <c r="I138" s="95">
        <v>0</v>
      </c>
      <c r="J138" s="95"/>
      <c r="K138" s="94"/>
      <c r="L138" s="96">
        <v>8.65</v>
      </c>
      <c r="M138" s="96"/>
      <c r="N138" s="96"/>
      <c r="O138" s="96"/>
      <c r="P138" s="96"/>
      <c r="Q138" s="96"/>
      <c r="R138" s="96"/>
      <c r="S138" s="96"/>
      <c r="T138" s="96">
        <v>364.49</v>
      </c>
      <c r="U138" s="96">
        <v>0</v>
      </c>
      <c r="V138" s="96">
        <v>152.31</v>
      </c>
      <c r="W138" s="96">
        <v>9</v>
      </c>
      <c r="X138" s="96">
        <v>0</v>
      </c>
      <c r="Y138" s="96">
        <v>0</v>
      </c>
      <c r="Z138" s="96">
        <v>0</v>
      </c>
      <c r="AA138" s="96">
        <v>0</v>
      </c>
      <c r="AB138" s="96">
        <f>ROUND(SUM(S138:W138,Y138:AA138),2)</f>
        <v>525.79999999999995</v>
      </c>
      <c r="AC138" s="94"/>
      <c r="AD138" s="94"/>
      <c r="AE138" s="94" t="s">
        <v>964</v>
      </c>
    </row>
    <row r="139" spans="1:31" ht="23" customHeight="1" thickTop="1" thickBot="1">
      <c r="A139" s="94" t="s">
        <v>497</v>
      </c>
      <c r="B139" s="94" t="s">
        <v>492</v>
      </c>
      <c r="C139" s="94" t="s">
        <v>25</v>
      </c>
      <c r="D139" s="94" t="s">
        <v>502</v>
      </c>
      <c r="E139" s="94" t="s">
        <v>503</v>
      </c>
      <c r="F139" s="94" t="s">
        <v>423</v>
      </c>
      <c r="G139" s="94" t="s">
        <v>725</v>
      </c>
      <c r="H139" s="94" t="s">
        <v>599</v>
      </c>
      <c r="I139" s="95">
        <v>0</v>
      </c>
      <c r="J139" s="95"/>
      <c r="K139" s="94"/>
      <c r="L139" s="96">
        <v>10.17</v>
      </c>
      <c r="M139" s="96"/>
      <c r="N139" s="96"/>
      <c r="O139" s="96"/>
      <c r="P139" s="96"/>
      <c r="Q139" s="96"/>
      <c r="R139" s="96"/>
      <c r="S139" s="96"/>
      <c r="T139" s="96">
        <v>233.61</v>
      </c>
      <c r="U139" s="96">
        <v>0</v>
      </c>
      <c r="V139" s="96">
        <v>105.52</v>
      </c>
      <c r="W139" s="96">
        <v>13.5</v>
      </c>
      <c r="X139" s="96">
        <v>0</v>
      </c>
      <c r="Y139" s="96">
        <v>0</v>
      </c>
      <c r="Z139" s="96">
        <v>0</v>
      </c>
      <c r="AA139" s="96">
        <v>0</v>
      </c>
      <c r="AB139" s="96">
        <f>ROUND(SUM(S139:W139,Y139:AA139),2)</f>
        <v>352.63</v>
      </c>
      <c r="AC139" s="94"/>
      <c r="AD139" s="94"/>
      <c r="AE139" s="94" t="s">
        <v>965</v>
      </c>
    </row>
    <row r="140" spans="1:31" ht="23" customHeight="1" thickTop="1" thickBot="1">
      <c r="A140" s="94" t="s">
        <v>491</v>
      </c>
      <c r="B140" s="94" t="s">
        <v>492</v>
      </c>
      <c r="C140" s="94" t="s">
        <v>25</v>
      </c>
      <c r="D140" s="94" t="s">
        <v>493</v>
      </c>
      <c r="E140" s="94" t="s">
        <v>49</v>
      </c>
      <c r="F140" s="94" t="s">
        <v>423</v>
      </c>
      <c r="G140" s="94" t="s">
        <v>725</v>
      </c>
      <c r="H140" s="94" t="s">
        <v>599</v>
      </c>
      <c r="I140" s="95">
        <v>0</v>
      </c>
      <c r="J140" s="95"/>
      <c r="K140" s="94"/>
      <c r="L140" s="96">
        <v>14.25</v>
      </c>
      <c r="M140" s="96"/>
      <c r="N140" s="96"/>
      <c r="O140" s="96"/>
      <c r="P140" s="96"/>
      <c r="Q140" s="96"/>
      <c r="R140" s="96"/>
      <c r="S140" s="96"/>
      <c r="T140" s="96">
        <v>464.98</v>
      </c>
      <c r="U140" s="96">
        <v>0</v>
      </c>
      <c r="V140" s="96">
        <v>245.31</v>
      </c>
      <c r="W140" s="96">
        <v>22.5</v>
      </c>
      <c r="X140" s="96">
        <v>0</v>
      </c>
      <c r="Y140" s="96">
        <v>0</v>
      </c>
      <c r="Z140" s="96">
        <v>0</v>
      </c>
      <c r="AA140" s="96">
        <v>0</v>
      </c>
      <c r="AB140" s="96">
        <f>ROUND(SUM(S140:W140,Y140:AA140),2)</f>
        <v>732.79</v>
      </c>
      <c r="AC140" s="94"/>
      <c r="AD140" s="94"/>
      <c r="AE140" s="94" t="s">
        <v>966</v>
      </c>
    </row>
    <row r="141" spans="1:31" s="28" customFormat="1" ht="23" customHeight="1" thickTop="1" thickBot="1">
      <c r="A141" s="127"/>
      <c r="B141" s="127"/>
      <c r="C141" s="127"/>
      <c r="D141" s="127"/>
      <c r="E141" s="127"/>
      <c r="F141" s="127" t="s">
        <v>423</v>
      </c>
      <c r="G141" s="127" t="s">
        <v>725</v>
      </c>
      <c r="H141" s="127" t="s">
        <v>757</v>
      </c>
      <c r="I141" s="128"/>
      <c r="J141" s="128">
        <f>IF(L141&gt;0,T141/L141,0)</f>
        <v>32.14635621409132</v>
      </c>
      <c r="K141" s="127"/>
      <c r="L141" s="129">
        <f>ROUND(SUM(L138:L140),2)</f>
        <v>33.07</v>
      </c>
      <c r="M141" s="129"/>
      <c r="N141" s="129"/>
      <c r="O141" s="129"/>
      <c r="P141" s="129"/>
      <c r="Q141" s="129"/>
      <c r="R141" s="129"/>
      <c r="S141" s="129"/>
      <c r="T141" s="129">
        <f>ROUND(SUM(T138:T140),2)</f>
        <v>1063.08</v>
      </c>
      <c r="U141" s="129"/>
      <c r="V141" s="129">
        <f t="shared" ref="V141:AB141" si="26">ROUND(SUM(V138:V140),2)</f>
        <v>503.14</v>
      </c>
      <c r="W141" s="129">
        <f t="shared" si="26"/>
        <v>45</v>
      </c>
      <c r="X141" s="129">
        <f t="shared" si="26"/>
        <v>0</v>
      </c>
      <c r="Y141" s="129">
        <f t="shared" si="26"/>
        <v>0</v>
      </c>
      <c r="Z141" s="129">
        <f t="shared" si="26"/>
        <v>0</v>
      </c>
      <c r="AA141" s="129">
        <f t="shared" si="26"/>
        <v>0</v>
      </c>
      <c r="AB141" s="129">
        <f t="shared" si="26"/>
        <v>1611.22</v>
      </c>
      <c r="AC141" s="127"/>
      <c r="AD141" s="127"/>
      <c r="AE141" s="127"/>
    </row>
    <row r="142" spans="1:31" s="28" customFormat="1" ht="23" customHeight="1" thickTop="1" thickBot="1">
      <c r="A142" s="130"/>
      <c r="B142" s="130"/>
      <c r="C142" s="130"/>
      <c r="D142" s="130"/>
      <c r="E142" s="130"/>
      <c r="F142" s="130"/>
      <c r="G142" s="130"/>
      <c r="H142" s="130" t="s">
        <v>967</v>
      </c>
      <c r="I142" s="131"/>
      <c r="J142" s="131">
        <f>IF(L142&gt;0,(T142+U142)/L142,0)</f>
        <v>32.14635621409132</v>
      </c>
      <c r="K142" s="130"/>
      <c r="L142" s="132">
        <f>L141</f>
        <v>33.07</v>
      </c>
      <c r="M142" s="132"/>
      <c r="N142" s="132"/>
      <c r="O142" s="132"/>
      <c r="P142" s="132"/>
      <c r="Q142" s="132"/>
      <c r="R142" s="132"/>
      <c r="S142" s="132"/>
      <c r="T142" s="132">
        <f>T141</f>
        <v>1063.08</v>
      </c>
      <c r="U142" s="132">
        <f>0</f>
        <v>0</v>
      </c>
      <c r="V142" s="132">
        <f>V141</f>
        <v>503.14</v>
      </c>
      <c r="W142" s="132">
        <f>W141</f>
        <v>45</v>
      </c>
      <c r="X142" s="132"/>
      <c r="Y142" s="132">
        <f>Y141</f>
        <v>0</v>
      </c>
      <c r="Z142" s="132">
        <f>Z141</f>
        <v>0</v>
      </c>
      <c r="AA142" s="132">
        <f>AA141</f>
        <v>0</v>
      </c>
      <c r="AB142" s="132">
        <f>ROUND(AB141+U142,2)</f>
        <v>1611.22</v>
      </c>
      <c r="AC142" s="127"/>
      <c r="AD142" s="127"/>
      <c r="AE142" s="127"/>
    </row>
    <row r="143" spans="1:31" s="20" customFormat="1" ht="44" customHeight="1" thickTop="1" thickBot="1">
      <c r="A143" s="125" t="s">
        <v>0</v>
      </c>
      <c r="B143" s="125" t="s">
        <v>1</v>
      </c>
      <c r="C143" s="125" t="s">
        <v>2</v>
      </c>
      <c r="D143" s="125" t="s">
        <v>738</v>
      </c>
      <c r="E143" s="125" t="s">
        <v>739</v>
      </c>
      <c r="F143" s="125" t="s">
        <v>5</v>
      </c>
      <c r="G143" s="125" t="s">
        <v>6</v>
      </c>
      <c r="H143" s="125" t="s">
        <v>740</v>
      </c>
      <c r="I143" s="125" t="s">
        <v>8</v>
      </c>
      <c r="J143" s="125" t="s">
        <v>9</v>
      </c>
      <c r="K143" s="125" t="s">
        <v>10</v>
      </c>
      <c r="L143" s="125" t="s">
        <v>11</v>
      </c>
      <c r="M143" s="125" t="s">
        <v>741</v>
      </c>
      <c r="N143" s="125" t="s">
        <v>742</v>
      </c>
      <c r="O143" s="125" t="s">
        <v>743</v>
      </c>
      <c r="P143" s="125" t="s">
        <v>744</v>
      </c>
      <c r="Q143" s="125" t="s">
        <v>735</v>
      </c>
      <c r="R143" s="125" t="s">
        <v>736</v>
      </c>
      <c r="S143" s="125" t="s">
        <v>745</v>
      </c>
      <c r="T143" s="125" t="s">
        <v>12</v>
      </c>
      <c r="U143" s="125" t="s">
        <v>13</v>
      </c>
      <c r="V143" s="125" t="s">
        <v>14</v>
      </c>
      <c r="W143" s="125" t="s">
        <v>15</v>
      </c>
      <c r="X143" s="125" t="s">
        <v>16</v>
      </c>
      <c r="Y143" s="125" t="s">
        <v>17</v>
      </c>
      <c r="Z143" s="125" t="s">
        <v>18</v>
      </c>
      <c r="AA143" s="125" t="s">
        <v>746</v>
      </c>
      <c r="AB143" s="125" t="s">
        <v>21</v>
      </c>
      <c r="AC143" s="126"/>
      <c r="AD143" s="126" t="s">
        <v>875</v>
      </c>
      <c r="AE143" s="126" t="s">
        <v>265</v>
      </c>
    </row>
    <row r="144" spans="1:31" ht="23" customHeight="1" thickTop="1" thickBot="1">
      <c r="A144" s="94" t="s">
        <v>497</v>
      </c>
      <c r="B144" s="94" t="s">
        <v>492</v>
      </c>
      <c r="C144" s="94" t="s">
        <v>25</v>
      </c>
      <c r="D144" s="94" t="s">
        <v>498</v>
      </c>
      <c r="E144" s="94" t="s">
        <v>192</v>
      </c>
      <c r="F144" s="94" t="s">
        <v>600</v>
      </c>
      <c r="G144" s="94" t="s">
        <v>601</v>
      </c>
      <c r="H144" s="94" t="s">
        <v>602</v>
      </c>
      <c r="I144" s="95">
        <v>0</v>
      </c>
      <c r="J144" s="95"/>
      <c r="K144" s="94"/>
      <c r="L144" s="96">
        <v>8.8000000000000007</v>
      </c>
      <c r="M144" s="96"/>
      <c r="N144" s="96"/>
      <c r="O144" s="96"/>
      <c r="P144" s="96"/>
      <c r="Q144" s="96"/>
      <c r="R144" s="96"/>
      <c r="S144" s="96"/>
      <c r="T144" s="96">
        <v>364.49</v>
      </c>
      <c r="U144" s="96">
        <v>0</v>
      </c>
      <c r="V144" s="96">
        <v>152.31</v>
      </c>
      <c r="W144" s="96">
        <v>9</v>
      </c>
      <c r="X144" s="96">
        <v>0</v>
      </c>
      <c r="Y144" s="96">
        <v>0</v>
      </c>
      <c r="Z144" s="96">
        <v>0</v>
      </c>
      <c r="AA144" s="96">
        <v>0</v>
      </c>
      <c r="AB144" s="96">
        <f>ROUND(SUM(S144:W144,Y144:AA144),2)</f>
        <v>525.79999999999995</v>
      </c>
      <c r="AC144" s="94"/>
      <c r="AD144" s="94"/>
      <c r="AE144" s="94" t="s">
        <v>968</v>
      </c>
    </row>
    <row r="145" spans="1:31" ht="23" customHeight="1" thickTop="1" thickBot="1">
      <c r="A145" s="94" t="s">
        <v>497</v>
      </c>
      <c r="B145" s="94" t="s">
        <v>492</v>
      </c>
      <c r="C145" s="94" t="s">
        <v>25</v>
      </c>
      <c r="D145" s="94" t="s">
        <v>498</v>
      </c>
      <c r="E145" s="94" t="s">
        <v>175</v>
      </c>
      <c r="F145" s="94" t="s">
        <v>600</v>
      </c>
      <c r="G145" s="94" t="s">
        <v>601</v>
      </c>
      <c r="H145" s="94" t="s">
        <v>602</v>
      </c>
      <c r="I145" s="95">
        <v>0</v>
      </c>
      <c r="J145" s="95"/>
      <c r="K145" s="94"/>
      <c r="L145" s="96">
        <v>10.09</v>
      </c>
      <c r="M145" s="96"/>
      <c r="N145" s="96"/>
      <c r="O145" s="96"/>
      <c r="P145" s="96"/>
      <c r="Q145" s="96"/>
      <c r="R145" s="96"/>
      <c r="S145" s="96"/>
      <c r="T145" s="96">
        <v>458.86</v>
      </c>
      <c r="U145" s="96">
        <v>0</v>
      </c>
      <c r="V145" s="96">
        <v>225.22</v>
      </c>
      <c r="W145" s="96">
        <v>13.5</v>
      </c>
      <c r="X145" s="96">
        <v>0</v>
      </c>
      <c r="Y145" s="96">
        <v>0</v>
      </c>
      <c r="Z145" s="96">
        <v>0</v>
      </c>
      <c r="AA145" s="96">
        <v>0</v>
      </c>
      <c r="AB145" s="96">
        <f>ROUND(SUM(S145:W145,Y145:AA145),2)</f>
        <v>697.58</v>
      </c>
      <c r="AC145" s="94"/>
      <c r="AD145" s="94"/>
      <c r="AE145" s="94" t="s">
        <v>969</v>
      </c>
    </row>
    <row r="146" spans="1:31" s="28" customFormat="1" ht="23" customHeight="1" thickTop="1" thickBot="1">
      <c r="A146" s="127"/>
      <c r="B146" s="127"/>
      <c r="C146" s="127"/>
      <c r="D146" s="127"/>
      <c r="E146" s="127"/>
      <c r="F146" s="127" t="s">
        <v>600</v>
      </c>
      <c r="G146" s="127" t="s">
        <v>601</v>
      </c>
      <c r="H146" s="127" t="s">
        <v>757</v>
      </c>
      <c r="I146" s="128"/>
      <c r="J146" s="128">
        <f>IF(L146&gt;0,T146/L146,0)</f>
        <v>43.586553732133403</v>
      </c>
      <c r="K146" s="127"/>
      <c r="L146" s="129">
        <f>ROUND(SUM(L144:L145),2)</f>
        <v>18.89</v>
      </c>
      <c r="M146" s="129"/>
      <c r="N146" s="129"/>
      <c r="O146" s="129"/>
      <c r="P146" s="129"/>
      <c r="Q146" s="129"/>
      <c r="R146" s="129"/>
      <c r="S146" s="129"/>
      <c r="T146" s="129">
        <f>ROUND(SUM(T144:T145),2)</f>
        <v>823.35</v>
      </c>
      <c r="U146" s="129"/>
      <c r="V146" s="129">
        <f t="shared" ref="V146:AB146" si="27">ROUND(SUM(V144:V145),2)</f>
        <v>377.53</v>
      </c>
      <c r="W146" s="129">
        <f t="shared" si="27"/>
        <v>22.5</v>
      </c>
      <c r="X146" s="129">
        <f t="shared" si="27"/>
        <v>0</v>
      </c>
      <c r="Y146" s="129">
        <f t="shared" si="27"/>
        <v>0</v>
      </c>
      <c r="Z146" s="129">
        <f t="shared" si="27"/>
        <v>0</v>
      </c>
      <c r="AA146" s="129">
        <f t="shared" si="27"/>
        <v>0</v>
      </c>
      <c r="AB146" s="129">
        <f t="shared" si="27"/>
        <v>1223.3800000000001</v>
      </c>
      <c r="AC146" s="127"/>
      <c r="AD146" s="127"/>
      <c r="AE146" s="127"/>
    </row>
    <row r="147" spans="1:31" s="28" customFormat="1" ht="23" customHeight="1" thickTop="1" thickBot="1">
      <c r="A147" s="130"/>
      <c r="B147" s="130"/>
      <c r="C147" s="130"/>
      <c r="D147" s="130"/>
      <c r="E147" s="130"/>
      <c r="F147" s="130"/>
      <c r="G147" s="130"/>
      <c r="H147" s="130" t="s">
        <v>970</v>
      </c>
      <c r="I147" s="131"/>
      <c r="J147" s="131">
        <f>IF(L147&gt;0,(T147+U147)/L147,0)</f>
        <v>43.586553732133403</v>
      </c>
      <c r="K147" s="130"/>
      <c r="L147" s="132">
        <f>L146</f>
        <v>18.89</v>
      </c>
      <c r="M147" s="132"/>
      <c r="N147" s="132"/>
      <c r="O147" s="132"/>
      <c r="P147" s="132"/>
      <c r="Q147" s="132"/>
      <c r="R147" s="132"/>
      <c r="S147" s="132"/>
      <c r="T147" s="132">
        <f>T146</f>
        <v>823.35</v>
      </c>
      <c r="U147" s="132">
        <f>0</f>
        <v>0</v>
      </c>
      <c r="V147" s="132">
        <f>V146</f>
        <v>377.53</v>
      </c>
      <c r="W147" s="132">
        <f>W146</f>
        <v>22.5</v>
      </c>
      <c r="X147" s="132"/>
      <c r="Y147" s="132">
        <f>Y146</f>
        <v>0</v>
      </c>
      <c r="Z147" s="132">
        <f>Z146</f>
        <v>0</v>
      </c>
      <c r="AA147" s="132">
        <f>AA146</f>
        <v>0</v>
      </c>
      <c r="AB147" s="132">
        <f>ROUND(AB146+U147,2)</f>
        <v>1223.3800000000001</v>
      </c>
      <c r="AC147" s="127"/>
      <c r="AD147" s="127"/>
      <c r="AE147" s="127"/>
    </row>
    <row r="148" spans="1:31" s="20" customFormat="1" ht="44" customHeight="1" thickTop="1" thickBot="1">
      <c r="A148" s="125" t="s">
        <v>0</v>
      </c>
      <c r="B148" s="125" t="s">
        <v>1</v>
      </c>
      <c r="C148" s="125" t="s">
        <v>2</v>
      </c>
      <c r="D148" s="125" t="s">
        <v>738</v>
      </c>
      <c r="E148" s="125" t="s">
        <v>739</v>
      </c>
      <c r="F148" s="125" t="s">
        <v>5</v>
      </c>
      <c r="G148" s="125" t="s">
        <v>6</v>
      </c>
      <c r="H148" s="125" t="s">
        <v>740</v>
      </c>
      <c r="I148" s="125" t="s">
        <v>8</v>
      </c>
      <c r="J148" s="125" t="s">
        <v>9</v>
      </c>
      <c r="K148" s="125" t="s">
        <v>10</v>
      </c>
      <c r="L148" s="125" t="s">
        <v>11</v>
      </c>
      <c r="M148" s="125" t="s">
        <v>741</v>
      </c>
      <c r="N148" s="125" t="s">
        <v>742</v>
      </c>
      <c r="O148" s="125" t="s">
        <v>743</v>
      </c>
      <c r="P148" s="125" t="s">
        <v>744</v>
      </c>
      <c r="Q148" s="125" t="s">
        <v>735</v>
      </c>
      <c r="R148" s="125" t="s">
        <v>736</v>
      </c>
      <c r="S148" s="125" t="s">
        <v>745</v>
      </c>
      <c r="T148" s="125" t="s">
        <v>12</v>
      </c>
      <c r="U148" s="125" t="s">
        <v>13</v>
      </c>
      <c r="V148" s="125" t="s">
        <v>14</v>
      </c>
      <c r="W148" s="125" t="s">
        <v>15</v>
      </c>
      <c r="X148" s="125" t="s">
        <v>16</v>
      </c>
      <c r="Y148" s="125" t="s">
        <v>17</v>
      </c>
      <c r="Z148" s="125" t="s">
        <v>18</v>
      </c>
      <c r="AA148" s="125" t="s">
        <v>746</v>
      </c>
      <c r="AB148" s="125" t="s">
        <v>21</v>
      </c>
      <c r="AC148" s="126"/>
      <c r="AD148" s="126" t="s">
        <v>875</v>
      </c>
      <c r="AE148" s="126" t="s">
        <v>265</v>
      </c>
    </row>
    <row r="149" spans="1:31" ht="23" customHeight="1" thickTop="1" thickBot="1">
      <c r="A149" s="94" t="s">
        <v>497</v>
      </c>
      <c r="B149" s="94" t="s">
        <v>492</v>
      </c>
      <c r="C149" s="94" t="s">
        <v>25</v>
      </c>
      <c r="D149" s="94" t="s">
        <v>506</v>
      </c>
      <c r="E149" s="94" t="s">
        <v>507</v>
      </c>
      <c r="F149" s="94" t="s">
        <v>726</v>
      </c>
      <c r="G149" s="94" t="s">
        <v>727</v>
      </c>
      <c r="H149" s="94" t="s">
        <v>603</v>
      </c>
      <c r="I149" s="95">
        <v>0</v>
      </c>
      <c r="J149" s="95"/>
      <c r="K149" s="94"/>
      <c r="L149" s="96">
        <v>10.66</v>
      </c>
      <c r="M149" s="96"/>
      <c r="N149" s="96"/>
      <c r="O149" s="96"/>
      <c r="P149" s="96"/>
      <c r="Q149" s="96"/>
      <c r="R149" s="96"/>
      <c r="S149" s="96"/>
      <c r="T149" s="96">
        <v>460.49</v>
      </c>
      <c r="U149" s="96">
        <v>0</v>
      </c>
      <c r="V149" s="96">
        <v>166.39</v>
      </c>
      <c r="W149" s="96">
        <v>13.5</v>
      </c>
      <c r="X149" s="96">
        <v>0</v>
      </c>
      <c r="Y149" s="96">
        <v>0</v>
      </c>
      <c r="Z149" s="96">
        <v>0</v>
      </c>
      <c r="AA149" s="96">
        <v>0</v>
      </c>
      <c r="AB149" s="96">
        <f>ROUND(SUM(S149:W149,Y149:AA149),2)</f>
        <v>640.38</v>
      </c>
      <c r="AC149" s="94"/>
      <c r="AD149" s="94"/>
      <c r="AE149" s="94" t="s">
        <v>971</v>
      </c>
    </row>
    <row r="150" spans="1:31" ht="23" customHeight="1" thickTop="1" thickBot="1">
      <c r="A150" s="94" t="s">
        <v>497</v>
      </c>
      <c r="B150" s="94" t="s">
        <v>492</v>
      </c>
      <c r="C150" s="94" t="s">
        <v>25</v>
      </c>
      <c r="D150" s="94" t="s">
        <v>509</v>
      </c>
      <c r="E150" s="94" t="s">
        <v>49</v>
      </c>
      <c r="F150" s="94" t="s">
        <v>726</v>
      </c>
      <c r="G150" s="94" t="s">
        <v>727</v>
      </c>
      <c r="H150" s="94" t="s">
        <v>603</v>
      </c>
      <c r="I150" s="95">
        <v>0</v>
      </c>
      <c r="J150" s="95"/>
      <c r="K150" s="94"/>
      <c r="L150" s="96">
        <v>11.75</v>
      </c>
      <c r="M150" s="96"/>
      <c r="N150" s="96"/>
      <c r="O150" s="96"/>
      <c r="P150" s="96"/>
      <c r="Q150" s="96"/>
      <c r="R150" s="96"/>
      <c r="S150" s="96"/>
      <c r="T150" s="96">
        <v>690.81</v>
      </c>
      <c r="U150" s="96">
        <v>0</v>
      </c>
      <c r="V150" s="96">
        <v>383.78</v>
      </c>
      <c r="W150" s="96">
        <v>13.5</v>
      </c>
      <c r="X150" s="96">
        <v>0</v>
      </c>
      <c r="Y150" s="96">
        <v>0</v>
      </c>
      <c r="Z150" s="96">
        <v>0</v>
      </c>
      <c r="AA150" s="96">
        <v>0</v>
      </c>
      <c r="AB150" s="96">
        <f>ROUND(SUM(S150:W150,Y150:AA150),2)</f>
        <v>1088.0899999999999</v>
      </c>
      <c r="AC150" s="94"/>
      <c r="AD150" s="94"/>
      <c r="AE150" s="94" t="s">
        <v>972</v>
      </c>
    </row>
    <row r="151" spans="1:31" ht="23" customHeight="1" thickTop="1" thickBot="1">
      <c r="A151" s="94" t="s">
        <v>491</v>
      </c>
      <c r="B151" s="94" t="s">
        <v>492</v>
      </c>
      <c r="C151" s="94" t="s">
        <v>25</v>
      </c>
      <c r="D151" s="94" t="s">
        <v>510</v>
      </c>
      <c r="E151" s="94" t="s">
        <v>175</v>
      </c>
      <c r="F151" s="94" t="s">
        <v>726</v>
      </c>
      <c r="G151" s="94" t="s">
        <v>727</v>
      </c>
      <c r="H151" s="94" t="s">
        <v>603</v>
      </c>
      <c r="I151" s="95">
        <v>0</v>
      </c>
      <c r="J151" s="95"/>
      <c r="K151" s="94"/>
      <c r="L151" s="96">
        <v>11.26</v>
      </c>
      <c r="M151" s="96"/>
      <c r="N151" s="96"/>
      <c r="O151" s="96"/>
      <c r="P151" s="96"/>
      <c r="Q151" s="96"/>
      <c r="R151" s="96"/>
      <c r="S151" s="96"/>
      <c r="T151" s="96">
        <v>526.16999999999996</v>
      </c>
      <c r="U151" s="96">
        <v>0</v>
      </c>
      <c r="V151" s="96">
        <v>204.97</v>
      </c>
      <c r="W151" s="96">
        <v>13.5</v>
      </c>
      <c r="X151" s="96">
        <v>0</v>
      </c>
      <c r="Y151" s="96">
        <v>0</v>
      </c>
      <c r="Z151" s="96">
        <v>0</v>
      </c>
      <c r="AA151" s="96">
        <v>0</v>
      </c>
      <c r="AB151" s="96">
        <f>ROUND(SUM(S151:W151,Y151:AA151),2)</f>
        <v>744.64</v>
      </c>
      <c r="AC151" s="94"/>
      <c r="AD151" s="94"/>
      <c r="AE151" s="94" t="s">
        <v>973</v>
      </c>
    </row>
    <row r="152" spans="1:31" ht="23" customHeight="1" thickTop="1" thickBot="1">
      <c r="A152" s="94" t="s">
        <v>491</v>
      </c>
      <c r="B152" s="94" t="s">
        <v>492</v>
      </c>
      <c r="C152" s="94" t="s">
        <v>25</v>
      </c>
      <c r="D152" s="94" t="s">
        <v>526</v>
      </c>
      <c r="E152" s="94" t="s">
        <v>527</v>
      </c>
      <c r="F152" s="94" t="s">
        <v>726</v>
      </c>
      <c r="G152" s="94" t="s">
        <v>727</v>
      </c>
      <c r="H152" s="94" t="s">
        <v>603</v>
      </c>
      <c r="I152" s="95">
        <v>0</v>
      </c>
      <c r="J152" s="95"/>
      <c r="K152" s="94"/>
      <c r="L152" s="96">
        <v>9.5</v>
      </c>
      <c r="M152" s="96"/>
      <c r="N152" s="96"/>
      <c r="O152" s="96"/>
      <c r="P152" s="96"/>
      <c r="Q152" s="96"/>
      <c r="R152" s="96"/>
      <c r="S152" s="96"/>
      <c r="T152" s="96">
        <v>339.29</v>
      </c>
      <c r="U152" s="96">
        <v>0</v>
      </c>
      <c r="V152" s="96">
        <v>105.1</v>
      </c>
      <c r="W152" s="96">
        <v>9</v>
      </c>
      <c r="X152" s="96">
        <v>0</v>
      </c>
      <c r="Y152" s="96">
        <v>0</v>
      </c>
      <c r="Z152" s="96">
        <v>0</v>
      </c>
      <c r="AA152" s="96">
        <v>0</v>
      </c>
      <c r="AB152" s="96">
        <f>ROUND(SUM(S152:W152,Y152:AA152),2)</f>
        <v>453.39</v>
      </c>
      <c r="AC152" s="94"/>
      <c r="AD152" s="94"/>
      <c r="AE152" s="94" t="s">
        <v>974</v>
      </c>
    </row>
    <row r="153" spans="1:31" s="28" customFormat="1" ht="23" customHeight="1" thickTop="1" thickBot="1">
      <c r="A153" s="127"/>
      <c r="B153" s="127"/>
      <c r="C153" s="127"/>
      <c r="D153" s="127"/>
      <c r="E153" s="127"/>
      <c r="F153" s="127" t="s">
        <v>726</v>
      </c>
      <c r="G153" s="127" t="s">
        <v>727</v>
      </c>
      <c r="H153" s="127" t="s">
        <v>757</v>
      </c>
      <c r="I153" s="128"/>
      <c r="J153" s="128">
        <f>IF(L153&gt;0,T153/L153,0)</f>
        <v>46.716701413018299</v>
      </c>
      <c r="K153" s="127"/>
      <c r="L153" s="129">
        <f>ROUND(SUM(L149:L152),2)</f>
        <v>43.17</v>
      </c>
      <c r="M153" s="129"/>
      <c r="N153" s="129"/>
      <c r="O153" s="129"/>
      <c r="P153" s="129"/>
      <c r="Q153" s="129"/>
      <c r="R153" s="129"/>
      <c r="S153" s="129"/>
      <c r="T153" s="129">
        <f>ROUND(SUM(T149:T152),2)</f>
        <v>2016.76</v>
      </c>
      <c r="U153" s="129"/>
      <c r="V153" s="129">
        <f t="shared" ref="V153:AB153" si="28">ROUND(SUM(V149:V152),2)</f>
        <v>860.24</v>
      </c>
      <c r="W153" s="129">
        <f t="shared" si="28"/>
        <v>49.5</v>
      </c>
      <c r="X153" s="129">
        <f t="shared" si="28"/>
        <v>0</v>
      </c>
      <c r="Y153" s="129">
        <f t="shared" si="28"/>
        <v>0</v>
      </c>
      <c r="Z153" s="129">
        <f t="shared" si="28"/>
        <v>0</v>
      </c>
      <c r="AA153" s="129">
        <f t="shared" si="28"/>
        <v>0</v>
      </c>
      <c r="AB153" s="129">
        <f t="shared" si="28"/>
        <v>2926.5</v>
      </c>
      <c r="AC153" s="127"/>
      <c r="AD153" s="127"/>
      <c r="AE153" s="127"/>
    </row>
    <row r="154" spans="1:31" s="28" customFormat="1" ht="23" customHeight="1" thickTop="1" thickBot="1">
      <c r="A154" s="130"/>
      <c r="B154" s="130"/>
      <c r="C154" s="130"/>
      <c r="D154" s="130"/>
      <c r="E154" s="130"/>
      <c r="F154" s="130"/>
      <c r="G154" s="130"/>
      <c r="H154" s="130" t="s">
        <v>975</v>
      </c>
      <c r="I154" s="131"/>
      <c r="J154" s="131">
        <f>IF(L154&gt;0,(T154+U154)/L154,0)</f>
        <v>46.716701413018299</v>
      </c>
      <c r="K154" s="130"/>
      <c r="L154" s="132">
        <f>L153</f>
        <v>43.17</v>
      </c>
      <c r="M154" s="132"/>
      <c r="N154" s="132"/>
      <c r="O154" s="132"/>
      <c r="P154" s="132"/>
      <c r="Q154" s="132"/>
      <c r="R154" s="132"/>
      <c r="S154" s="132"/>
      <c r="T154" s="132">
        <f>T153</f>
        <v>2016.76</v>
      </c>
      <c r="U154" s="132">
        <f>0</f>
        <v>0</v>
      </c>
      <c r="V154" s="132">
        <f>V153</f>
        <v>860.24</v>
      </c>
      <c r="W154" s="132">
        <f>W153</f>
        <v>49.5</v>
      </c>
      <c r="X154" s="132"/>
      <c r="Y154" s="132">
        <f>Y153</f>
        <v>0</v>
      </c>
      <c r="Z154" s="132">
        <f>Z153</f>
        <v>0</v>
      </c>
      <c r="AA154" s="132">
        <f>AA153</f>
        <v>0</v>
      </c>
      <c r="AB154" s="132">
        <f>ROUND(AB153+U154,2)</f>
        <v>2926.5</v>
      </c>
      <c r="AC154" s="127"/>
      <c r="AD154" s="127"/>
      <c r="AE154" s="127"/>
    </row>
    <row r="155" spans="1:31" s="20" customFormat="1" ht="44" customHeight="1" thickTop="1" thickBot="1">
      <c r="A155" s="125" t="s">
        <v>0</v>
      </c>
      <c r="B155" s="125" t="s">
        <v>1</v>
      </c>
      <c r="C155" s="125" t="s">
        <v>2</v>
      </c>
      <c r="D155" s="125" t="s">
        <v>738</v>
      </c>
      <c r="E155" s="125" t="s">
        <v>739</v>
      </c>
      <c r="F155" s="125" t="s">
        <v>5</v>
      </c>
      <c r="G155" s="125" t="s">
        <v>6</v>
      </c>
      <c r="H155" s="125" t="s">
        <v>740</v>
      </c>
      <c r="I155" s="125" t="s">
        <v>8</v>
      </c>
      <c r="J155" s="125" t="s">
        <v>9</v>
      </c>
      <c r="K155" s="125" t="s">
        <v>10</v>
      </c>
      <c r="L155" s="125" t="s">
        <v>11</v>
      </c>
      <c r="M155" s="125" t="s">
        <v>741</v>
      </c>
      <c r="N155" s="125" t="s">
        <v>742</v>
      </c>
      <c r="O155" s="125" t="s">
        <v>743</v>
      </c>
      <c r="P155" s="125" t="s">
        <v>744</v>
      </c>
      <c r="Q155" s="125" t="s">
        <v>735</v>
      </c>
      <c r="R155" s="125" t="s">
        <v>736</v>
      </c>
      <c r="S155" s="125" t="s">
        <v>745</v>
      </c>
      <c r="T155" s="125" t="s">
        <v>12</v>
      </c>
      <c r="U155" s="125" t="s">
        <v>13</v>
      </c>
      <c r="V155" s="125" t="s">
        <v>14</v>
      </c>
      <c r="W155" s="125" t="s">
        <v>15</v>
      </c>
      <c r="X155" s="125" t="s">
        <v>16</v>
      </c>
      <c r="Y155" s="125" t="s">
        <v>17</v>
      </c>
      <c r="Z155" s="125" t="s">
        <v>18</v>
      </c>
      <c r="AA155" s="125" t="s">
        <v>746</v>
      </c>
      <c r="AB155" s="125" t="s">
        <v>21</v>
      </c>
      <c r="AC155" s="126"/>
      <c r="AD155" s="126" t="s">
        <v>875</v>
      </c>
      <c r="AE155" s="126" t="s">
        <v>265</v>
      </c>
    </row>
    <row r="156" spans="1:31" ht="23" customHeight="1" thickTop="1" thickBot="1">
      <c r="A156" s="94" t="s">
        <v>540</v>
      </c>
      <c r="B156" s="94" t="s">
        <v>541</v>
      </c>
      <c r="C156" s="94" t="s">
        <v>25</v>
      </c>
      <c r="D156" s="94" t="s">
        <v>549</v>
      </c>
      <c r="E156" s="94" t="s">
        <v>192</v>
      </c>
      <c r="F156" s="94" t="s">
        <v>604</v>
      </c>
      <c r="G156" s="94" t="s">
        <v>605</v>
      </c>
      <c r="H156" s="94" t="s">
        <v>606</v>
      </c>
      <c r="I156" s="95">
        <v>0</v>
      </c>
      <c r="J156" s="95"/>
      <c r="K156" s="94"/>
      <c r="L156" s="96">
        <v>11.96</v>
      </c>
      <c r="M156" s="96"/>
      <c r="N156" s="96"/>
      <c r="O156" s="96"/>
      <c r="P156" s="96"/>
      <c r="Q156" s="96"/>
      <c r="R156" s="96"/>
      <c r="S156" s="96"/>
      <c r="T156" s="96">
        <v>469.15</v>
      </c>
      <c r="U156" s="96">
        <v>0</v>
      </c>
      <c r="V156" s="96">
        <v>175.43</v>
      </c>
      <c r="W156" s="96">
        <v>9</v>
      </c>
      <c r="X156" s="96">
        <v>0</v>
      </c>
      <c r="Y156" s="96">
        <v>0</v>
      </c>
      <c r="Z156" s="96">
        <v>0</v>
      </c>
      <c r="AA156" s="96">
        <v>0</v>
      </c>
      <c r="AB156" s="96">
        <f>ROUND(SUM(S156:W156,Y156:AA156),2)</f>
        <v>653.58000000000004</v>
      </c>
      <c r="AC156" s="94"/>
      <c r="AD156" s="94"/>
      <c r="AE156" s="94" t="s">
        <v>976</v>
      </c>
    </row>
    <row r="157" spans="1:31" ht="23" customHeight="1" thickTop="1" thickBot="1">
      <c r="A157" s="94" t="s">
        <v>491</v>
      </c>
      <c r="B157" s="94" t="s">
        <v>492</v>
      </c>
      <c r="C157" s="94" t="s">
        <v>25</v>
      </c>
      <c r="D157" s="94" t="s">
        <v>510</v>
      </c>
      <c r="E157" s="94" t="s">
        <v>175</v>
      </c>
      <c r="F157" s="94" t="s">
        <v>604</v>
      </c>
      <c r="G157" s="94" t="s">
        <v>605</v>
      </c>
      <c r="H157" s="94" t="s">
        <v>606</v>
      </c>
      <c r="I157" s="95">
        <v>0</v>
      </c>
      <c r="J157" s="95"/>
      <c r="K157" s="94"/>
      <c r="L157" s="96">
        <v>11.36</v>
      </c>
      <c r="M157" s="96"/>
      <c r="N157" s="96"/>
      <c r="O157" s="96"/>
      <c r="P157" s="96"/>
      <c r="Q157" s="96"/>
      <c r="R157" s="96"/>
      <c r="S157" s="96"/>
      <c r="T157" s="96">
        <v>526.16999999999996</v>
      </c>
      <c r="U157" s="96">
        <v>0</v>
      </c>
      <c r="V157" s="96">
        <v>204.97</v>
      </c>
      <c r="W157" s="96">
        <v>13.5</v>
      </c>
      <c r="X157" s="96">
        <v>0</v>
      </c>
      <c r="Y157" s="96">
        <v>0</v>
      </c>
      <c r="Z157" s="96">
        <v>0</v>
      </c>
      <c r="AA157" s="96">
        <v>0</v>
      </c>
      <c r="AB157" s="96">
        <f>ROUND(SUM(S157:W157,Y157:AA157),2)</f>
        <v>744.64</v>
      </c>
      <c r="AC157" s="94"/>
      <c r="AD157" s="94"/>
      <c r="AE157" s="94" t="s">
        <v>977</v>
      </c>
    </row>
    <row r="158" spans="1:31" s="28" customFormat="1" ht="23" customHeight="1" thickTop="1" thickBot="1">
      <c r="A158" s="127"/>
      <c r="B158" s="127"/>
      <c r="C158" s="127"/>
      <c r="D158" s="127"/>
      <c r="E158" s="127"/>
      <c r="F158" s="127" t="s">
        <v>604</v>
      </c>
      <c r="G158" s="127" t="s">
        <v>605</v>
      </c>
      <c r="H158" s="127" t="s">
        <v>757</v>
      </c>
      <c r="I158" s="128"/>
      <c r="J158" s="128">
        <f>IF(L158&gt;0,T158/L158,0)</f>
        <v>42.680960548885082</v>
      </c>
      <c r="K158" s="127"/>
      <c r="L158" s="129">
        <f>ROUND(SUM(L156:L157),2)</f>
        <v>23.32</v>
      </c>
      <c r="M158" s="129"/>
      <c r="N158" s="129"/>
      <c r="O158" s="129"/>
      <c r="P158" s="129"/>
      <c r="Q158" s="129"/>
      <c r="R158" s="129"/>
      <c r="S158" s="129"/>
      <c r="T158" s="129">
        <f>ROUND(SUM(T156:T157),2)</f>
        <v>995.32</v>
      </c>
      <c r="U158" s="129"/>
      <c r="V158" s="129">
        <f t="shared" ref="V158:AB158" si="29">ROUND(SUM(V156:V157),2)</f>
        <v>380.4</v>
      </c>
      <c r="W158" s="129">
        <f t="shared" si="29"/>
        <v>22.5</v>
      </c>
      <c r="X158" s="129">
        <f t="shared" si="29"/>
        <v>0</v>
      </c>
      <c r="Y158" s="129">
        <f t="shared" si="29"/>
        <v>0</v>
      </c>
      <c r="Z158" s="129">
        <f t="shared" si="29"/>
        <v>0</v>
      </c>
      <c r="AA158" s="129">
        <f t="shared" si="29"/>
        <v>0</v>
      </c>
      <c r="AB158" s="129">
        <f t="shared" si="29"/>
        <v>1398.22</v>
      </c>
      <c r="AC158" s="127"/>
      <c r="AD158" s="127"/>
      <c r="AE158" s="127"/>
    </row>
    <row r="159" spans="1:31" s="28" customFormat="1" ht="23" customHeight="1" thickTop="1" thickBot="1">
      <c r="A159" s="130"/>
      <c r="B159" s="130"/>
      <c r="C159" s="130"/>
      <c r="D159" s="130"/>
      <c r="E159" s="130"/>
      <c r="F159" s="130"/>
      <c r="G159" s="130"/>
      <c r="H159" s="130" t="s">
        <v>978</v>
      </c>
      <c r="I159" s="131"/>
      <c r="J159" s="131">
        <f>IF(L159&gt;0,(T159+U159)/L159,0)</f>
        <v>42.680960548885082</v>
      </c>
      <c r="K159" s="130"/>
      <c r="L159" s="132">
        <f>L158</f>
        <v>23.32</v>
      </c>
      <c r="M159" s="132"/>
      <c r="N159" s="132"/>
      <c r="O159" s="132"/>
      <c r="P159" s="132"/>
      <c r="Q159" s="132"/>
      <c r="R159" s="132"/>
      <c r="S159" s="132"/>
      <c r="T159" s="132">
        <f>T158</f>
        <v>995.32</v>
      </c>
      <c r="U159" s="132">
        <f>0</f>
        <v>0</v>
      </c>
      <c r="V159" s="132">
        <f>V158</f>
        <v>380.4</v>
      </c>
      <c r="W159" s="132">
        <f>W158</f>
        <v>22.5</v>
      </c>
      <c r="X159" s="132"/>
      <c r="Y159" s="132">
        <f>Y158</f>
        <v>0</v>
      </c>
      <c r="Z159" s="132">
        <f>Z158</f>
        <v>0</v>
      </c>
      <c r="AA159" s="132">
        <f>AA158</f>
        <v>0</v>
      </c>
      <c r="AB159" s="132">
        <f>ROUND(AB158+U159,2)</f>
        <v>1398.22</v>
      </c>
      <c r="AC159" s="127"/>
      <c r="AD159" s="127"/>
      <c r="AE159" s="127"/>
    </row>
    <row r="160" spans="1:31" s="20" customFormat="1" ht="44" customHeight="1" thickTop="1" thickBot="1">
      <c r="A160" s="125" t="s">
        <v>0</v>
      </c>
      <c r="B160" s="125" t="s">
        <v>1</v>
      </c>
      <c r="C160" s="125" t="s">
        <v>2</v>
      </c>
      <c r="D160" s="125" t="s">
        <v>738</v>
      </c>
      <c r="E160" s="125" t="s">
        <v>739</v>
      </c>
      <c r="F160" s="125" t="s">
        <v>5</v>
      </c>
      <c r="G160" s="125" t="s">
        <v>6</v>
      </c>
      <c r="H160" s="125" t="s">
        <v>740</v>
      </c>
      <c r="I160" s="125" t="s">
        <v>8</v>
      </c>
      <c r="J160" s="125" t="s">
        <v>9</v>
      </c>
      <c r="K160" s="125" t="s">
        <v>10</v>
      </c>
      <c r="L160" s="125" t="s">
        <v>11</v>
      </c>
      <c r="M160" s="125" t="s">
        <v>741</v>
      </c>
      <c r="N160" s="125" t="s">
        <v>742</v>
      </c>
      <c r="O160" s="125" t="s">
        <v>743</v>
      </c>
      <c r="P160" s="125" t="s">
        <v>744</v>
      </c>
      <c r="Q160" s="125" t="s">
        <v>735</v>
      </c>
      <c r="R160" s="125" t="s">
        <v>736</v>
      </c>
      <c r="S160" s="125" t="s">
        <v>745</v>
      </c>
      <c r="T160" s="125" t="s">
        <v>12</v>
      </c>
      <c r="U160" s="125" t="s">
        <v>13</v>
      </c>
      <c r="V160" s="125" t="s">
        <v>14</v>
      </c>
      <c r="W160" s="125" t="s">
        <v>15</v>
      </c>
      <c r="X160" s="125" t="s">
        <v>16</v>
      </c>
      <c r="Y160" s="125" t="s">
        <v>17</v>
      </c>
      <c r="Z160" s="125" t="s">
        <v>18</v>
      </c>
      <c r="AA160" s="125" t="s">
        <v>746</v>
      </c>
      <c r="AB160" s="125" t="s">
        <v>21</v>
      </c>
      <c r="AC160" s="126"/>
      <c r="AD160" s="126" t="s">
        <v>875</v>
      </c>
      <c r="AE160" s="126" t="s">
        <v>265</v>
      </c>
    </row>
    <row r="161" spans="1:31" ht="23" customHeight="1" thickTop="1" thickBot="1">
      <c r="A161" s="94" t="s">
        <v>497</v>
      </c>
      <c r="B161" s="94" t="s">
        <v>492</v>
      </c>
      <c r="C161" s="94" t="s">
        <v>25</v>
      </c>
      <c r="D161" s="94" t="s">
        <v>504</v>
      </c>
      <c r="E161" s="94" t="s">
        <v>505</v>
      </c>
      <c r="F161" s="94" t="s">
        <v>728</v>
      </c>
      <c r="G161" s="94" t="s">
        <v>564</v>
      </c>
      <c r="H161" s="94" t="s">
        <v>607</v>
      </c>
      <c r="I161" s="95">
        <v>0</v>
      </c>
      <c r="J161" s="95"/>
      <c r="K161" s="94"/>
      <c r="L161" s="96">
        <v>10.39</v>
      </c>
      <c r="M161" s="96"/>
      <c r="N161" s="96"/>
      <c r="O161" s="96"/>
      <c r="P161" s="96"/>
      <c r="Q161" s="96"/>
      <c r="R161" s="96"/>
      <c r="S161" s="96"/>
      <c r="T161" s="96">
        <v>530.13</v>
      </c>
      <c r="U161" s="96">
        <v>0</v>
      </c>
      <c r="V161" s="96">
        <v>154.97</v>
      </c>
      <c r="W161" s="96">
        <v>13.5</v>
      </c>
      <c r="X161" s="96">
        <v>0</v>
      </c>
      <c r="Y161" s="96">
        <v>0</v>
      </c>
      <c r="Z161" s="96">
        <v>0</v>
      </c>
      <c r="AA161" s="96">
        <v>0</v>
      </c>
      <c r="AB161" s="96">
        <f>ROUND(SUM(S161:W161,Y161:AA161),2)</f>
        <v>698.6</v>
      </c>
      <c r="AC161" s="94"/>
      <c r="AD161" s="94"/>
      <c r="AE161" s="94" t="s">
        <v>979</v>
      </c>
    </row>
    <row r="162" spans="1:31" s="28" customFormat="1" ht="23" customHeight="1" thickTop="1" thickBot="1">
      <c r="A162" s="127"/>
      <c r="B162" s="127"/>
      <c r="C162" s="127"/>
      <c r="D162" s="127"/>
      <c r="E162" s="127"/>
      <c r="F162" s="127" t="s">
        <v>728</v>
      </c>
      <c r="G162" s="127" t="s">
        <v>564</v>
      </c>
      <c r="H162" s="127" t="s">
        <v>757</v>
      </c>
      <c r="I162" s="128"/>
      <c r="J162" s="128">
        <f>IF(L162&gt;0,T162/L162,0)</f>
        <v>51.02309913378248</v>
      </c>
      <c r="K162" s="127"/>
      <c r="L162" s="129">
        <f>ROUND(SUM(L161:L161),2)</f>
        <v>10.39</v>
      </c>
      <c r="M162" s="129"/>
      <c r="N162" s="129"/>
      <c r="O162" s="129"/>
      <c r="P162" s="129"/>
      <c r="Q162" s="129"/>
      <c r="R162" s="129"/>
      <c r="S162" s="129"/>
      <c r="T162" s="129">
        <f>ROUND(SUM(T161:T161),2)</f>
        <v>530.13</v>
      </c>
      <c r="U162" s="129"/>
      <c r="V162" s="129">
        <f t="shared" ref="V162:AB162" si="30">ROUND(SUM(V161:V161),2)</f>
        <v>154.97</v>
      </c>
      <c r="W162" s="129">
        <f t="shared" si="30"/>
        <v>13.5</v>
      </c>
      <c r="X162" s="129">
        <f t="shared" si="30"/>
        <v>0</v>
      </c>
      <c r="Y162" s="129">
        <f t="shared" si="30"/>
        <v>0</v>
      </c>
      <c r="Z162" s="129">
        <f t="shared" si="30"/>
        <v>0</v>
      </c>
      <c r="AA162" s="129">
        <f t="shared" si="30"/>
        <v>0</v>
      </c>
      <c r="AB162" s="129">
        <f t="shared" si="30"/>
        <v>698.6</v>
      </c>
      <c r="AC162" s="127"/>
      <c r="AD162" s="127"/>
      <c r="AE162" s="127"/>
    </row>
    <row r="163" spans="1:31" s="28" customFormat="1" ht="23" customHeight="1" thickTop="1" thickBot="1">
      <c r="A163" s="130"/>
      <c r="B163" s="130"/>
      <c r="C163" s="130"/>
      <c r="D163" s="130"/>
      <c r="E163" s="130"/>
      <c r="F163" s="130"/>
      <c r="G163" s="130"/>
      <c r="H163" s="130" t="s">
        <v>980</v>
      </c>
      <c r="I163" s="131"/>
      <c r="J163" s="131">
        <f>IF(L163&gt;0,(T163+U163)/L163,0)</f>
        <v>51.02309913378248</v>
      </c>
      <c r="K163" s="130"/>
      <c r="L163" s="132">
        <f>L162</f>
        <v>10.39</v>
      </c>
      <c r="M163" s="132"/>
      <c r="N163" s="132"/>
      <c r="O163" s="132"/>
      <c r="P163" s="132"/>
      <c r="Q163" s="132"/>
      <c r="R163" s="132"/>
      <c r="S163" s="132"/>
      <c r="T163" s="132">
        <f>T162</f>
        <v>530.13</v>
      </c>
      <c r="U163" s="132">
        <f>0</f>
        <v>0</v>
      </c>
      <c r="V163" s="132">
        <f>V162</f>
        <v>154.97</v>
      </c>
      <c r="W163" s="132">
        <f>W162</f>
        <v>13.5</v>
      </c>
      <c r="X163" s="132"/>
      <c r="Y163" s="132">
        <f>Y162</f>
        <v>0</v>
      </c>
      <c r="Z163" s="132">
        <f>Z162</f>
        <v>0</v>
      </c>
      <c r="AA163" s="132">
        <f>AA162</f>
        <v>0</v>
      </c>
      <c r="AB163" s="132">
        <f>ROUND(AB162+U163,2)</f>
        <v>698.6</v>
      </c>
      <c r="AC163" s="127"/>
      <c r="AD163" s="127"/>
      <c r="AE163" s="127"/>
    </row>
    <row r="164" spans="1:31" s="20" customFormat="1" ht="44" customHeight="1" thickTop="1" thickBot="1">
      <c r="A164" s="125" t="s">
        <v>0</v>
      </c>
      <c r="B164" s="125" t="s">
        <v>1</v>
      </c>
      <c r="C164" s="125" t="s">
        <v>2</v>
      </c>
      <c r="D164" s="125" t="s">
        <v>738</v>
      </c>
      <c r="E164" s="125" t="s">
        <v>739</v>
      </c>
      <c r="F164" s="125" t="s">
        <v>5</v>
      </c>
      <c r="G164" s="125" t="s">
        <v>6</v>
      </c>
      <c r="H164" s="125" t="s">
        <v>740</v>
      </c>
      <c r="I164" s="125" t="s">
        <v>8</v>
      </c>
      <c r="J164" s="125" t="s">
        <v>9</v>
      </c>
      <c r="K164" s="125" t="s">
        <v>10</v>
      </c>
      <c r="L164" s="125" t="s">
        <v>11</v>
      </c>
      <c r="M164" s="125" t="s">
        <v>741</v>
      </c>
      <c r="N164" s="125" t="s">
        <v>742</v>
      </c>
      <c r="O164" s="125" t="s">
        <v>743</v>
      </c>
      <c r="P164" s="125" t="s">
        <v>744</v>
      </c>
      <c r="Q164" s="125" t="s">
        <v>735</v>
      </c>
      <c r="R164" s="125" t="s">
        <v>736</v>
      </c>
      <c r="S164" s="125" t="s">
        <v>745</v>
      </c>
      <c r="T164" s="125" t="s">
        <v>12</v>
      </c>
      <c r="U164" s="125" t="s">
        <v>13</v>
      </c>
      <c r="V164" s="125" t="s">
        <v>14</v>
      </c>
      <c r="W164" s="125" t="s">
        <v>15</v>
      </c>
      <c r="X164" s="125" t="s">
        <v>16</v>
      </c>
      <c r="Y164" s="125" t="s">
        <v>17</v>
      </c>
      <c r="Z164" s="125" t="s">
        <v>18</v>
      </c>
      <c r="AA164" s="125" t="s">
        <v>746</v>
      </c>
      <c r="AB164" s="125" t="s">
        <v>21</v>
      </c>
      <c r="AC164" s="126"/>
      <c r="AD164" s="126" t="s">
        <v>875</v>
      </c>
      <c r="AE164" s="126" t="s">
        <v>265</v>
      </c>
    </row>
    <row r="165" spans="1:31" ht="23" customHeight="1" thickTop="1" thickBot="1">
      <c r="A165" s="94" t="s">
        <v>491</v>
      </c>
      <c r="B165" s="94" t="s">
        <v>492</v>
      </c>
      <c r="C165" s="94" t="s">
        <v>25</v>
      </c>
      <c r="D165" s="94" t="s">
        <v>493</v>
      </c>
      <c r="E165" s="94" t="s">
        <v>49</v>
      </c>
      <c r="F165" s="94" t="s">
        <v>617</v>
      </c>
      <c r="G165" s="94" t="s">
        <v>618</v>
      </c>
      <c r="H165" s="94" t="s">
        <v>619</v>
      </c>
      <c r="I165" s="95">
        <v>0</v>
      </c>
      <c r="J165" s="95"/>
      <c r="K165" s="94"/>
      <c r="L165" s="96">
        <v>14.21</v>
      </c>
      <c r="M165" s="96"/>
      <c r="N165" s="96"/>
      <c r="O165" s="96"/>
      <c r="P165" s="96"/>
      <c r="Q165" s="96"/>
      <c r="R165" s="96"/>
      <c r="S165" s="96"/>
      <c r="T165" s="96">
        <v>464.98</v>
      </c>
      <c r="U165" s="96">
        <v>0</v>
      </c>
      <c r="V165" s="96">
        <v>245.31</v>
      </c>
      <c r="W165" s="96">
        <v>22.5</v>
      </c>
      <c r="X165" s="96">
        <v>0</v>
      </c>
      <c r="Y165" s="96">
        <v>0</v>
      </c>
      <c r="Z165" s="96">
        <v>0</v>
      </c>
      <c r="AA165" s="96">
        <v>0</v>
      </c>
      <c r="AB165" s="96">
        <f>ROUND(SUM(S165:W165,Y165:AA165),2)</f>
        <v>732.79</v>
      </c>
      <c r="AC165" s="94"/>
      <c r="AD165" s="94"/>
      <c r="AE165" s="94" t="s">
        <v>981</v>
      </c>
    </row>
    <row r="166" spans="1:31" s="28" customFormat="1" ht="23" customHeight="1" thickTop="1" thickBot="1">
      <c r="A166" s="127"/>
      <c r="B166" s="127"/>
      <c r="C166" s="127"/>
      <c r="D166" s="127"/>
      <c r="E166" s="127"/>
      <c r="F166" s="127" t="s">
        <v>617</v>
      </c>
      <c r="G166" s="127" t="s">
        <v>618</v>
      </c>
      <c r="H166" s="127" t="s">
        <v>757</v>
      </c>
      <c r="I166" s="128"/>
      <c r="J166" s="128">
        <f>IF(L166&gt;0,T166/L166,0)</f>
        <v>32.722026741731177</v>
      </c>
      <c r="K166" s="127"/>
      <c r="L166" s="129">
        <f>ROUND(SUM(L165:L165),2)</f>
        <v>14.21</v>
      </c>
      <c r="M166" s="129"/>
      <c r="N166" s="129"/>
      <c r="O166" s="129"/>
      <c r="P166" s="129"/>
      <c r="Q166" s="129"/>
      <c r="R166" s="129"/>
      <c r="S166" s="129"/>
      <c r="T166" s="129">
        <f>ROUND(SUM(T165:T165),2)</f>
        <v>464.98</v>
      </c>
      <c r="U166" s="129"/>
      <c r="V166" s="129">
        <f t="shared" ref="V166:AB166" si="31">ROUND(SUM(V165:V165),2)</f>
        <v>245.31</v>
      </c>
      <c r="W166" s="129">
        <f t="shared" si="31"/>
        <v>22.5</v>
      </c>
      <c r="X166" s="129">
        <f t="shared" si="31"/>
        <v>0</v>
      </c>
      <c r="Y166" s="129">
        <f t="shared" si="31"/>
        <v>0</v>
      </c>
      <c r="Z166" s="129">
        <f t="shared" si="31"/>
        <v>0</v>
      </c>
      <c r="AA166" s="129">
        <f t="shared" si="31"/>
        <v>0</v>
      </c>
      <c r="AB166" s="129">
        <f t="shared" si="31"/>
        <v>732.79</v>
      </c>
      <c r="AC166" s="127"/>
      <c r="AD166" s="127"/>
      <c r="AE166" s="127"/>
    </row>
    <row r="167" spans="1:31" s="28" customFormat="1" ht="23" customHeight="1" thickTop="1" thickBot="1">
      <c r="A167" s="130"/>
      <c r="B167" s="130"/>
      <c r="C167" s="130"/>
      <c r="D167" s="130"/>
      <c r="E167" s="130"/>
      <c r="F167" s="130"/>
      <c r="G167" s="130"/>
      <c r="H167" s="130" t="s">
        <v>982</v>
      </c>
      <c r="I167" s="131"/>
      <c r="J167" s="131">
        <f>IF(L167&gt;0,(T167+U167)/L167,0)</f>
        <v>32.722026741731177</v>
      </c>
      <c r="K167" s="130"/>
      <c r="L167" s="132">
        <f>L166</f>
        <v>14.21</v>
      </c>
      <c r="M167" s="132"/>
      <c r="N167" s="132"/>
      <c r="O167" s="132"/>
      <c r="P167" s="132"/>
      <c r="Q167" s="132"/>
      <c r="R167" s="132"/>
      <c r="S167" s="132"/>
      <c r="T167" s="132">
        <f>T166</f>
        <v>464.98</v>
      </c>
      <c r="U167" s="132">
        <f>0</f>
        <v>0</v>
      </c>
      <c r="V167" s="132">
        <f>V166</f>
        <v>245.31</v>
      </c>
      <c r="W167" s="132">
        <f>W166</f>
        <v>22.5</v>
      </c>
      <c r="X167" s="132"/>
      <c r="Y167" s="132">
        <f>Y166</f>
        <v>0</v>
      </c>
      <c r="Z167" s="132">
        <f>Z166</f>
        <v>0</v>
      </c>
      <c r="AA167" s="132">
        <f>AA166</f>
        <v>0</v>
      </c>
      <c r="AB167" s="132">
        <f>ROUND(AB166+U167,2)</f>
        <v>732.79</v>
      </c>
      <c r="AC167" s="127"/>
      <c r="AD167" s="127"/>
      <c r="AE167" s="127"/>
    </row>
    <row r="168" spans="1:31" s="20" customFormat="1" ht="44" customHeight="1" thickTop="1" thickBot="1">
      <c r="A168" s="125" t="s">
        <v>0</v>
      </c>
      <c r="B168" s="125" t="s">
        <v>1</v>
      </c>
      <c r="C168" s="125" t="s">
        <v>2</v>
      </c>
      <c r="D168" s="125" t="s">
        <v>738</v>
      </c>
      <c r="E168" s="125" t="s">
        <v>739</v>
      </c>
      <c r="F168" s="125" t="s">
        <v>5</v>
      </c>
      <c r="G168" s="125" t="s">
        <v>6</v>
      </c>
      <c r="H168" s="125" t="s">
        <v>740</v>
      </c>
      <c r="I168" s="125" t="s">
        <v>8</v>
      </c>
      <c r="J168" s="125" t="s">
        <v>9</v>
      </c>
      <c r="K168" s="125" t="s">
        <v>10</v>
      </c>
      <c r="L168" s="125" t="s">
        <v>11</v>
      </c>
      <c r="M168" s="125" t="s">
        <v>741</v>
      </c>
      <c r="N168" s="125" t="s">
        <v>742</v>
      </c>
      <c r="O168" s="125" t="s">
        <v>743</v>
      </c>
      <c r="P168" s="125" t="s">
        <v>744</v>
      </c>
      <c r="Q168" s="125" t="s">
        <v>735</v>
      </c>
      <c r="R168" s="125" t="s">
        <v>736</v>
      </c>
      <c r="S168" s="125" t="s">
        <v>745</v>
      </c>
      <c r="T168" s="125" t="s">
        <v>12</v>
      </c>
      <c r="U168" s="125" t="s">
        <v>13</v>
      </c>
      <c r="V168" s="125" t="s">
        <v>14</v>
      </c>
      <c r="W168" s="125" t="s">
        <v>15</v>
      </c>
      <c r="X168" s="125" t="s">
        <v>16</v>
      </c>
      <c r="Y168" s="125" t="s">
        <v>17</v>
      </c>
      <c r="Z168" s="125" t="s">
        <v>18</v>
      </c>
      <c r="AA168" s="125" t="s">
        <v>746</v>
      </c>
      <c r="AB168" s="125" t="s">
        <v>21</v>
      </c>
      <c r="AC168" s="126"/>
      <c r="AD168" s="126" t="s">
        <v>875</v>
      </c>
      <c r="AE168" s="126" t="s">
        <v>265</v>
      </c>
    </row>
    <row r="169" spans="1:31" ht="23" customHeight="1" thickTop="1" thickBot="1">
      <c r="A169" s="94" t="s">
        <v>497</v>
      </c>
      <c r="B169" s="94" t="s">
        <v>492</v>
      </c>
      <c r="C169" s="94" t="s">
        <v>25</v>
      </c>
      <c r="D169" s="94" t="s">
        <v>498</v>
      </c>
      <c r="E169" s="94" t="s">
        <v>192</v>
      </c>
      <c r="F169" s="94" t="s">
        <v>620</v>
      </c>
      <c r="G169" s="94" t="s">
        <v>621</v>
      </c>
      <c r="H169" s="94" t="s">
        <v>622</v>
      </c>
      <c r="I169" s="95">
        <v>0</v>
      </c>
      <c r="J169" s="95"/>
      <c r="K169" s="94"/>
      <c r="L169" s="96">
        <v>8.76</v>
      </c>
      <c r="M169" s="96"/>
      <c r="N169" s="96"/>
      <c r="O169" s="96"/>
      <c r="P169" s="96"/>
      <c r="Q169" s="96"/>
      <c r="R169" s="96"/>
      <c r="S169" s="96"/>
      <c r="T169" s="96">
        <v>364.49</v>
      </c>
      <c r="U169" s="96">
        <v>0</v>
      </c>
      <c r="V169" s="96">
        <v>152.31</v>
      </c>
      <c r="W169" s="96">
        <v>9</v>
      </c>
      <c r="X169" s="96">
        <v>0</v>
      </c>
      <c r="Y169" s="96">
        <v>0</v>
      </c>
      <c r="Z169" s="96">
        <v>0</v>
      </c>
      <c r="AA169" s="96">
        <v>0</v>
      </c>
      <c r="AB169" s="96">
        <f>ROUND(SUM(S169:W169,Y169:AA169),2)</f>
        <v>525.79999999999995</v>
      </c>
      <c r="AC169" s="94"/>
      <c r="AD169" s="94"/>
      <c r="AE169" s="94" t="s">
        <v>983</v>
      </c>
    </row>
    <row r="170" spans="1:31" ht="23" customHeight="1" thickTop="1" thickBot="1">
      <c r="A170" s="94" t="s">
        <v>497</v>
      </c>
      <c r="B170" s="94" t="s">
        <v>492</v>
      </c>
      <c r="C170" s="94" t="s">
        <v>25</v>
      </c>
      <c r="D170" s="94" t="s">
        <v>498</v>
      </c>
      <c r="E170" s="94" t="s">
        <v>175</v>
      </c>
      <c r="F170" s="94" t="s">
        <v>620</v>
      </c>
      <c r="G170" s="94" t="s">
        <v>621</v>
      </c>
      <c r="H170" s="94" t="s">
        <v>622</v>
      </c>
      <c r="I170" s="95">
        <v>0</v>
      </c>
      <c r="J170" s="95"/>
      <c r="K170" s="94"/>
      <c r="L170" s="96">
        <v>10.31</v>
      </c>
      <c r="M170" s="96"/>
      <c r="N170" s="96"/>
      <c r="O170" s="96"/>
      <c r="P170" s="96"/>
      <c r="Q170" s="96"/>
      <c r="R170" s="96"/>
      <c r="S170" s="96"/>
      <c r="T170" s="96">
        <v>458.86</v>
      </c>
      <c r="U170" s="96">
        <v>0</v>
      </c>
      <c r="V170" s="96">
        <v>225.22</v>
      </c>
      <c r="W170" s="96">
        <v>13.5</v>
      </c>
      <c r="X170" s="96">
        <v>0</v>
      </c>
      <c r="Y170" s="96">
        <v>0</v>
      </c>
      <c r="Z170" s="96">
        <v>0</v>
      </c>
      <c r="AA170" s="96">
        <v>0</v>
      </c>
      <c r="AB170" s="96">
        <f>ROUND(SUM(S170:W170,Y170:AA170),2)</f>
        <v>697.58</v>
      </c>
      <c r="AC170" s="94"/>
      <c r="AD170" s="94"/>
      <c r="AE170" s="94" t="s">
        <v>984</v>
      </c>
    </row>
    <row r="171" spans="1:31" ht="23" customHeight="1" thickTop="1" thickBot="1">
      <c r="A171" s="94" t="s">
        <v>497</v>
      </c>
      <c r="B171" s="94" t="s">
        <v>492</v>
      </c>
      <c r="C171" s="94" t="s">
        <v>25</v>
      </c>
      <c r="D171" s="94" t="s">
        <v>502</v>
      </c>
      <c r="E171" s="94" t="s">
        <v>503</v>
      </c>
      <c r="F171" s="94" t="s">
        <v>620</v>
      </c>
      <c r="G171" s="94" t="s">
        <v>621</v>
      </c>
      <c r="H171" s="94" t="s">
        <v>622</v>
      </c>
      <c r="I171" s="95">
        <v>0</v>
      </c>
      <c r="J171" s="95"/>
      <c r="K171" s="94"/>
      <c r="L171" s="96">
        <v>10.4</v>
      </c>
      <c r="M171" s="96"/>
      <c r="N171" s="96"/>
      <c r="O171" s="96"/>
      <c r="P171" s="96"/>
      <c r="Q171" s="96"/>
      <c r="R171" s="96"/>
      <c r="S171" s="96"/>
      <c r="T171" s="96">
        <v>233.61</v>
      </c>
      <c r="U171" s="96">
        <v>0</v>
      </c>
      <c r="V171" s="96">
        <v>105.52</v>
      </c>
      <c r="W171" s="96">
        <v>13.5</v>
      </c>
      <c r="X171" s="96">
        <v>0</v>
      </c>
      <c r="Y171" s="96">
        <v>0</v>
      </c>
      <c r="Z171" s="96">
        <v>0</v>
      </c>
      <c r="AA171" s="96">
        <v>0</v>
      </c>
      <c r="AB171" s="96">
        <f>ROUND(SUM(S171:W171,Y171:AA171),2)</f>
        <v>352.63</v>
      </c>
      <c r="AC171" s="94"/>
      <c r="AD171" s="94"/>
      <c r="AE171" s="94" t="s">
        <v>985</v>
      </c>
    </row>
    <row r="172" spans="1:31" ht="23" customHeight="1" thickTop="1" thickBot="1">
      <c r="A172" s="94" t="s">
        <v>497</v>
      </c>
      <c r="B172" s="94" t="s">
        <v>492</v>
      </c>
      <c r="C172" s="94" t="s">
        <v>25</v>
      </c>
      <c r="D172" s="94" t="s">
        <v>504</v>
      </c>
      <c r="E172" s="94" t="s">
        <v>505</v>
      </c>
      <c r="F172" s="94" t="s">
        <v>620</v>
      </c>
      <c r="G172" s="94" t="s">
        <v>621</v>
      </c>
      <c r="H172" s="94" t="s">
        <v>622</v>
      </c>
      <c r="I172" s="95">
        <v>0</v>
      </c>
      <c r="J172" s="95"/>
      <c r="K172" s="94"/>
      <c r="L172" s="96">
        <v>10.69</v>
      </c>
      <c r="M172" s="96"/>
      <c r="N172" s="96"/>
      <c r="O172" s="96"/>
      <c r="P172" s="96"/>
      <c r="Q172" s="96"/>
      <c r="R172" s="96"/>
      <c r="S172" s="96"/>
      <c r="T172" s="96">
        <v>530.13</v>
      </c>
      <c r="U172" s="96">
        <v>0</v>
      </c>
      <c r="V172" s="96">
        <v>154.97</v>
      </c>
      <c r="W172" s="96">
        <v>13.5</v>
      </c>
      <c r="X172" s="96">
        <v>0</v>
      </c>
      <c r="Y172" s="96">
        <v>0</v>
      </c>
      <c r="Z172" s="96">
        <v>0</v>
      </c>
      <c r="AA172" s="96">
        <v>0</v>
      </c>
      <c r="AB172" s="96">
        <f>ROUND(SUM(S172:W172,Y172:AA172),2)</f>
        <v>698.6</v>
      </c>
      <c r="AC172" s="94"/>
      <c r="AD172" s="94"/>
      <c r="AE172" s="94" t="s">
        <v>986</v>
      </c>
    </row>
    <row r="173" spans="1:31" s="28" customFormat="1" ht="23" customHeight="1" thickTop="1" thickBot="1">
      <c r="A173" s="127"/>
      <c r="B173" s="127"/>
      <c r="C173" s="127"/>
      <c r="D173" s="127"/>
      <c r="E173" s="127"/>
      <c r="F173" s="127" t="s">
        <v>620</v>
      </c>
      <c r="G173" s="127" t="s">
        <v>621</v>
      </c>
      <c r="H173" s="127" t="s">
        <v>757</v>
      </c>
      <c r="I173" s="128"/>
      <c r="J173" s="128">
        <f>IF(L173&gt;0,T173/L173,0)</f>
        <v>39.519173306772913</v>
      </c>
      <c r="K173" s="127"/>
      <c r="L173" s="129">
        <f>ROUND(SUM(L169:L172),2)</f>
        <v>40.159999999999997</v>
      </c>
      <c r="M173" s="129"/>
      <c r="N173" s="129"/>
      <c r="O173" s="129"/>
      <c r="P173" s="129"/>
      <c r="Q173" s="129"/>
      <c r="R173" s="129"/>
      <c r="S173" s="129"/>
      <c r="T173" s="129">
        <f>ROUND(SUM(T169:T172),2)</f>
        <v>1587.09</v>
      </c>
      <c r="U173" s="129"/>
      <c r="V173" s="129">
        <f t="shared" ref="V173:AB173" si="32">ROUND(SUM(V169:V172),2)</f>
        <v>638.02</v>
      </c>
      <c r="W173" s="129">
        <f t="shared" si="32"/>
        <v>49.5</v>
      </c>
      <c r="X173" s="129">
        <f t="shared" si="32"/>
        <v>0</v>
      </c>
      <c r="Y173" s="129">
        <f t="shared" si="32"/>
        <v>0</v>
      </c>
      <c r="Z173" s="129">
        <f t="shared" si="32"/>
        <v>0</v>
      </c>
      <c r="AA173" s="129">
        <f t="shared" si="32"/>
        <v>0</v>
      </c>
      <c r="AB173" s="129">
        <f t="shared" si="32"/>
        <v>2274.61</v>
      </c>
      <c r="AC173" s="127"/>
      <c r="AD173" s="127"/>
      <c r="AE173" s="127"/>
    </row>
    <row r="174" spans="1:31" s="28" customFormat="1" ht="23" customHeight="1" thickTop="1" thickBot="1">
      <c r="A174" s="130"/>
      <c r="B174" s="130"/>
      <c r="C174" s="130"/>
      <c r="D174" s="130"/>
      <c r="E174" s="130"/>
      <c r="F174" s="130"/>
      <c r="G174" s="130"/>
      <c r="H174" s="130" t="s">
        <v>987</v>
      </c>
      <c r="I174" s="131"/>
      <c r="J174" s="131">
        <f>IF(L174&gt;0,(T174+U174)/L174,0)</f>
        <v>39.519173306772913</v>
      </c>
      <c r="K174" s="130"/>
      <c r="L174" s="132">
        <f>L173</f>
        <v>40.159999999999997</v>
      </c>
      <c r="M174" s="132"/>
      <c r="N174" s="132"/>
      <c r="O174" s="132"/>
      <c r="P174" s="132"/>
      <c r="Q174" s="132"/>
      <c r="R174" s="132"/>
      <c r="S174" s="132"/>
      <c r="T174" s="132">
        <f>T173</f>
        <v>1587.09</v>
      </c>
      <c r="U174" s="132">
        <f>0</f>
        <v>0</v>
      </c>
      <c r="V174" s="132">
        <f>V173</f>
        <v>638.02</v>
      </c>
      <c r="W174" s="132">
        <f>W173</f>
        <v>49.5</v>
      </c>
      <c r="X174" s="132"/>
      <c r="Y174" s="132">
        <f>Y173</f>
        <v>0</v>
      </c>
      <c r="Z174" s="132">
        <f>Z173</f>
        <v>0</v>
      </c>
      <c r="AA174" s="132">
        <f>AA173</f>
        <v>0</v>
      </c>
      <c r="AB174" s="132">
        <f>ROUND(AB173+U174,2)</f>
        <v>2274.61</v>
      </c>
      <c r="AC174" s="127"/>
      <c r="AD174" s="127"/>
      <c r="AE174" s="127"/>
    </row>
    <row r="175" spans="1:31" s="20" customFormat="1" ht="44" customHeight="1" thickTop="1" thickBot="1">
      <c r="A175" s="125" t="s">
        <v>0</v>
      </c>
      <c r="B175" s="125" t="s">
        <v>1</v>
      </c>
      <c r="C175" s="125" t="s">
        <v>2</v>
      </c>
      <c r="D175" s="125" t="s">
        <v>738</v>
      </c>
      <c r="E175" s="125" t="s">
        <v>739</v>
      </c>
      <c r="F175" s="125" t="s">
        <v>5</v>
      </c>
      <c r="G175" s="125" t="s">
        <v>6</v>
      </c>
      <c r="H175" s="125" t="s">
        <v>740</v>
      </c>
      <c r="I175" s="125" t="s">
        <v>8</v>
      </c>
      <c r="J175" s="125" t="s">
        <v>9</v>
      </c>
      <c r="K175" s="125" t="s">
        <v>10</v>
      </c>
      <c r="L175" s="125" t="s">
        <v>11</v>
      </c>
      <c r="M175" s="125" t="s">
        <v>741</v>
      </c>
      <c r="N175" s="125" t="s">
        <v>742</v>
      </c>
      <c r="O175" s="125" t="s">
        <v>743</v>
      </c>
      <c r="P175" s="125" t="s">
        <v>744</v>
      </c>
      <c r="Q175" s="125" t="s">
        <v>735</v>
      </c>
      <c r="R175" s="125" t="s">
        <v>736</v>
      </c>
      <c r="S175" s="125" t="s">
        <v>745</v>
      </c>
      <c r="T175" s="125" t="s">
        <v>12</v>
      </c>
      <c r="U175" s="125" t="s">
        <v>13</v>
      </c>
      <c r="V175" s="125" t="s">
        <v>14</v>
      </c>
      <c r="W175" s="125" t="s">
        <v>15</v>
      </c>
      <c r="X175" s="125" t="s">
        <v>16</v>
      </c>
      <c r="Y175" s="125" t="s">
        <v>17</v>
      </c>
      <c r="Z175" s="125" t="s">
        <v>18</v>
      </c>
      <c r="AA175" s="125" t="s">
        <v>746</v>
      </c>
      <c r="AB175" s="125" t="s">
        <v>21</v>
      </c>
      <c r="AC175" s="126"/>
      <c r="AD175" s="126" t="s">
        <v>875</v>
      </c>
      <c r="AE175" s="126" t="s">
        <v>265</v>
      </c>
    </row>
    <row r="176" spans="1:31" ht="23" customHeight="1" thickTop="1" thickBot="1">
      <c r="A176" s="94" t="s">
        <v>497</v>
      </c>
      <c r="B176" s="94" t="s">
        <v>492</v>
      </c>
      <c r="C176" s="94" t="s">
        <v>25</v>
      </c>
      <c r="D176" s="94" t="s">
        <v>498</v>
      </c>
      <c r="E176" s="94" t="s">
        <v>175</v>
      </c>
      <c r="F176" s="94" t="s">
        <v>623</v>
      </c>
      <c r="G176" s="94" t="s">
        <v>624</v>
      </c>
      <c r="H176" s="94" t="s">
        <v>625</v>
      </c>
      <c r="I176" s="95">
        <v>0</v>
      </c>
      <c r="J176" s="95"/>
      <c r="K176" s="94"/>
      <c r="L176" s="96">
        <v>10.31</v>
      </c>
      <c r="M176" s="96"/>
      <c r="N176" s="96"/>
      <c r="O176" s="96"/>
      <c r="P176" s="96"/>
      <c r="Q176" s="96"/>
      <c r="R176" s="96"/>
      <c r="S176" s="96"/>
      <c r="T176" s="96">
        <v>458.86</v>
      </c>
      <c r="U176" s="96">
        <v>0</v>
      </c>
      <c r="V176" s="96">
        <v>225.22</v>
      </c>
      <c r="W176" s="96">
        <v>13.5</v>
      </c>
      <c r="X176" s="96">
        <v>0</v>
      </c>
      <c r="Y176" s="96">
        <v>0</v>
      </c>
      <c r="Z176" s="96">
        <v>0</v>
      </c>
      <c r="AA176" s="96">
        <v>0</v>
      </c>
      <c r="AB176" s="96">
        <f>ROUND(SUM(S176:W176,Y176:AA176),2)</f>
        <v>697.58</v>
      </c>
      <c r="AC176" s="94"/>
      <c r="AD176" s="94"/>
      <c r="AE176" s="94" t="s">
        <v>988</v>
      </c>
    </row>
    <row r="177" spans="1:31" ht="23" customHeight="1" thickTop="1" thickBot="1">
      <c r="A177" s="94" t="s">
        <v>497</v>
      </c>
      <c r="B177" s="94" t="s">
        <v>492</v>
      </c>
      <c r="C177" s="94" t="s">
        <v>25</v>
      </c>
      <c r="D177" s="94" t="s">
        <v>509</v>
      </c>
      <c r="E177" s="94" t="s">
        <v>49</v>
      </c>
      <c r="F177" s="94" t="s">
        <v>623</v>
      </c>
      <c r="G177" s="94" t="s">
        <v>624</v>
      </c>
      <c r="H177" s="94" t="s">
        <v>625</v>
      </c>
      <c r="I177" s="95">
        <v>0</v>
      </c>
      <c r="J177" s="95"/>
      <c r="K177" s="94"/>
      <c r="L177" s="96">
        <v>12.02</v>
      </c>
      <c r="M177" s="96"/>
      <c r="N177" s="96"/>
      <c r="O177" s="96"/>
      <c r="P177" s="96"/>
      <c r="Q177" s="96"/>
      <c r="R177" s="96"/>
      <c r="S177" s="96"/>
      <c r="T177" s="96">
        <v>690.81</v>
      </c>
      <c r="U177" s="96">
        <v>0</v>
      </c>
      <c r="V177" s="96">
        <v>383.78</v>
      </c>
      <c r="W177" s="96">
        <v>18</v>
      </c>
      <c r="X177" s="96">
        <v>0</v>
      </c>
      <c r="Y177" s="96">
        <v>0</v>
      </c>
      <c r="Z177" s="96">
        <v>0</v>
      </c>
      <c r="AA177" s="96">
        <v>0</v>
      </c>
      <c r="AB177" s="96">
        <f>ROUND(SUM(S177:W177,Y177:AA177),2)</f>
        <v>1092.5899999999999</v>
      </c>
      <c r="AC177" s="94"/>
      <c r="AD177" s="94"/>
      <c r="AE177" s="94" t="s">
        <v>989</v>
      </c>
    </row>
    <row r="178" spans="1:31" s="28" customFormat="1" ht="23" customHeight="1" thickTop="1" thickBot="1">
      <c r="A178" s="127"/>
      <c r="B178" s="127"/>
      <c r="C178" s="127"/>
      <c r="D178" s="127"/>
      <c r="E178" s="127"/>
      <c r="F178" s="127" t="s">
        <v>623</v>
      </c>
      <c r="G178" s="127" t="s">
        <v>624</v>
      </c>
      <c r="H178" s="127" t="s">
        <v>757</v>
      </c>
      <c r="I178" s="128"/>
      <c r="J178" s="128">
        <f>IF(L178&gt;0,T178/L178,0)</f>
        <v>51.485445588893874</v>
      </c>
      <c r="K178" s="127"/>
      <c r="L178" s="129">
        <f>ROUND(SUM(L176:L177),2)</f>
        <v>22.33</v>
      </c>
      <c r="M178" s="129"/>
      <c r="N178" s="129"/>
      <c r="O178" s="129"/>
      <c r="P178" s="129"/>
      <c r="Q178" s="129"/>
      <c r="R178" s="129"/>
      <c r="S178" s="129"/>
      <c r="T178" s="129">
        <f>ROUND(SUM(T176:T177),2)</f>
        <v>1149.67</v>
      </c>
      <c r="U178" s="129"/>
      <c r="V178" s="129">
        <f t="shared" ref="V178:AB178" si="33">ROUND(SUM(V176:V177),2)</f>
        <v>609</v>
      </c>
      <c r="W178" s="129">
        <f t="shared" si="33"/>
        <v>31.5</v>
      </c>
      <c r="X178" s="129">
        <f t="shared" si="33"/>
        <v>0</v>
      </c>
      <c r="Y178" s="129">
        <f t="shared" si="33"/>
        <v>0</v>
      </c>
      <c r="Z178" s="129">
        <f t="shared" si="33"/>
        <v>0</v>
      </c>
      <c r="AA178" s="129">
        <f t="shared" si="33"/>
        <v>0</v>
      </c>
      <c r="AB178" s="129">
        <f t="shared" si="33"/>
        <v>1790.17</v>
      </c>
      <c r="AC178" s="127"/>
      <c r="AD178" s="127"/>
      <c r="AE178" s="127"/>
    </row>
    <row r="179" spans="1:31" s="28" customFormat="1" ht="23" customHeight="1" thickTop="1" thickBot="1">
      <c r="A179" s="130"/>
      <c r="B179" s="130"/>
      <c r="C179" s="130"/>
      <c r="D179" s="130"/>
      <c r="E179" s="130"/>
      <c r="F179" s="130"/>
      <c r="G179" s="130"/>
      <c r="H179" s="130" t="s">
        <v>990</v>
      </c>
      <c r="I179" s="131"/>
      <c r="J179" s="131">
        <f>IF(L179&gt;0,(T179+U179)/L179,0)</f>
        <v>51.485445588893874</v>
      </c>
      <c r="K179" s="130"/>
      <c r="L179" s="132">
        <f>L178</f>
        <v>22.33</v>
      </c>
      <c r="M179" s="132"/>
      <c r="N179" s="132"/>
      <c r="O179" s="132"/>
      <c r="P179" s="132"/>
      <c r="Q179" s="132"/>
      <c r="R179" s="132"/>
      <c r="S179" s="132"/>
      <c r="T179" s="132">
        <f>T178</f>
        <v>1149.67</v>
      </c>
      <c r="U179" s="132">
        <f>0</f>
        <v>0</v>
      </c>
      <c r="V179" s="132">
        <f>V178</f>
        <v>609</v>
      </c>
      <c r="W179" s="132">
        <f>W178</f>
        <v>31.5</v>
      </c>
      <c r="X179" s="132"/>
      <c r="Y179" s="132">
        <f>Y178</f>
        <v>0</v>
      </c>
      <c r="Z179" s="132">
        <f>Z178</f>
        <v>0</v>
      </c>
      <c r="AA179" s="132">
        <f>AA178</f>
        <v>0</v>
      </c>
      <c r="AB179" s="132">
        <f>ROUND(AB178+U179,2)</f>
        <v>1790.17</v>
      </c>
      <c r="AC179" s="127"/>
      <c r="AD179" s="127"/>
      <c r="AE179" s="127"/>
    </row>
    <row r="180" spans="1:31" s="20" customFormat="1" ht="44" customHeight="1" thickTop="1" thickBot="1">
      <c r="A180" s="125" t="s">
        <v>0</v>
      </c>
      <c r="B180" s="125" t="s">
        <v>1</v>
      </c>
      <c r="C180" s="125" t="s">
        <v>2</v>
      </c>
      <c r="D180" s="125" t="s">
        <v>738</v>
      </c>
      <c r="E180" s="125" t="s">
        <v>739</v>
      </c>
      <c r="F180" s="125" t="s">
        <v>5</v>
      </c>
      <c r="G180" s="125" t="s">
        <v>6</v>
      </c>
      <c r="H180" s="125" t="s">
        <v>740</v>
      </c>
      <c r="I180" s="125" t="s">
        <v>8</v>
      </c>
      <c r="J180" s="125" t="s">
        <v>9</v>
      </c>
      <c r="K180" s="125" t="s">
        <v>10</v>
      </c>
      <c r="L180" s="125" t="s">
        <v>11</v>
      </c>
      <c r="M180" s="125" t="s">
        <v>741</v>
      </c>
      <c r="N180" s="125" t="s">
        <v>742</v>
      </c>
      <c r="O180" s="125" t="s">
        <v>743</v>
      </c>
      <c r="P180" s="125" t="s">
        <v>744</v>
      </c>
      <c r="Q180" s="125" t="s">
        <v>735</v>
      </c>
      <c r="R180" s="125" t="s">
        <v>736</v>
      </c>
      <c r="S180" s="125" t="s">
        <v>745</v>
      </c>
      <c r="T180" s="125" t="s">
        <v>12</v>
      </c>
      <c r="U180" s="125" t="s">
        <v>13</v>
      </c>
      <c r="V180" s="125" t="s">
        <v>14</v>
      </c>
      <c r="W180" s="125" t="s">
        <v>15</v>
      </c>
      <c r="X180" s="125" t="s">
        <v>16</v>
      </c>
      <c r="Y180" s="125" t="s">
        <v>17</v>
      </c>
      <c r="Z180" s="125" t="s">
        <v>18</v>
      </c>
      <c r="AA180" s="125" t="s">
        <v>746</v>
      </c>
      <c r="AB180" s="125" t="s">
        <v>21</v>
      </c>
      <c r="AC180" s="126"/>
      <c r="AD180" s="126" t="s">
        <v>875</v>
      </c>
      <c r="AE180" s="126" t="s">
        <v>265</v>
      </c>
    </row>
    <row r="181" spans="1:31" ht="23" customHeight="1" thickTop="1" thickBot="1">
      <c r="A181" s="94" t="s">
        <v>491</v>
      </c>
      <c r="B181" s="94" t="s">
        <v>492</v>
      </c>
      <c r="C181" s="94" t="s">
        <v>25</v>
      </c>
      <c r="D181" s="94" t="s">
        <v>493</v>
      </c>
      <c r="E181" s="94" t="s">
        <v>49</v>
      </c>
      <c r="F181" s="94" t="s">
        <v>626</v>
      </c>
      <c r="G181" s="94" t="s">
        <v>627</v>
      </c>
      <c r="H181" s="94" t="s">
        <v>628</v>
      </c>
      <c r="I181" s="95">
        <v>0</v>
      </c>
      <c r="J181" s="95"/>
      <c r="K181" s="94"/>
      <c r="L181" s="96">
        <v>14.23</v>
      </c>
      <c r="M181" s="96"/>
      <c r="N181" s="96"/>
      <c r="O181" s="96"/>
      <c r="P181" s="96"/>
      <c r="Q181" s="96"/>
      <c r="R181" s="96"/>
      <c r="S181" s="96"/>
      <c r="T181" s="96">
        <v>464.98</v>
      </c>
      <c r="U181" s="96">
        <v>0</v>
      </c>
      <c r="V181" s="96">
        <v>245.31</v>
      </c>
      <c r="W181" s="96">
        <v>22.5</v>
      </c>
      <c r="X181" s="96">
        <v>0</v>
      </c>
      <c r="Y181" s="96">
        <v>0</v>
      </c>
      <c r="Z181" s="96">
        <v>0</v>
      </c>
      <c r="AA181" s="96">
        <v>0</v>
      </c>
      <c r="AB181" s="96">
        <f>ROUND(SUM(S181:W181,Y181:AA181),2)</f>
        <v>732.79</v>
      </c>
      <c r="AC181" s="94"/>
      <c r="AD181" s="94"/>
      <c r="AE181" s="94" t="s">
        <v>991</v>
      </c>
    </row>
    <row r="182" spans="1:31" s="28" customFormat="1" ht="23" customHeight="1" thickTop="1" thickBot="1">
      <c r="A182" s="127"/>
      <c r="B182" s="127"/>
      <c r="C182" s="127"/>
      <c r="D182" s="127"/>
      <c r="E182" s="127"/>
      <c r="F182" s="127" t="s">
        <v>626</v>
      </c>
      <c r="G182" s="127" t="s">
        <v>627</v>
      </c>
      <c r="H182" s="127" t="s">
        <v>757</v>
      </c>
      <c r="I182" s="128"/>
      <c r="J182" s="128">
        <f>IF(L182&gt;0,T182/L182,0)</f>
        <v>32.67603654251581</v>
      </c>
      <c r="K182" s="127"/>
      <c r="L182" s="129">
        <f>ROUND(SUM(L181:L181),2)</f>
        <v>14.23</v>
      </c>
      <c r="M182" s="129"/>
      <c r="N182" s="129"/>
      <c r="O182" s="129"/>
      <c r="P182" s="129"/>
      <c r="Q182" s="129"/>
      <c r="R182" s="129"/>
      <c r="S182" s="129"/>
      <c r="T182" s="129">
        <f>ROUND(SUM(T181:T181),2)</f>
        <v>464.98</v>
      </c>
      <c r="U182" s="129"/>
      <c r="V182" s="129">
        <f t="shared" ref="V182:AB182" si="34">ROUND(SUM(V181:V181),2)</f>
        <v>245.31</v>
      </c>
      <c r="W182" s="129">
        <f t="shared" si="34"/>
        <v>22.5</v>
      </c>
      <c r="X182" s="129">
        <f t="shared" si="34"/>
        <v>0</v>
      </c>
      <c r="Y182" s="129">
        <f t="shared" si="34"/>
        <v>0</v>
      </c>
      <c r="Z182" s="129">
        <f t="shared" si="34"/>
        <v>0</v>
      </c>
      <c r="AA182" s="129">
        <f t="shared" si="34"/>
        <v>0</v>
      </c>
      <c r="AB182" s="129">
        <f t="shared" si="34"/>
        <v>732.79</v>
      </c>
      <c r="AC182" s="127"/>
      <c r="AD182" s="127"/>
      <c r="AE182" s="127"/>
    </row>
    <row r="183" spans="1:31" s="28" customFormat="1" ht="23" customHeight="1" thickTop="1" thickBot="1">
      <c r="A183" s="130"/>
      <c r="B183" s="130"/>
      <c r="C183" s="130"/>
      <c r="D183" s="130"/>
      <c r="E183" s="130"/>
      <c r="F183" s="130"/>
      <c r="G183" s="130"/>
      <c r="H183" s="130" t="s">
        <v>992</v>
      </c>
      <c r="I183" s="131"/>
      <c r="J183" s="131">
        <f>IF(L183&gt;0,(T183+U183)/L183,0)</f>
        <v>32.67603654251581</v>
      </c>
      <c r="K183" s="130"/>
      <c r="L183" s="132">
        <f>L182</f>
        <v>14.23</v>
      </c>
      <c r="M183" s="132"/>
      <c r="N183" s="132"/>
      <c r="O183" s="132"/>
      <c r="P183" s="132"/>
      <c r="Q183" s="132"/>
      <c r="R183" s="132"/>
      <c r="S183" s="132"/>
      <c r="T183" s="132">
        <f>T182</f>
        <v>464.98</v>
      </c>
      <c r="U183" s="132">
        <f>0</f>
        <v>0</v>
      </c>
      <c r="V183" s="132">
        <f>V182</f>
        <v>245.31</v>
      </c>
      <c r="W183" s="132">
        <f>W182</f>
        <v>22.5</v>
      </c>
      <c r="X183" s="132"/>
      <c r="Y183" s="132">
        <f>Y182</f>
        <v>0</v>
      </c>
      <c r="Z183" s="132">
        <f>Z182</f>
        <v>0</v>
      </c>
      <c r="AA183" s="132">
        <f>AA182</f>
        <v>0</v>
      </c>
      <c r="AB183" s="132">
        <f>ROUND(AB182+U183,2)</f>
        <v>732.79</v>
      </c>
      <c r="AC183" s="127"/>
      <c r="AD183" s="127"/>
      <c r="AE183" s="127"/>
    </row>
    <row r="184" spans="1:31" s="20" customFormat="1" ht="44" customHeight="1" thickTop="1" thickBot="1">
      <c r="A184" s="125" t="s">
        <v>0</v>
      </c>
      <c r="B184" s="125" t="s">
        <v>1</v>
      </c>
      <c r="C184" s="125" t="s">
        <v>2</v>
      </c>
      <c r="D184" s="125" t="s">
        <v>738</v>
      </c>
      <c r="E184" s="125" t="s">
        <v>739</v>
      </c>
      <c r="F184" s="125" t="s">
        <v>5</v>
      </c>
      <c r="G184" s="125" t="s">
        <v>6</v>
      </c>
      <c r="H184" s="125" t="s">
        <v>740</v>
      </c>
      <c r="I184" s="125" t="s">
        <v>8</v>
      </c>
      <c r="J184" s="125" t="s">
        <v>9</v>
      </c>
      <c r="K184" s="125" t="s">
        <v>10</v>
      </c>
      <c r="L184" s="125" t="s">
        <v>11</v>
      </c>
      <c r="M184" s="125" t="s">
        <v>741</v>
      </c>
      <c r="N184" s="125" t="s">
        <v>742</v>
      </c>
      <c r="O184" s="125" t="s">
        <v>743</v>
      </c>
      <c r="P184" s="125" t="s">
        <v>744</v>
      </c>
      <c r="Q184" s="125" t="s">
        <v>735</v>
      </c>
      <c r="R184" s="125" t="s">
        <v>736</v>
      </c>
      <c r="S184" s="125" t="s">
        <v>745</v>
      </c>
      <c r="T184" s="125" t="s">
        <v>12</v>
      </c>
      <c r="U184" s="125" t="s">
        <v>13</v>
      </c>
      <c r="V184" s="125" t="s">
        <v>14</v>
      </c>
      <c r="W184" s="125" t="s">
        <v>15</v>
      </c>
      <c r="X184" s="125" t="s">
        <v>16</v>
      </c>
      <c r="Y184" s="125" t="s">
        <v>17</v>
      </c>
      <c r="Z184" s="125" t="s">
        <v>18</v>
      </c>
      <c r="AA184" s="125" t="s">
        <v>746</v>
      </c>
      <c r="AB184" s="125" t="s">
        <v>21</v>
      </c>
      <c r="AC184" s="126"/>
      <c r="AD184" s="126" t="s">
        <v>875</v>
      </c>
      <c r="AE184" s="126" t="s">
        <v>265</v>
      </c>
    </row>
    <row r="185" spans="1:31" ht="23" customHeight="1" thickTop="1" thickBot="1">
      <c r="A185" s="94" t="s">
        <v>491</v>
      </c>
      <c r="B185" s="94" t="s">
        <v>492</v>
      </c>
      <c r="C185" s="94" t="s">
        <v>25</v>
      </c>
      <c r="D185" s="94" t="s">
        <v>493</v>
      </c>
      <c r="E185" s="94" t="s">
        <v>49</v>
      </c>
      <c r="F185" s="94" t="s">
        <v>629</v>
      </c>
      <c r="G185" s="94" t="s">
        <v>630</v>
      </c>
      <c r="H185" s="94" t="s">
        <v>631</v>
      </c>
      <c r="I185" s="95">
        <v>0</v>
      </c>
      <c r="J185" s="95"/>
      <c r="K185" s="94"/>
      <c r="L185" s="96">
        <v>14.24</v>
      </c>
      <c r="M185" s="96"/>
      <c r="N185" s="96"/>
      <c r="O185" s="96"/>
      <c r="P185" s="96"/>
      <c r="Q185" s="96"/>
      <c r="R185" s="96"/>
      <c r="S185" s="96"/>
      <c r="T185" s="96">
        <v>464.98</v>
      </c>
      <c r="U185" s="96">
        <v>0</v>
      </c>
      <c r="V185" s="96">
        <v>245.31</v>
      </c>
      <c r="W185" s="96">
        <v>22.5</v>
      </c>
      <c r="X185" s="96">
        <v>0</v>
      </c>
      <c r="Y185" s="96">
        <v>0</v>
      </c>
      <c r="Z185" s="96">
        <v>0</v>
      </c>
      <c r="AA185" s="96">
        <v>0</v>
      </c>
      <c r="AB185" s="96">
        <f>ROUND(SUM(S185:W185,Y185:AA185),2)</f>
        <v>732.79</v>
      </c>
      <c r="AC185" s="94"/>
      <c r="AD185" s="94"/>
      <c r="AE185" s="94" t="s">
        <v>993</v>
      </c>
    </row>
    <row r="186" spans="1:31" s="28" customFormat="1" ht="23" customHeight="1" thickTop="1" thickBot="1">
      <c r="A186" s="127"/>
      <c r="B186" s="127"/>
      <c r="C186" s="127"/>
      <c r="D186" s="127"/>
      <c r="E186" s="127"/>
      <c r="F186" s="127" t="s">
        <v>629</v>
      </c>
      <c r="G186" s="127" t="s">
        <v>630</v>
      </c>
      <c r="H186" s="127" t="s">
        <v>757</v>
      </c>
      <c r="I186" s="128"/>
      <c r="J186" s="128">
        <f>IF(L186&gt;0,T186/L186,0)</f>
        <v>32.653089887640448</v>
      </c>
      <c r="K186" s="127"/>
      <c r="L186" s="129">
        <f>ROUND(SUM(L185:L185),2)</f>
        <v>14.24</v>
      </c>
      <c r="M186" s="129"/>
      <c r="N186" s="129"/>
      <c r="O186" s="129"/>
      <c r="P186" s="129"/>
      <c r="Q186" s="129"/>
      <c r="R186" s="129"/>
      <c r="S186" s="129"/>
      <c r="T186" s="129">
        <f>ROUND(SUM(T185:T185),2)</f>
        <v>464.98</v>
      </c>
      <c r="U186" s="129"/>
      <c r="V186" s="129">
        <f t="shared" ref="V186:AB186" si="35">ROUND(SUM(V185:V185),2)</f>
        <v>245.31</v>
      </c>
      <c r="W186" s="129">
        <f t="shared" si="35"/>
        <v>22.5</v>
      </c>
      <c r="X186" s="129">
        <f t="shared" si="35"/>
        <v>0</v>
      </c>
      <c r="Y186" s="129">
        <f t="shared" si="35"/>
        <v>0</v>
      </c>
      <c r="Z186" s="129">
        <f t="shared" si="35"/>
        <v>0</v>
      </c>
      <c r="AA186" s="129">
        <f t="shared" si="35"/>
        <v>0</v>
      </c>
      <c r="AB186" s="129">
        <f t="shared" si="35"/>
        <v>732.79</v>
      </c>
      <c r="AC186" s="127"/>
      <c r="AD186" s="127"/>
      <c r="AE186" s="127"/>
    </row>
    <row r="187" spans="1:31" s="28" customFormat="1" ht="23" customHeight="1" thickTop="1" thickBot="1">
      <c r="A187" s="130"/>
      <c r="B187" s="130"/>
      <c r="C187" s="130"/>
      <c r="D187" s="130"/>
      <c r="E187" s="130"/>
      <c r="F187" s="130"/>
      <c r="G187" s="130"/>
      <c r="H187" s="130" t="s">
        <v>994</v>
      </c>
      <c r="I187" s="131"/>
      <c r="J187" s="131">
        <f>IF(L187&gt;0,(T187+U187)/L187,0)</f>
        <v>32.653089887640448</v>
      </c>
      <c r="K187" s="130"/>
      <c r="L187" s="132">
        <f>L186</f>
        <v>14.24</v>
      </c>
      <c r="M187" s="132"/>
      <c r="N187" s="132"/>
      <c r="O187" s="132"/>
      <c r="P187" s="132"/>
      <c r="Q187" s="132"/>
      <c r="R187" s="132"/>
      <c r="S187" s="132"/>
      <c r="T187" s="132">
        <f>T186</f>
        <v>464.98</v>
      </c>
      <c r="U187" s="132">
        <f>0</f>
        <v>0</v>
      </c>
      <c r="V187" s="132">
        <f>V186</f>
        <v>245.31</v>
      </c>
      <c r="W187" s="132">
        <f>W186</f>
        <v>22.5</v>
      </c>
      <c r="X187" s="132"/>
      <c r="Y187" s="132">
        <f>Y186</f>
        <v>0</v>
      </c>
      <c r="Z187" s="132">
        <f>Z186</f>
        <v>0</v>
      </c>
      <c r="AA187" s="132">
        <f>AA186</f>
        <v>0</v>
      </c>
      <c r="AB187" s="132">
        <f>ROUND(AB186+U187,2)</f>
        <v>732.79</v>
      </c>
      <c r="AC187" s="127"/>
      <c r="AD187" s="127"/>
      <c r="AE187" s="127"/>
    </row>
    <row r="188" spans="1:31" s="20" customFormat="1" ht="44" customHeight="1" thickTop="1" thickBot="1">
      <c r="A188" s="125" t="s">
        <v>0</v>
      </c>
      <c r="B188" s="125" t="s">
        <v>1</v>
      </c>
      <c r="C188" s="125" t="s">
        <v>2</v>
      </c>
      <c r="D188" s="125" t="s">
        <v>738</v>
      </c>
      <c r="E188" s="125" t="s">
        <v>739</v>
      </c>
      <c r="F188" s="125" t="s">
        <v>5</v>
      </c>
      <c r="G188" s="125" t="s">
        <v>6</v>
      </c>
      <c r="H188" s="125" t="s">
        <v>740</v>
      </c>
      <c r="I188" s="125" t="s">
        <v>8</v>
      </c>
      <c r="J188" s="125" t="s">
        <v>9</v>
      </c>
      <c r="K188" s="125" t="s">
        <v>10</v>
      </c>
      <c r="L188" s="125" t="s">
        <v>11</v>
      </c>
      <c r="M188" s="125" t="s">
        <v>741</v>
      </c>
      <c r="N188" s="125" t="s">
        <v>742</v>
      </c>
      <c r="O188" s="125" t="s">
        <v>743</v>
      </c>
      <c r="P188" s="125" t="s">
        <v>744</v>
      </c>
      <c r="Q188" s="125" t="s">
        <v>735</v>
      </c>
      <c r="R188" s="125" t="s">
        <v>736</v>
      </c>
      <c r="S188" s="125" t="s">
        <v>745</v>
      </c>
      <c r="T188" s="125" t="s">
        <v>12</v>
      </c>
      <c r="U188" s="125" t="s">
        <v>13</v>
      </c>
      <c r="V188" s="125" t="s">
        <v>14</v>
      </c>
      <c r="W188" s="125" t="s">
        <v>15</v>
      </c>
      <c r="X188" s="125" t="s">
        <v>16</v>
      </c>
      <c r="Y188" s="125" t="s">
        <v>17</v>
      </c>
      <c r="Z188" s="125" t="s">
        <v>18</v>
      </c>
      <c r="AA188" s="125" t="s">
        <v>746</v>
      </c>
      <c r="AB188" s="125" t="s">
        <v>21</v>
      </c>
      <c r="AC188" s="126"/>
      <c r="AD188" s="126" t="s">
        <v>875</v>
      </c>
      <c r="AE188" s="126" t="s">
        <v>265</v>
      </c>
    </row>
    <row r="189" spans="1:31" ht="23" customHeight="1" thickTop="1" thickBot="1">
      <c r="A189" s="94" t="s">
        <v>497</v>
      </c>
      <c r="B189" s="94" t="s">
        <v>492</v>
      </c>
      <c r="C189" s="94" t="s">
        <v>25</v>
      </c>
      <c r="D189" s="94" t="s">
        <v>498</v>
      </c>
      <c r="E189" s="94" t="s">
        <v>192</v>
      </c>
      <c r="F189" s="94" t="s">
        <v>632</v>
      </c>
      <c r="G189" s="94" t="s">
        <v>633</v>
      </c>
      <c r="H189" s="94" t="s">
        <v>634</v>
      </c>
      <c r="I189" s="95">
        <v>0</v>
      </c>
      <c r="J189" s="95"/>
      <c r="K189" s="94"/>
      <c r="L189" s="96">
        <v>8.5299999999999994</v>
      </c>
      <c r="M189" s="96"/>
      <c r="N189" s="96"/>
      <c r="O189" s="96"/>
      <c r="P189" s="96"/>
      <c r="Q189" s="96"/>
      <c r="R189" s="96"/>
      <c r="S189" s="96"/>
      <c r="T189" s="96">
        <v>364.49</v>
      </c>
      <c r="U189" s="96">
        <v>0</v>
      </c>
      <c r="V189" s="96">
        <v>152.31</v>
      </c>
      <c r="W189" s="96">
        <v>9</v>
      </c>
      <c r="X189" s="96">
        <v>0</v>
      </c>
      <c r="Y189" s="96">
        <v>0</v>
      </c>
      <c r="Z189" s="96">
        <v>0</v>
      </c>
      <c r="AA189" s="96">
        <v>0</v>
      </c>
      <c r="AB189" s="96">
        <f t="shared" ref="AB189:AB194" si="36">ROUND(SUM(S189:W189,Y189:AA189),2)</f>
        <v>525.79999999999995</v>
      </c>
      <c r="AC189" s="94"/>
      <c r="AD189" s="94"/>
      <c r="AE189" s="94" t="s">
        <v>995</v>
      </c>
    </row>
    <row r="190" spans="1:31" ht="23" customHeight="1" thickTop="1" thickBot="1">
      <c r="A190" s="94" t="s">
        <v>497</v>
      </c>
      <c r="B190" s="94" t="s">
        <v>492</v>
      </c>
      <c r="C190" s="94" t="s">
        <v>25</v>
      </c>
      <c r="D190" s="94" t="s">
        <v>502</v>
      </c>
      <c r="E190" s="94" t="s">
        <v>503</v>
      </c>
      <c r="F190" s="94" t="s">
        <v>632</v>
      </c>
      <c r="G190" s="94" t="s">
        <v>633</v>
      </c>
      <c r="H190" s="94" t="s">
        <v>634</v>
      </c>
      <c r="I190" s="95">
        <v>0</v>
      </c>
      <c r="J190" s="95"/>
      <c r="K190" s="94"/>
      <c r="L190" s="96">
        <v>10.28</v>
      </c>
      <c r="M190" s="96"/>
      <c r="N190" s="96"/>
      <c r="O190" s="96"/>
      <c r="P190" s="96"/>
      <c r="Q190" s="96"/>
      <c r="R190" s="96"/>
      <c r="S190" s="96"/>
      <c r="T190" s="96">
        <v>233.61</v>
      </c>
      <c r="U190" s="96">
        <v>0</v>
      </c>
      <c r="V190" s="96">
        <v>105.52</v>
      </c>
      <c r="W190" s="96">
        <v>13.5</v>
      </c>
      <c r="X190" s="96">
        <v>0</v>
      </c>
      <c r="Y190" s="96">
        <v>0</v>
      </c>
      <c r="Z190" s="96">
        <v>0</v>
      </c>
      <c r="AA190" s="96">
        <v>0</v>
      </c>
      <c r="AB190" s="96">
        <f t="shared" si="36"/>
        <v>352.63</v>
      </c>
      <c r="AC190" s="94"/>
      <c r="AD190" s="94"/>
      <c r="AE190" s="94" t="s">
        <v>996</v>
      </c>
    </row>
    <row r="191" spans="1:31" ht="23" customHeight="1" thickTop="1" thickBot="1">
      <c r="A191" s="94" t="s">
        <v>497</v>
      </c>
      <c r="B191" s="94" t="s">
        <v>492</v>
      </c>
      <c r="C191" s="94" t="s">
        <v>25</v>
      </c>
      <c r="D191" s="94" t="s">
        <v>504</v>
      </c>
      <c r="E191" s="94" t="s">
        <v>505</v>
      </c>
      <c r="F191" s="94" t="s">
        <v>632</v>
      </c>
      <c r="G191" s="94" t="s">
        <v>633</v>
      </c>
      <c r="H191" s="94" t="s">
        <v>634</v>
      </c>
      <c r="I191" s="95">
        <v>0</v>
      </c>
      <c r="J191" s="95"/>
      <c r="K191" s="94"/>
      <c r="L191" s="96">
        <v>10.59</v>
      </c>
      <c r="M191" s="96"/>
      <c r="N191" s="96"/>
      <c r="O191" s="96"/>
      <c r="P191" s="96"/>
      <c r="Q191" s="96"/>
      <c r="R191" s="96"/>
      <c r="S191" s="96"/>
      <c r="T191" s="96">
        <v>530.13</v>
      </c>
      <c r="U191" s="96">
        <v>0</v>
      </c>
      <c r="V191" s="96">
        <v>154.97</v>
      </c>
      <c r="W191" s="96">
        <v>13.5</v>
      </c>
      <c r="X191" s="96">
        <v>0</v>
      </c>
      <c r="Y191" s="96">
        <v>0</v>
      </c>
      <c r="Z191" s="96">
        <v>0</v>
      </c>
      <c r="AA191" s="96">
        <v>0</v>
      </c>
      <c r="AB191" s="96">
        <f t="shared" si="36"/>
        <v>698.6</v>
      </c>
      <c r="AC191" s="94"/>
      <c r="AD191" s="94"/>
      <c r="AE191" s="94" t="s">
        <v>997</v>
      </c>
    </row>
    <row r="192" spans="1:31" ht="23" customHeight="1" thickTop="1" thickBot="1">
      <c r="A192" s="94" t="s">
        <v>497</v>
      </c>
      <c r="B192" s="94" t="s">
        <v>492</v>
      </c>
      <c r="C192" s="94" t="s">
        <v>25</v>
      </c>
      <c r="D192" s="94" t="s">
        <v>506</v>
      </c>
      <c r="E192" s="94" t="s">
        <v>507</v>
      </c>
      <c r="F192" s="94" t="s">
        <v>632</v>
      </c>
      <c r="G192" s="94" t="s">
        <v>633</v>
      </c>
      <c r="H192" s="94" t="s">
        <v>634</v>
      </c>
      <c r="I192" s="95">
        <v>0</v>
      </c>
      <c r="J192" s="95"/>
      <c r="K192" s="94"/>
      <c r="L192" s="96">
        <v>10.88</v>
      </c>
      <c r="M192" s="96"/>
      <c r="N192" s="96"/>
      <c r="O192" s="96"/>
      <c r="P192" s="96"/>
      <c r="Q192" s="96"/>
      <c r="R192" s="96"/>
      <c r="S192" s="96"/>
      <c r="T192" s="96">
        <v>460.49</v>
      </c>
      <c r="U192" s="96">
        <v>0</v>
      </c>
      <c r="V192" s="96">
        <v>166.39</v>
      </c>
      <c r="W192" s="96">
        <v>13.5</v>
      </c>
      <c r="X192" s="96">
        <v>0</v>
      </c>
      <c r="Y192" s="96">
        <v>0</v>
      </c>
      <c r="Z192" s="96">
        <v>0</v>
      </c>
      <c r="AA192" s="96">
        <v>0</v>
      </c>
      <c r="AB192" s="96">
        <f t="shared" si="36"/>
        <v>640.38</v>
      </c>
      <c r="AC192" s="94"/>
      <c r="AD192" s="94"/>
      <c r="AE192" s="94" t="s">
        <v>998</v>
      </c>
    </row>
    <row r="193" spans="1:31" ht="23" customHeight="1" thickTop="1" thickBot="1">
      <c r="A193" s="94" t="s">
        <v>497</v>
      </c>
      <c r="B193" s="94" t="s">
        <v>492</v>
      </c>
      <c r="C193" s="94" t="s">
        <v>25</v>
      </c>
      <c r="D193" s="94" t="s">
        <v>509</v>
      </c>
      <c r="E193" s="94" t="s">
        <v>49</v>
      </c>
      <c r="F193" s="94" t="s">
        <v>632</v>
      </c>
      <c r="G193" s="94" t="s">
        <v>633</v>
      </c>
      <c r="H193" s="94" t="s">
        <v>634</v>
      </c>
      <c r="I193" s="95">
        <v>0</v>
      </c>
      <c r="J193" s="95"/>
      <c r="K193" s="94"/>
      <c r="L193" s="96">
        <v>11.42</v>
      </c>
      <c r="M193" s="96"/>
      <c r="N193" s="96"/>
      <c r="O193" s="96"/>
      <c r="P193" s="96"/>
      <c r="Q193" s="96"/>
      <c r="R193" s="96"/>
      <c r="S193" s="96"/>
      <c r="T193" s="96">
        <v>690.81</v>
      </c>
      <c r="U193" s="96">
        <v>0</v>
      </c>
      <c r="V193" s="96">
        <v>383.78</v>
      </c>
      <c r="W193" s="96">
        <v>13.5</v>
      </c>
      <c r="X193" s="96">
        <v>0</v>
      </c>
      <c r="Y193" s="96">
        <v>0</v>
      </c>
      <c r="Z193" s="96">
        <v>0</v>
      </c>
      <c r="AA193" s="96">
        <v>0</v>
      </c>
      <c r="AB193" s="96">
        <f t="shared" si="36"/>
        <v>1088.0899999999999</v>
      </c>
      <c r="AC193" s="94"/>
      <c r="AD193" s="94"/>
      <c r="AE193" s="94" t="s">
        <v>999</v>
      </c>
    </row>
    <row r="194" spans="1:31" ht="23" customHeight="1" thickTop="1" thickBot="1">
      <c r="A194" s="94" t="s">
        <v>491</v>
      </c>
      <c r="B194" s="94" t="s">
        <v>492</v>
      </c>
      <c r="C194" s="94" t="s">
        <v>25</v>
      </c>
      <c r="D194" s="94" t="s">
        <v>526</v>
      </c>
      <c r="E194" s="94" t="s">
        <v>527</v>
      </c>
      <c r="F194" s="94" t="s">
        <v>632</v>
      </c>
      <c r="G194" s="94" t="s">
        <v>633</v>
      </c>
      <c r="H194" s="94" t="s">
        <v>634</v>
      </c>
      <c r="I194" s="95">
        <v>0</v>
      </c>
      <c r="J194" s="95"/>
      <c r="K194" s="94"/>
      <c r="L194" s="96">
        <v>10.93</v>
      </c>
      <c r="M194" s="96"/>
      <c r="N194" s="96"/>
      <c r="O194" s="96"/>
      <c r="P194" s="96"/>
      <c r="Q194" s="96"/>
      <c r="R194" s="96"/>
      <c r="S194" s="96"/>
      <c r="T194" s="96">
        <v>339.29</v>
      </c>
      <c r="U194" s="96">
        <v>0</v>
      </c>
      <c r="V194" s="96">
        <v>105.1</v>
      </c>
      <c r="W194" s="96">
        <v>9</v>
      </c>
      <c r="X194" s="96">
        <v>0</v>
      </c>
      <c r="Y194" s="96">
        <v>0</v>
      </c>
      <c r="Z194" s="96">
        <v>0</v>
      </c>
      <c r="AA194" s="96">
        <v>0</v>
      </c>
      <c r="AB194" s="96">
        <f t="shared" si="36"/>
        <v>453.39</v>
      </c>
      <c r="AC194" s="94"/>
      <c r="AD194" s="94"/>
      <c r="AE194" s="94" t="s">
        <v>1000</v>
      </c>
    </row>
    <row r="195" spans="1:31" s="28" customFormat="1" ht="22.9" customHeight="1" thickTop="1" thickBot="1">
      <c r="A195" s="127"/>
      <c r="B195" s="127"/>
      <c r="C195" s="127"/>
      <c r="D195" s="127"/>
      <c r="E195" s="127"/>
      <c r="F195" s="127" t="s">
        <v>632</v>
      </c>
      <c r="G195" s="127" t="s">
        <v>633</v>
      </c>
      <c r="H195" s="127" t="s">
        <v>757</v>
      </c>
      <c r="I195" s="128"/>
      <c r="J195" s="128">
        <f>IF(L195&gt;0,T195/L195,0)</f>
        <v>41.814146575123743</v>
      </c>
      <c r="K195" s="127"/>
      <c r="L195" s="129">
        <f>ROUND(SUM(L189:L194),2)</f>
        <v>62.63</v>
      </c>
      <c r="M195" s="129"/>
      <c r="N195" s="129"/>
      <c r="O195" s="129"/>
      <c r="P195" s="129"/>
      <c r="Q195" s="129"/>
      <c r="R195" s="129"/>
      <c r="S195" s="129"/>
      <c r="T195" s="129">
        <f>ROUND(SUM(T189:T194),2)</f>
        <v>2618.8200000000002</v>
      </c>
      <c r="U195" s="129"/>
      <c r="V195" s="129">
        <f t="shared" ref="V195:AB195" si="37">ROUND(SUM(V189:V194),2)</f>
        <v>1068.07</v>
      </c>
      <c r="W195" s="129">
        <f t="shared" si="37"/>
        <v>72</v>
      </c>
      <c r="X195" s="129">
        <f t="shared" si="37"/>
        <v>0</v>
      </c>
      <c r="Y195" s="129">
        <f t="shared" si="37"/>
        <v>0</v>
      </c>
      <c r="Z195" s="129">
        <f t="shared" si="37"/>
        <v>0</v>
      </c>
      <c r="AA195" s="129">
        <f t="shared" si="37"/>
        <v>0</v>
      </c>
      <c r="AB195" s="129">
        <f t="shared" si="37"/>
        <v>3758.89</v>
      </c>
      <c r="AC195" s="127"/>
      <c r="AD195" s="127"/>
      <c r="AE195" s="127"/>
    </row>
    <row r="196" spans="1:31" s="28" customFormat="1" ht="23" customHeight="1" thickTop="1" thickBot="1">
      <c r="A196" s="130"/>
      <c r="B196" s="130"/>
      <c r="C196" s="130"/>
      <c r="D196" s="130"/>
      <c r="E196" s="130"/>
      <c r="F196" s="130"/>
      <c r="G196" s="130"/>
      <c r="H196" s="130" t="s">
        <v>1001</v>
      </c>
      <c r="I196" s="131"/>
      <c r="J196" s="131">
        <f>IF(L196&gt;0,(T196+U196)/L196,0)</f>
        <v>41.814146575123743</v>
      </c>
      <c r="K196" s="130"/>
      <c r="L196" s="132">
        <f>L195</f>
        <v>62.63</v>
      </c>
      <c r="M196" s="132"/>
      <c r="N196" s="132"/>
      <c r="O196" s="132"/>
      <c r="P196" s="132"/>
      <c r="Q196" s="132"/>
      <c r="R196" s="132"/>
      <c r="S196" s="132"/>
      <c r="T196" s="132">
        <f>T195</f>
        <v>2618.8200000000002</v>
      </c>
      <c r="U196" s="132">
        <f>0</f>
        <v>0</v>
      </c>
      <c r="V196" s="132">
        <f>V195</f>
        <v>1068.07</v>
      </c>
      <c r="W196" s="132">
        <f>W195</f>
        <v>72</v>
      </c>
      <c r="X196" s="132"/>
      <c r="Y196" s="132">
        <f>Y195</f>
        <v>0</v>
      </c>
      <c r="Z196" s="132">
        <f>Z195</f>
        <v>0</v>
      </c>
      <c r="AA196" s="132">
        <f>AA195</f>
        <v>0</v>
      </c>
      <c r="AB196" s="132">
        <f>ROUND(AB195+U196,2)</f>
        <v>3758.89</v>
      </c>
      <c r="AC196" s="127"/>
      <c r="AD196" s="127"/>
      <c r="AE196" s="127"/>
    </row>
    <row r="197" spans="1:31" s="20" customFormat="1" ht="44" customHeight="1" thickTop="1" thickBot="1">
      <c r="A197" s="125" t="s">
        <v>0</v>
      </c>
      <c r="B197" s="125" t="s">
        <v>1</v>
      </c>
      <c r="C197" s="125" t="s">
        <v>2</v>
      </c>
      <c r="D197" s="125" t="s">
        <v>738</v>
      </c>
      <c r="E197" s="125" t="s">
        <v>739</v>
      </c>
      <c r="F197" s="125" t="s">
        <v>5</v>
      </c>
      <c r="G197" s="125" t="s">
        <v>6</v>
      </c>
      <c r="H197" s="125" t="s">
        <v>740</v>
      </c>
      <c r="I197" s="125" t="s">
        <v>8</v>
      </c>
      <c r="J197" s="125" t="s">
        <v>9</v>
      </c>
      <c r="K197" s="125" t="s">
        <v>10</v>
      </c>
      <c r="L197" s="125" t="s">
        <v>11</v>
      </c>
      <c r="M197" s="125" t="s">
        <v>741</v>
      </c>
      <c r="N197" s="125" t="s">
        <v>742</v>
      </c>
      <c r="O197" s="125" t="s">
        <v>743</v>
      </c>
      <c r="P197" s="125" t="s">
        <v>744</v>
      </c>
      <c r="Q197" s="125" t="s">
        <v>735</v>
      </c>
      <c r="R197" s="125" t="s">
        <v>736</v>
      </c>
      <c r="S197" s="125" t="s">
        <v>745</v>
      </c>
      <c r="T197" s="125" t="s">
        <v>12</v>
      </c>
      <c r="U197" s="125" t="s">
        <v>13</v>
      </c>
      <c r="V197" s="125" t="s">
        <v>14</v>
      </c>
      <c r="W197" s="125" t="s">
        <v>15</v>
      </c>
      <c r="X197" s="125" t="s">
        <v>16</v>
      </c>
      <c r="Y197" s="125" t="s">
        <v>17</v>
      </c>
      <c r="Z197" s="125" t="s">
        <v>18</v>
      </c>
      <c r="AA197" s="125" t="s">
        <v>746</v>
      </c>
      <c r="AB197" s="125" t="s">
        <v>21</v>
      </c>
      <c r="AC197" s="126"/>
      <c r="AD197" s="126" t="s">
        <v>875</v>
      </c>
      <c r="AE197" s="126" t="s">
        <v>265</v>
      </c>
    </row>
    <row r="198" spans="1:31" ht="23" customHeight="1" thickTop="1" thickBot="1">
      <c r="A198" s="94" t="s">
        <v>497</v>
      </c>
      <c r="B198" s="94" t="s">
        <v>492</v>
      </c>
      <c r="C198" s="94" t="s">
        <v>25</v>
      </c>
      <c r="D198" s="94" t="s">
        <v>533</v>
      </c>
      <c r="E198" s="94" t="s">
        <v>51</v>
      </c>
      <c r="F198" s="94" t="s">
        <v>635</v>
      </c>
      <c r="G198" s="94" t="s">
        <v>636</v>
      </c>
      <c r="H198" s="94" t="s">
        <v>637</v>
      </c>
      <c r="I198" s="95">
        <v>0</v>
      </c>
      <c r="J198" s="95"/>
      <c r="K198" s="94"/>
      <c r="L198" s="96">
        <v>8.61</v>
      </c>
      <c r="M198" s="96"/>
      <c r="N198" s="96"/>
      <c r="O198" s="96"/>
      <c r="P198" s="96"/>
      <c r="Q198" s="96"/>
      <c r="R198" s="96"/>
      <c r="S198" s="96"/>
      <c r="T198" s="96">
        <v>284.23</v>
      </c>
      <c r="U198" s="96">
        <v>0</v>
      </c>
      <c r="V198" s="96">
        <v>159.93</v>
      </c>
      <c r="W198" s="96">
        <v>9</v>
      </c>
      <c r="X198" s="96">
        <v>0</v>
      </c>
      <c r="Y198" s="96">
        <v>0</v>
      </c>
      <c r="Z198" s="96">
        <v>0</v>
      </c>
      <c r="AA198" s="96">
        <v>100</v>
      </c>
      <c r="AB198" s="96">
        <f t="shared" ref="AB198:AB205" si="38">ROUND(SUM(S198:W198,Y198:AA198),2)</f>
        <v>553.16</v>
      </c>
      <c r="AC198" s="94"/>
      <c r="AD198" s="94"/>
      <c r="AE198" s="94" t="s">
        <v>1002</v>
      </c>
    </row>
    <row r="199" spans="1:31" ht="23" customHeight="1" thickTop="1" thickBot="1">
      <c r="A199" s="94" t="s">
        <v>497</v>
      </c>
      <c r="B199" s="94" t="s">
        <v>492</v>
      </c>
      <c r="C199" s="94" t="s">
        <v>25</v>
      </c>
      <c r="D199" s="94" t="s">
        <v>498</v>
      </c>
      <c r="E199" s="94" t="s">
        <v>192</v>
      </c>
      <c r="F199" s="94" t="s">
        <v>635</v>
      </c>
      <c r="G199" s="94" t="s">
        <v>636</v>
      </c>
      <c r="H199" s="94" t="s">
        <v>637</v>
      </c>
      <c r="I199" s="95">
        <v>0</v>
      </c>
      <c r="J199" s="95"/>
      <c r="K199" s="94"/>
      <c r="L199" s="96">
        <v>8.75</v>
      </c>
      <c r="M199" s="96"/>
      <c r="N199" s="96"/>
      <c r="O199" s="96"/>
      <c r="P199" s="96"/>
      <c r="Q199" s="96"/>
      <c r="R199" s="96"/>
      <c r="S199" s="96"/>
      <c r="T199" s="96">
        <v>364.49</v>
      </c>
      <c r="U199" s="96">
        <v>0</v>
      </c>
      <c r="V199" s="96">
        <v>152.31</v>
      </c>
      <c r="W199" s="96">
        <v>9</v>
      </c>
      <c r="X199" s="96">
        <v>0</v>
      </c>
      <c r="Y199" s="96">
        <v>0</v>
      </c>
      <c r="Z199" s="96">
        <v>0</v>
      </c>
      <c r="AA199" s="96">
        <v>100</v>
      </c>
      <c r="AB199" s="96">
        <f t="shared" si="38"/>
        <v>625.79999999999995</v>
      </c>
      <c r="AC199" s="94"/>
      <c r="AD199" s="94"/>
      <c r="AE199" s="94" t="s">
        <v>1003</v>
      </c>
    </row>
    <row r="200" spans="1:31" ht="23" customHeight="1" thickTop="1" thickBot="1">
      <c r="A200" s="94" t="s">
        <v>497</v>
      </c>
      <c r="B200" s="94" t="s">
        <v>492</v>
      </c>
      <c r="C200" s="94" t="s">
        <v>25</v>
      </c>
      <c r="D200" s="94" t="s">
        <v>498</v>
      </c>
      <c r="E200" s="94" t="s">
        <v>175</v>
      </c>
      <c r="F200" s="94" t="s">
        <v>635</v>
      </c>
      <c r="G200" s="94" t="s">
        <v>636</v>
      </c>
      <c r="H200" s="94" t="s">
        <v>637</v>
      </c>
      <c r="I200" s="95">
        <v>0</v>
      </c>
      <c r="J200" s="95"/>
      <c r="K200" s="94"/>
      <c r="L200" s="96">
        <v>10.61</v>
      </c>
      <c r="M200" s="96"/>
      <c r="N200" s="96"/>
      <c r="O200" s="96"/>
      <c r="P200" s="96"/>
      <c r="Q200" s="96"/>
      <c r="R200" s="96"/>
      <c r="S200" s="96"/>
      <c r="T200" s="96">
        <v>458.86</v>
      </c>
      <c r="U200" s="96">
        <v>0</v>
      </c>
      <c r="V200" s="96">
        <v>225.22</v>
      </c>
      <c r="W200" s="96">
        <v>13.5</v>
      </c>
      <c r="X200" s="96">
        <v>0</v>
      </c>
      <c r="Y200" s="96">
        <v>0</v>
      </c>
      <c r="Z200" s="96">
        <v>0</v>
      </c>
      <c r="AA200" s="96">
        <v>100</v>
      </c>
      <c r="AB200" s="96">
        <f t="shared" si="38"/>
        <v>797.58</v>
      </c>
      <c r="AC200" s="94"/>
      <c r="AD200" s="94"/>
      <c r="AE200" s="94" t="s">
        <v>1004</v>
      </c>
    </row>
    <row r="201" spans="1:31" ht="23" customHeight="1" thickTop="1" thickBot="1">
      <c r="A201" s="94" t="s">
        <v>497</v>
      </c>
      <c r="B201" s="94" t="s">
        <v>492</v>
      </c>
      <c r="C201" s="94" t="s">
        <v>25</v>
      </c>
      <c r="D201" s="94" t="s">
        <v>502</v>
      </c>
      <c r="E201" s="94" t="s">
        <v>503</v>
      </c>
      <c r="F201" s="94" t="s">
        <v>635</v>
      </c>
      <c r="G201" s="94" t="s">
        <v>636</v>
      </c>
      <c r="H201" s="94" t="s">
        <v>637</v>
      </c>
      <c r="I201" s="95">
        <v>0</v>
      </c>
      <c r="J201" s="95"/>
      <c r="K201" s="94"/>
      <c r="L201" s="96">
        <v>9.41</v>
      </c>
      <c r="M201" s="96"/>
      <c r="N201" s="96"/>
      <c r="O201" s="96"/>
      <c r="P201" s="96"/>
      <c r="Q201" s="96"/>
      <c r="R201" s="96"/>
      <c r="S201" s="96"/>
      <c r="T201" s="96">
        <v>233.61</v>
      </c>
      <c r="U201" s="96">
        <v>0</v>
      </c>
      <c r="V201" s="96">
        <v>105.52</v>
      </c>
      <c r="W201" s="96">
        <v>9</v>
      </c>
      <c r="X201" s="96">
        <v>0</v>
      </c>
      <c r="Y201" s="96">
        <v>0</v>
      </c>
      <c r="Z201" s="96">
        <v>0</v>
      </c>
      <c r="AA201" s="96">
        <v>100</v>
      </c>
      <c r="AB201" s="96">
        <f t="shared" si="38"/>
        <v>448.13</v>
      </c>
      <c r="AC201" s="94"/>
      <c r="AD201" s="94"/>
      <c r="AE201" s="94" t="s">
        <v>1005</v>
      </c>
    </row>
    <row r="202" spans="1:31" ht="23" customHeight="1" thickTop="1" thickBot="1">
      <c r="A202" s="94" t="s">
        <v>497</v>
      </c>
      <c r="B202" s="94" t="s">
        <v>492</v>
      </c>
      <c r="C202" s="94" t="s">
        <v>25</v>
      </c>
      <c r="D202" s="94" t="s">
        <v>504</v>
      </c>
      <c r="E202" s="94" t="s">
        <v>505</v>
      </c>
      <c r="F202" s="94" t="s">
        <v>635</v>
      </c>
      <c r="G202" s="94" t="s">
        <v>636</v>
      </c>
      <c r="H202" s="94" t="s">
        <v>637</v>
      </c>
      <c r="I202" s="95">
        <v>0</v>
      </c>
      <c r="J202" s="95"/>
      <c r="K202" s="94"/>
      <c r="L202" s="96">
        <v>11.85</v>
      </c>
      <c r="M202" s="96"/>
      <c r="N202" s="96"/>
      <c r="O202" s="96"/>
      <c r="P202" s="96"/>
      <c r="Q202" s="96"/>
      <c r="R202" s="96"/>
      <c r="S202" s="96"/>
      <c r="T202" s="96">
        <v>530.13</v>
      </c>
      <c r="U202" s="96">
        <v>0</v>
      </c>
      <c r="V202" s="96">
        <v>154.97</v>
      </c>
      <c r="W202" s="96">
        <v>13.5</v>
      </c>
      <c r="X202" s="96">
        <v>0</v>
      </c>
      <c r="Y202" s="96">
        <v>0</v>
      </c>
      <c r="Z202" s="96">
        <v>0</v>
      </c>
      <c r="AA202" s="96">
        <v>100</v>
      </c>
      <c r="AB202" s="96">
        <f t="shared" si="38"/>
        <v>798.6</v>
      </c>
      <c r="AC202" s="94"/>
      <c r="AD202" s="94"/>
      <c r="AE202" s="94" t="s">
        <v>1006</v>
      </c>
    </row>
    <row r="203" spans="1:31" ht="23" customHeight="1" thickTop="1" thickBot="1">
      <c r="A203" s="94" t="s">
        <v>497</v>
      </c>
      <c r="B203" s="94" t="s">
        <v>492</v>
      </c>
      <c r="C203" s="94" t="s">
        <v>25</v>
      </c>
      <c r="D203" s="94" t="s">
        <v>506</v>
      </c>
      <c r="E203" s="94" t="s">
        <v>507</v>
      </c>
      <c r="F203" s="94" t="s">
        <v>635</v>
      </c>
      <c r="G203" s="94" t="s">
        <v>636</v>
      </c>
      <c r="H203" s="94" t="s">
        <v>637</v>
      </c>
      <c r="I203" s="95">
        <v>0</v>
      </c>
      <c r="J203" s="95"/>
      <c r="K203" s="94"/>
      <c r="L203" s="96">
        <v>11.64</v>
      </c>
      <c r="M203" s="96"/>
      <c r="N203" s="96"/>
      <c r="O203" s="96"/>
      <c r="P203" s="96"/>
      <c r="Q203" s="96"/>
      <c r="R203" s="96"/>
      <c r="S203" s="96"/>
      <c r="T203" s="96">
        <v>460.49</v>
      </c>
      <c r="U203" s="96">
        <v>0</v>
      </c>
      <c r="V203" s="96">
        <v>166.39</v>
      </c>
      <c r="W203" s="96">
        <v>13.5</v>
      </c>
      <c r="X203" s="96">
        <v>0</v>
      </c>
      <c r="Y203" s="96">
        <v>0</v>
      </c>
      <c r="Z203" s="96">
        <v>0</v>
      </c>
      <c r="AA203" s="96">
        <v>100</v>
      </c>
      <c r="AB203" s="96">
        <f t="shared" si="38"/>
        <v>740.38</v>
      </c>
      <c r="AC203" s="94"/>
      <c r="AD203" s="94"/>
      <c r="AE203" s="94" t="s">
        <v>1007</v>
      </c>
    </row>
    <row r="204" spans="1:31" ht="23" customHeight="1" thickTop="1" thickBot="1">
      <c r="A204" s="94" t="s">
        <v>497</v>
      </c>
      <c r="B204" s="94" t="s">
        <v>492</v>
      </c>
      <c r="C204" s="94" t="s">
        <v>25</v>
      </c>
      <c r="D204" s="94" t="s">
        <v>508</v>
      </c>
      <c r="E204" s="94" t="s">
        <v>27</v>
      </c>
      <c r="F204" s="94" t="s">
        <v>635</v>
      </c>
      <c r="G204" s="94" t="s">
        <v>636</v>
      </c>
      <c r="H204" s="94" t="s">
        <v>637</v>
      </c>
      <c r="I204" s="95">
        <v>0</v>
      </c>
      <c r="J204" s="95"/>
      <c r="K204" s="94"/>
      <c r="L204" s="96">
        <v>6.68</v>
      </c>
      <c r="M204" s="96"/>
      <c r="N204" s="96"/>
      <c r="O204" s="96"/>
      <c r="P204" s="96"/>
      <c r="Q204" s="96"/>
      <c r="R204" s="96"/>
      <c r="S204" s="96"/>
      <c r="T204" s="96">
        <v>357</v>
      </c>
      <c r="U204" s="96">
        <v>0</v>
      </c>
      <c r="V204" s="96">
        <v>176.07</v>
      </c>
      <c r="W204" s="96">
        <v>9</v>
      </c>
      <c r="X204" s="96">
        <v>0</v>
      </c>
      <c r="Y204" s="96">
        <v>0</v>
      </c>
      <c r="Z204" s="96">
        <v>0</v>
      </c>
      <c r="AA204" s="96">
        <v>100</v>
      </c>
      <c r="AB204" s="96">
        <f t="shared" si="38"/>
        <v>642.07000000000005</v>
      </c>
      <c r="AC204" s="94"/>
      <c r="AD204" s="94"/>
      <c r="AE204" s="94" t="s">
        <v>1008</v>
      </c>
    </row>
    <row r="205" spans="1:31" ht="23" customHeight="1" thickTop="1" thickBot="1">
      <c r="A205" s="94" t="s">
        <v>497</v>
      </c>
      <c r="B205" s="94" t="s">
        <v>492</v>
      </c>
      <c r="C205" s="94" t="s">
        <v>25</v>
      </c>
      <c r="D205" s="94" t="s">
        <v>509</v>
      </c>
      <c r="E205" s="94" t="s">
        <v>49</v>
      </c>
      <c r="F205" s="94" t="s">
        <v>635</v>
      </c>
      <c r="G205" s="94" t="s">
        <v>636</v>
      </c>
      <c r="H205" s="94" t="s">
        <v>637</v>
      </c>
      <c r="I205" s="95">
        <v>0</v>
      </c>
      <c r="J205" s="95"/>
      <c r="K205" s="94"/>
      <c r="L205" s="96">
        <v>11.3</v>
      </c>
      <c r="M205" s="96"/>
      <c r="N205" s="96"/>
      <c r="O205" s="96"/>
      <c r="P205" s="96"/>
      <c r="Q205" s="96"/>
      <c r="R205" s="96"/>
      <c r="S205" s="96"/>
      <c r="T205" s="96">
        <v>690.81</v>
      </c>
      <c r="U205" s="96">
        <v>0</v>
      </c>
      <c r="V205" s="96">
        <v>383.78</v>
      </c>
      <c r="W205" s="96">
        <v>13.5</v>
      </c>
      <c r="X205" s="96">
        <v>0</v>
      </c>
      <c r="Y205" s="96">
        <v>0</v>
      </c>
      <c r="Z205" s="96">
        <v>0</v>
      </c>
      <c r="AA205" s="96">
        <v>100</v>
      </c>
      <c r="AB205" s="96">
        <f t="shared" si="38"/>
        <v>1188.0899999999999</v>
      </c>
      <c r="AC205" s="94"/>
      <c r="AD205" s="94"/>
      <c r="AE205" s="94" t="s">
        <v>1009</v>
      </c>
    </row>
    <row r="206" spans="1:31" s="28" customFormat="1" ht="23" customHeight="1" thickTop="1" thickBot="1">
      <c r="A206" s="127"/>
      <c r="B206" s="127"/>
      <c r="C206" s="127"/>
      <c r="D206" s="127"/>
      <c r="E206" s="127"/>
      <c r="F206" s="127" t="s">
        <v>635</v>
      </c>
      <c r="G206" s="127" t="s">
        <v>636</v>
      </c>
      <c r="H206" s="127" t="s">
        <v>757</v>
      </c>
      <c r="I206" s="128"/>
      <c r="J206" s="128">
        <f>IF(L206&gt;0,T206/L206,0)</f>
        <v>42.861382371591631</v>
      </c>
      <c r="K206" s="127"/>
      <c r="L206" s="129">
        <f>ROUND(SUM(L198:L205),2)</f>
        <v>78.849999999999994</v>
      </c>
      <c r="M206" s="129"/>
      <c r="N206" s="129"/>
      <c r="O206" s="129"/>
      <c r="P206" s="129"/>
      <c r="Q206" s="129"/>
      <c r="R206" s="129"/>
      <c r="S206" s="129"/>
      <c r="T206" s="129">
        <f>ROUND(SUM(T198:T205),2)</f>
        <v>3379.62</v>
      </c>
      <c r="U206" s="129"/>
      <c r="V206" s="129">
        <f t="shared" ref="V206:AB206" si="39">ROUND(SUM(V198:V205),2)</f>
        <v>1524.19</v>
      </c>
      <c r="W206" s="129">
        <f t="shared" si="39"/>
        <v>90</v>
      </c>
      <c r="X206" s="129">
        <f t="shared" si="39"/>
        <v>0</v>
      </c>
      <c r="Y206" s="129">
        <f t="shared" si="39"/>
        <v>0</v>
      </c>
      <c r="Z206" s="129">
        <f t="shared" si="39"/>
        <v>0</v>
      </c>
      <c r="AA206" s="129">
        <f t="shared" si="39"/>
        <v>800</v>
      </c>
      <c r="AB206" s="129">
        <f t="shared" si="39"/>
        <v>5793.81</v>
      </c>
      <c r="AC206" s="127"/>
      <c r="AD206" s="127"/>
      <c r="AE206" s="127"/>
    </row>
    <row r="207" spans="1:31" s="28" customFormat="1" ht="23" customHeight="1" thickTop="1" thickBot="1">
      <c r="A207" s="130"/>
      <c r="B207" s="130"/>
      <c r="C207" s="130"/>
      <c r="D207" s="130"/>
      <c r="E207" s="130"/>
      <c r="F207" s="130"/>
      <c r="G207" s="130"/>
      <c r="H207" s="130" t="s">
        <v>1010</v>
      </c>
      <c r="I207" s="131"/>
      <c r="J207" s="131">
        <f>IF(L207&gt;0,(T207+U207)/L207,0)</f>
        <v>42.861382371591631</v>
      </c>
      <c r="K207" s="130"/>
      <c r="L207" s="132">
        <f>L206</f>
        <v>78.849999999999994</v>
      </c>
      <c r="M207" s="132"/>
      <c r="N207" s="132"/>
      <c r="O207" s="132"/>
      <c r="P207" s="132"/>
      <c r="Q207" s="132"/>
      <c r="R207" s="132"/>
      <c r="S207" s="132"/>
      <c r="T207" s="132">
        <f>T206</f>
        <v>3379.62</v>
      </c>
      <c r="U207" s="132">
        <f>0</f>
        <v>0</v>
      </c>
      <c r="V207" s="132">
        <f>V206</f>
        <v>1524.19</v>
      </c>
      <c r="W207" s="132">
        <f>W206</f>
        <v>90</v>
      </c>
      <c r="X207" s="132"/>
      <c r="Y207" s="132">
        <f>Y206</f>
        <v>0</v>
      </c>
      <c r="Z207" s="132">
        <f>Z206</f>
        <v>0</v>
      </c>
      <c r="AA207" s="132">
        <f>AA206</f>
        <v>800</v>
      </c>
      <c r="AB207" s="132">
        <f>ROUND(AB206+U207,2)</f>
        <v>5793.81</v>
      </c>
      <c r="AC207" s="127"/>
      <c r="AD207" s="127"/>
      <c r="AE207" s="127"/>
    </row>
    <row r="208" spans="1:31" s="20" customFormat="1" ht="44" customHeight="1" thickTop="1" thickBot="1">
      <c r="A208" s="125" t="s">
        <v>0</v>
      </c>
      <c r="B208" s="125" t="s">
        <v>1</v>
      </c>
      <c r="C208" s="125" t="s">
        <v>2</v>
      </c>
      <c r="D208" s="125" t="s">
        <v>738</v>
      </c>
      <c r="E208" s="125" t="s">
        <v>739</v>
      </c>
      <c r="F208" s="125" t="s">
        <v>5</v>
      </c>
      <c r="G208" s="125" t="s">
        <v>6</v>
      </c>
      <c r="H208" s="125" t="s">
        <v>740</v>
      </c>
      <c r="I208" s="125" t="s">
        <v>8</v>
      </c>
      <c r="J208" s="125" t="s">
        <v>9</v>
      </c>
      <c r="K208" s="125" t="s">
        <v>10</v>
      </c>
      <c r="L208" s="125" t="s">
        <v>11</v>
      </c>
      <c r="M208" s="125" t="s">
        <v>741</v>
      </c>
      <c r="N208" s="125" t="s">
        <v>742</v>
      </c>
      <c r="O208" s="125" t="s">
        <v>743</v>
      </c>
      <c r="P208" s="125" t="s">
        <v>744</v>
      </c>
      <c r="Q208" s="125" t="s">
        <v>735</v>
      </c>
      <c r="R208" s="125" t="s">
        <v>736</v>
      </c>
      <c r="S208" s="125" t="s">
        <v>745</v>
      </c>
      <c r="T208" s="125" t="s">
        <v>12</v>
      </c>
      <c r="U208" s="125" t="s">
        <v>13</v>
      </c>
      <c r="V208" s="125" t="s">
        <v>14</v>
      </c>
      <c r="W208" s="125" t="s">
        <v>15</v>
      </c>
      <c r="X208" s="125" t="s">
        <v>16</v>
      </c>
      <c r="Y208" s="125" t="s">
        <v>17</v>
      </c>
      <c r="Z208" s="125" t="s">
        <v>18</v>
      </c>
      <c r="AA208" s="125" t="s">
        <v>746</v>
      </c>
      <c r="AB208" s="125" t="s">
        <v>21</v>
      </c>
      <c r="AC208" s="126"/>
      <c r="AD208" s="126" t="s">
        <v>875</v>
      </c>
      <c r="AE208" s="126" t="s">
        <v>265</v>
      </c>
    </row>
    <row r="209" spans="1:31" ht="23" customHeight="1" thickTop="1" thickBot="1">
      <c r="A209" s="94" t="s">
        <v>497</v>
      </c>
      <c r="B209" s="94" t="s">
        <v>492</v>
      </c>
      <c r="C209" s="94" t="s">
        <v>25</v>
      </c>
      <c r="D209" s="94" t="s">
        <v>502</v>
      </c>
      <c r="E209" s="94" t="s">
        <v>503</v>
      </c>
      <c r="F209" s="94" t="s">
        <v>638</v>
      </c>
      <c r="G209" s="94" t="s">
        <v>639</v>
      </c>
      <c r="H209" s="94" t="s">
        <v>640</v>
      </c>
      <c r="I209" s="95">
        <v>0</v>
      </c>
      <c r="J209" s="95"/>
      <c r="K209" s="94"/>
      <c r="L209" s="96">
        <v>10.26</v>
      </c>
      <c r="M209" s="96"/>
      <c r="N209" s="96"/>
      <c r="O209" s="96"/>
      <c r="P209" s="96"/>
      <c r="Q209" s="96"/>
      <c r="R209" s="96"/>
      <c r="S209" s="96"/>
      <c r="T209" s="96">
        <v>233.61</v>
      </c>
      <c r="U209" s="96">
        <v>0</v>
      </c>
      <c r="V209" s="96">
        <v>105.52</v>
      </c>
      <c r="W209" s="96">
        <v>13.5</v>
      </c>
      <c r="X209" s="96">
        <v>0</v>
      </c>
      <c r="Y209" s="96">
        <v>0</v>
      </c>
      <c r="Z209" s="96">
        <v>0</v>
      </c>
      <c r="AA209" s="96">
        <v>0</v>
      </c>
      <c r="AB209" s="96">
        <f t="shared" ref="AB209:AB214" si="40">ROUND(SUM(S209:W209,Y209:AA209),2)</f>
        <v>352.63</v>
      </c>
      <c r="AC209" s="94"/>
      <c r="AD209" s="94"/>
      <c r="AE209" s="94" t="s">
        <v>1011</v>
      </c>
    </row>
    <row r="210" spans="1:31" ht="23" customHeight="1" thickTop="1" thickBot="1">
      <c r="A210" s="94" t="s">
        <v>497</v>
      </c>
      <c r="B210" s="94" t="s">
        <v>492</v>
      </c>
      <c r="C210" s="94" t="s">
        <v>25</v>
      </c>
      <c r="D210" s="94" t="s">
        <v>504</v>
      </c>
      <c r="E210" s="94" t="s">
        <v>505</v>
      </c>
      <c r="F210" s="94" t="s">
        <v>638</v>
      </c>
      <c r="G210" s="94" t="s">
        <v>639</v>
      </c>
      <c r="H210" s="94" t="s">
        <v>640</v>
      </c>
      <c r="I210" s="95">
        <v>0</v>
      </c>
      <c r="J210" s="95"/>
      <c r="K210" s="94"/>
      <c r="L210" s="96">
        <v>10.58</v>
      </c>
      <c r="M210" s="96"/>
      <c r="N210" s="96"/>
      <c r="O210" s="96"/>
      <c r="P210" s="96"/>
      <c r="Q210" s="96"/>
      <c r="R210" s="96"/>
      <c r="S210" s="96"/>
      <c r="T210" s="96">
        <v>530.13</v>
      </c>
      <c r="U210" s="96">
        <v>0</v>
      </c>
      <c r="V210" s="96">
        <v>154.97</v>
      </c>
      <c r="W210" s="96">
        <v>13.5</v>
      </c>
      <c r="X210" s="96">
        <v>0</v>
      </c>
      <c r="Y210" s="96">
        <v>0</v>
      </c>
      <c r="Z210" s="96">
        <v>0</v>
      </c>
      <c r="AA210" s="96">
        <v>0</v>
      </c>
      <c r="AB210" s="96">
        <f t="shared" si="40"/>
        <v>698.6</v>
      </c>
      <c r="AC210" s="94"/>
      <c r="AD210" s="94"/>
      <c r="AE210" s="94" t="s">
        <v>1012</v>
      </c>
    </row>
    <row r="211" spans="1:31" ht="23" customHeight="1" thickTop="1" thickBot="1">
      <c r="A211" s="94" t="s">
        <v>497</v>
      </c>
      <c r="B211" s="94" t="s">
        <v>492</v>
      </c>
      <c r="C211" s="94" t="s">
        <v>25</v>
      </c>
      <c r="D211" s="94" t="s">
        <v>506</v>
      </c>
      <c r="E211" s="94" t="s">
        <v>507</v>
      </c>
      <c r="F211" s="94" t="s">
        <v>638</v>
      </c>
      <c r="G211" s="94" t="s">
        <v>639</v>
      </c>
      <c r="H211" s="94" t="s">
        <v>640</v>
      </c>
      <c r="I211" s="95">
        <v>0</v>
      </c>
      <c r="J211" s="95"/>
      <c r="K211" s="94"/>
      <c r="L211" s="96">
        <v>7.7</v>
      </c>
      <c r="M211" s="96"/>
      <c r="N211" s="96"/>
      <c r="O211" s="96"/>
      <c r="P211" s="96"/>
      <c r="Q211" s="96"/>
      <c r="R211" s="96"/>
      <c r="S211" s="96"/>
      <c r="T211" s="96">
        <v>323.63</v>
      </c>
      <c r="U211" s="96">
        <v>0</v>
      </c>
      <c r="V211" s="96">
        <v>166.39</v>
      </c>
      <c r="W211" s="96">
        <v>9</v>
      </c>
      <c r="X211" s="96">
        <v>0</v>
      </c>
      <c r="Y211" s="96">
        <v>0</v>
      </c>
      <c r="Z211" s="96">
        <v>0</v>
      </c>
      <c r="AA211" s="96">
        <v>0</v>
      </c>
      <c r="AB211" s="96">
        <f t="shared" si="40"/>
        <v>499.02</v>
      </c>
      <c r="AC211" s="94"/>
      <c r="AD211" s="94"/>
      <c r="AE211" s="94" t="s">
        <v>1013</v>
      </c>
    </row>
    <row r="212" spans="1:31" ht="23" customHeight="1" thickTop="1" thickBot="1">
      <c r="A212" s="94" t="s">
        <v>540</v>
      </c>
      <c r="B212" s="94" t="s">
        <v>541</v>
      </c>
      <c r="C212" s="94" t="s">
        <v>25</v>
      </c>
      <c r="D212" s="94" t="s">
        <v>549</v>
      </c>
      <c r="E212" s="94" t="s">
        <v>192</v>
      </c>
      <c r="F212" s="94" t="s">
        <v>638</v>
      </c>
      <c r="G212" s="94" t="s">
        <v>639</v>
      </c>
      <c r="H212" s="94" t="s">
        <v>640</v>
      </c>
      <c r="I212" s="95">
        <v>0</v>
      </c>
      <c r="J212" s="95"/>
      <c r="K212" s="94"/>
      <c r="L212" s="96">
        <v>11.89</v>
      </c>
      <c r="M212" s="96"/>
      <c r="N212" s="96"/>
      <c r="O212" s="96"/>
      <c r="P212" s="96"/>
      <c r="Q212" s="96"/>
      <c r="R212" s="96"/>
      <c r="S212" s="96"/>
      <c r="T212" s="96">
        <v>469.15</v>
      </c>
      <c r="U212" s="96">
        <v>0</v>
      </c>
      <c r="V212" s="96">
        <v>175.43</v>
      </c>
      <c r="W212" s="96">
        <v>9</v>
      </c>
      <c r="X212" s="96">
        <v>0</v>
      </c>
      <c r="Y212" s="96">
        <v>0</v>
      </c>
      <c r="Z212" s="96">
        <v>0</v>
      </c>
      <c r="AA212" s="96">
        <v>0</v>
      </c>
      <c r="AB212" s="96">
        <f t="shared" si="40"/>
        <v>653.58000000000004</v>
      </c>
      <c r="AC212" s="94"/>
      <c r="AD212" s="94"/>
      <c r="AE212" s="94" t="s">
        <v>1014</v>
      </c>
    </row>
    <row r="213" spans="1:31" ht="23" customHeight="1" thickTop="1" thickBot="1">
      <c r="A213" s="94" t="s">
        <v>491</v>
      </c>
      <c r="B213" s="94" t="s">
        <v>492</v>
      </c>
      <c r="C213" s="94" t="s">
        <v>25</v>
      </c>
      <c r="D213" s="94" t="s">
        <v>510</v>
      </c>
      <c r="E213" s="94" t="s">
        <v>175</v>
      </c>
      <c r="F213" s="94" t="s">
        <v>638</v>
      </c>
      <c r="G213" s="94" t="s">
        <v>639</v>
      </c>
      <c r="H213" s="94" t="s">
        <v>640</v>
      </c>
      <c r="I213" s="95">
        <v>0</v>
      </c>
      <c r="J213" s="95"/>
      <c r="K213" s="94"/>
      <c r="L213" s="96">
        <v>11.07</v>
      </c>
      <c r="M213" s="96"/>
      <c r="N213" s="96"/>
      <c r="O213" s="96"/>
      <c r="P213" s="96"/>
      <c r="Q213" s="96"/>
      <c r="R213" s="96"/>
      <c r="S213" s="96"/>
      <c r="T213" s="96">
        <v>526.16999999999996</v>
      </c>
      <c r="U213" s="96">
        <v>0</v>
      </c>
      <c r="V213" s="96">
        <v>204.97</v>
      </c>
      <c r="W213" s="96">
        <v>13.5</v>
      </c>
      <c r="X213" s="96">
        <v>0</v>
      </c>
      <c r="Y213" s="96">
        <v>0</v>
      </c>
      <c r="Z213" s="96">
        <v>0</v>
      </c>
      <c r="AA213" s="96">
        <v>0</v>
      </c>
      <c r="AB213" s="96">
        <f t="shared" si="40"/>
        <v>744.64</v>
      </c>
      <c r="AC213" s="94"/>
      <c r="AD213" s="94"/>
      <c r="AE213" s="94" t="s">
        <v>1015</v>
      </c>
    </row>
    <row r="214" spans="1:31" ht="23" customHeight="1" thickTop="1" thickBot="1">
      <c r="A214" s="94" t="s">
        <v>491</v>
      </c>
      <c r="B214" s="94" t="s">
        <v>492</v>
      </c>
      <c r="C214" s="94" t="s">
        <v>25</v>
      </c>
      <c r="D214" s="94" t="s">
        <v>493</v>
      </c>
      <c r="E214" s="94" t="s">
        <v>49</v>
      </c>
      <c r="F214" s="94" t="s">
        <v>638</v>
      </c>
      <c r="G214" s="94" t="s">
        <v>639</v>
      </c>
      <c r="H214" s="94" t="s">
        <v>640</v>
      </c>
      <c r="I214" s="95">
        <v>0</v>
      </c>
      <c r="J214" s="95"/>
      <c r="K214" s="94"/>
      <c r="L214" s="96">
        <v>15.86</v>
      </c>
      <c r="M214" s="96"/>
      <c r="N214" s="96"/>
      <c r="O214" s="96"/>
      <c r="P214" s="96"/>
      <c r="Q214" s="96"/>
      <c r="R214" s="96"/>
      <c r="S214" s="96"/>
      <c r="T214" s="96">
        <v>464.98</v>
      </c>
      <c r="U214" s="96">
        <v>0</v>
      </c>
      <c r="V214" s="96">
        <v>245.31</v>
      </c>
      <c r="W214" s="96">
        <v>22.5</v>
      </c>
      <c r="X214" s="96">
        <v>0</v>
      </c>
      <c r="Y214" s="96">
        <v>0</v>
      </c>
      <c r="Z214" s="96">
        <v>0</v>
      </c>
      <c r="AA214" s="96">
        <v>0</v>
      </c>
      <c r="AB214" s="96">
        <f t="shared" si="40"/>
        <v>732.79</v>
      </c>
      <c r="AC214" s="94"/>
      <c r="AD214" s="94"/>
      <c r="AE214" s="94" t="s">
        <v>1016</v>
      </c>
    </row>
    <row r="215" spans="1:31" s="28" customFormat="1" ht="23" customHeight="1" thickTop="1" thickBot="1">
      <c r="A215" s="127"/>
      <c r="B215" s="127"/>
      <c r="C215" s="127"/>
      <c r="D215" s="127"/>
      <c r="E215" s="127"/>
      <c r="F215" s="127" t="s">
        <v>638</v>
      </c>
      <c r="G215" s="127" t="s">
        <v>639</v>
      </c>
      <c r="H215" s="127" t="s">
        <v>757</v>
      </c>
      <c r="I215" s="128"/>
      <c r="J215" s="128">
        <f>IF(L215&gt;0,T215/L215,0)</f>
        <v>37.821704275534444</v>
      </c>
      <c r="K215" s="127"/>
      <c r="L215" s="129">
        <f>ROUND(SUM(L209:L214),2)</f>
        <v>67.36</v>
      </c>
      <c r="M215" s="129"/>
      <c r="N215" s="129"/>
      <c r="O215" s="129"/>
      <c r="P215" s="129"/>
      <c r="Q215" s="129"/>
      <c r="R215" s="129"/>
      <c r="S215" s="129"/>
      <c r="T215" s="129">
        <f>ROUND(SUM(T209:T214),2)</f>
        <v>2547.67</v>
      </c>
      <c r="U215" s="129"/>
      <c r="V215" s="129">
        <f t="shared" ref="V215:AB215" si="41">ROUND(SUM(V209:V214),2)</f>
        <v>1052.5899999999999</v>
      </c>
      <c r="W215" s="129">
        <f t="shared" si="41"/>
        <v>81</v>
      </c>
      <c r="X215" s="129">
        <f t="shared" si="41"/>
        <v>0</v>
      </c>
      <c r="Y215" s="129">
        <f t="shared" si="41"/>
        <v>0</v>
      </c>
      <c r="Z215" s="129">
        <f t="shared" si="41"/>
        <v>0</v>
      </c>
      <c r="AA215" s="129">
        <f t="shared" si="41"/>
        <v>0</v>
      </c>
      <c r="AB215" s="129">
        <f t="shared" si="41"/>
        <v>3681.26</v>
      </c>
      <c r="AC215" s="127"/>
      <c r="AD215" s="127"/>
      <c r="AE215" s="127"/>
    </row>
    <row r="216" spans="1:31" s="28" customFormat="1" ht="23" customHeight="1" thickTop="1" thickBot="1">
      <c r="A216" s="130"/>
      <c r="B216" s="130"/>
      <c r="C216" s="130"/>
      <c r="D216" s="130"/>
      <c r="E216" s="130"/>
      <c r="F216" s="130"/>
      <c r="G216" s="130"/>
      <c r="H216" s="130" t="s">
        <v>1017</v>
      </c>
      <c r="I216" s="131"/>
      <c r="J216" s="131">
        <f>IF(L216&gt;0,(T216+U216)/L216,0)</f>
        <v>37.821704275534444</v>
      </c>
      <c r="K216" s="130"/>
      <c r="L216" s="132">
        <f>L215</f>
        <v>67.36</v>
      </c>
      <c r="M216" s="132"/>
      <c r="N216" s="132"/>
      <c r="O216" s="132"/>
      <c r="P216" s="132"/>
      <c r="Q216" s="132"/>
      <c r="R216" s="132"/>
      <c r="S216" s="132"/>
      <c r="T216" s="132">
        <f>T215</f>
        <v>2547.67</v>
      </c>
      <c r="U216" s="132">
        <f>0</f>
        <v>0</v>
      </c>
      <c r="V216" s="132">
        <f>V215</f>
        <v>1052.5899999999999</v>
      </c>
      <c r="W216" s="132">
        <f>W215</f>
        <v>81</v>
      </c>
      <c r="X216" s="132"/>
      <c r="Y216" s="132">
        <f>Y215</f>
        <v>0</v>
      </c>
      <c r="Z216" s="132">
        <f>Z215</f>
        <v>0</v>
      </c>
      <c r="AA216" s="132">
        <f>AA215</f>
        <v>0</v>
      </c>
      <c r="AB216" s="132">
        <f>ROUND(AB215+U216,2)</f>
        <v>3681.26</v>
      </c>
      <c r="AC216" s="127"/>
      <c r="AD216" s="127"/>
      <c r="AE216" s="127"/>
    </row>
    <row r="217" spans="1:31" s="20" customFormat="1" ht="44" customHeight="1" thickTop="1" thickBot="1">
      <c r="A217" s="125" t="s">
        <v>0</v>
      </c>
      <c r="B217" s="125" t="s">
        <v>1</v>
      </c>
      <c r="C217" s="125" t="s">
        <v>2</v>
      </c>
      <c r="D217" s="125" t="s">
        <v>738</v>
      </c>
      <c r="E217" s="125" t="s">
        <v>739</v>
      </c>
      <c r="F217" s="125" t="s">
        <v>5</v>
      </c>
      <c r="G217" s="125" t="s">
        <v>6</v>
      </c>
      <c r="H217" s="125" t="s">
        <v>740</v>
      </c>
      <c r="I217" s="125" t="s">
        <v>8</v>
      </c>
      <c r="J217" s="125" t="s">
        <v>9</v>
      </c>
      <c r="K217" s="125" t="s">
        <v>10</v>
      </c>
      <c r="L217" s="125" t="s">
        <v>11</v>
      </c>
      <c r="M217" s="125" t="s">
        <v>741</v>
      </c>
      <c r="N217" s="125" t="s">
        <v>742</v>
      </c>
      <c r="O217" s="125" t="s">
        <v>743</v>
      </c>
      <c r="P217" s="125" t="s">
        <v>744</v>
      </c>
      <c r="Q217" s="125" t="s">
        <v>735</v>
      </c>
      <c r="R217" s="125" t="s">
        <v>736</v>
      </c>
      <c r="S217" s="125" t="s">
        <v>745</v>
      </c>
      <c r="T217" s="125" t="s">
        <v>12</v>
      </c>
      <c r="U217" s="125" t="s">
        <v>13</v>
      </c>
      <c r="V217" s="125" t="s">
        <v>14</v>
      </c>
      <c r="W217" s="125" t="s">
        <v>15</v>
      </c>
      <c r="X217" s="125" t="s">
        <v>16</v>
      </c>
      <c r="Y217" s="125" t="s">
        <v>17</v>
      </c>
      <c r="Z217" s="125" t="s">
        <v>18</v>
      </c>
      <c r="AA217" s="125" t="s">
        <v>746</v>
      </c>
      <c r="AB217" s="125" t="s">
        <v>21</v>
      </c>
      <c r="AC217" s="126"/>
      <c r="AD217" s="126" t="s">
        <v>875</v>
      </c>
      <c r="AE217" s="126" t="s">
        <v>265</v>
      </c>
    </row>
    <row r="218" spans="1:31" ht="23" customHeight="1" thickTop="1" thickBot="1">
      <c r="A218" s="94" t="s">
        <v>497</v>
      </c>
      <c r="B218" s="94" t="s">
        <v>492</v>
      </c>
      <c r="C218" s="94" t="s">
        <v>25</v>
      </c>
      <c r="D218" s="94" t="s">
        <v>502</v>
      </c>
      <c r="E218" s="94" t="s">
        <v>503</v>
      </c>
      <c r="F218" s="94" t="s">
        <v>641</v>
      </c>
      <c r="G218" s="94" t="s">
        <v>642</v>
      </c>
      <c r="H218" s="94" t="s">
        <v>643</v>
      </c>
      <c r="I218" s="95">
        <v>0</v>
      </c>
      <c r="J218" s="95"/>
      <c r="K218" s="94"/>
      <c r="L218" s="96">
        <v>10.38</v>
      </c>
      <c r="M218" s="96"/>
      <c r="N218" s="96"/>
      <c r="O218" s="96"/>
      <c r="P218" s="96"/>
      <c r="Q218" s="96"/>
      <c r="R218" s="96"/>
      <c r="S218" s="96"/>
      <c r="T218" s="96">
        <v>233.61</v>
      </c>
      <c r="U218" s="96">
        <v>0</v>
      </c>
      <c r="V218" s="96">
        <v>105.52</v>
      </c>
      <c r="W218" s="96">
        <v>13.5</v>
      </c>
      <c r="X218" s="96">
        <v>0</v>
      </c>
      <c r="Y218" s="96">
        <v>0</v>
      </c>
      <c r="Z218" s="96">
        <v>0</v>
      </c>
      <c r="AA218" s="96">
        <v>0</v>
      </c>
      <c r="AB218" s="96">
        <f>ROUND(SUM(S218:W218,Y218:AA218),2)</f>
        <v>352.63</v>
      </c>
      <c r="AC218" s="94"/>
      <c r="AD218" s="94"/>
      <c r="AE218" s="94" t="s">
        <v>1018</v>
      </c>
    </row>
    <row r="219" spans="1:31" ht="23" customHeight="1" thickTop="1" thickBot="1">
      <c r="A219" s="94" t="s">
        <v>497</v>
      </c>
      <c r="B219" s="94" t="s">
        <v>492</v>
      </c>
      <c r="C219" s="94" t="s">
        <v>25</v>
      </c>
      <c r="D219" s="94" t="s">
        <v>504</v>
      </c>
      <c r="E219" s="94" t="s">
        <v>505</v>
      </c>
      <c r="F219" s="94" t="s">
        <v>641</v>
      </c>
      <c r="G219" s="94" t="s">
        <v>642</v>
      </c>
      <c r="H219" s="94" t="s">
        <v>643</v>
      </c>
      <c r="I219" s="95">
        <v>0</v>
      </c>
      <c r="J219" s="95"/>
      <c r="K219" s="94"/>
      <c r="L219" s="96">
        <v>10.75</v>
      </c>
      <c r="M219" s="96"/>
      <c r="N219" s="96"/>
      <c r="O219" s="96"/>
      <c r="P219" s="96"/>
      <c r="Q219" s="96"/>
      <c r="R219" s="96"/>
      <c r="S219" s="96"/>
      <c r="T219" s="96">
        <v>530.13</v>
      </c>
      <c r="U219" s="96">
        <v>0</v>
      </c>
      <c r="V219" s="96">
        <v>154.97</v>
      </c>
      <c r="W219" s="96">
        <v>13.5</v>
      </c>
      <c r="X219" s="96">
        <v>0</v>
      </c>
      <c r="Y219" s="96">
        <v>0</v>
      </c>
      <c r="Z219" s="96">
        <v>0</v>
      </c>
      <c r="AA219" s="96">
        <v>0</v>
      </c>
      <c r="AB219" s="96">
        <f>ROUND(SUM(S219:W219,Y219:AA219),2)</f>
        <v>698.6</v>
      </c>
      <c r="AC219" s="94"/>
      <c r="AD219" s="94"/>
      <c r="AE219" s="94" t="s">
        <v>1019</v>
      </c>
    </row>
    <row r="220" spans="1:31" ht="23" customHeight="1" thickTop="1" thickBot="1">
      <c r="A220" s="94" t="s">
        <v>540</v>
      </c>
      <c r="B220" s="94" t="s">
        <v>541</v>
      </c>
      <c r="C220" s="94" t="s">
        <v>25</v>
      </c>
      <c r="D220" s="94" t="s">
        <v>549</v>
      </c>
      <c r="E220" s="94" t="s">
        <v>192</v>
      </c>
      <c r="F220" s="94" t="s">
        <v>641</v>
      </c>
      <c r="G220" s="94" t="s">
        <v>642</v>
      </c>
      <c r="H220" s="94" t="s">
        <v>643</v>
      </c>
      <c r="I220" s="95">
        <v>0</v>
      </c>
      <c r="J220" s="95"/>
      <c r="K220" s="94"/>
      <c r="L220" s="96">
        <v>12</v>
      </c>
      <c r="M220" s="96"/>
      <c r="N220" s="96"/>
      <c r="O220" s="96"/>
      <c r="P220" s="96"/>
      <c r="Q220" s="96"/>
      <c r="R220" s="96"/>
      <c r="S220" s="96"/>
      <c r="T220" s="96">
        <v>469.15</v>
      </c>
      <c r="U220" s="96">
        <v>0</v>
      </c>
      <c r="V220" s="96">
        <v>175.43</v>
      </c>
      <c r="W220" s="96">
        <v>9</v>
      </c>
      <c r="X220" s="96">
        <v>0</v>
      </c>
      <c r="Y220" s="96">
        <v>0</v>
      </c>
      <c r="Z220" s="96">
        <v>0</v>
      </c>
      <c r="AA220" s="96">
        <v>0</v>
      </c>
      <c r="AB220" s="96">
        <f>ROUND(SUM(S220:W220,Y220:AA220),2)</f>
        <v>653.58000000000004</v>
      </c>
      <c r="AC220" s="94"/>
      <c r="AD220" s="94"/>
      <c r="AE220" s="94" t="s">
        <v>1020</v>
      </c>
    </row>
    <row r="221" spans="1:31" ht="23" customHeight="1" thickTop="1" thickBot="1">
      <c r="A221" s="94" t="s">
        <v>540</v>
      </c>
      <c r="B221" s="94" t="s">
        <v>541</v>
      </c>
      <c r="C221" s="94" t="s">
        <v>25</v>
      </c>
      <c r="D221" s="94" t="s">
        <v>542</v>
      </c>
      <c r="E221" s="94" t="s">
        <v>49</v>
      </c>
      <c r="F221" s="94" t="s">
        <v>641</v>
      </c>
      <c r="G221" s="94" t="s">
        <v>642</v>
      </c>
      <c r="H221" s="94" t="s">
        <v>643</v>
      </c>
      <c r="I221" s="95">
        <v>0</v>
      </c>
      <c r="J221" s="95"/>
      <c r="K221" s="94"/>
      <c r="L221" s="96">
        <v>13.05</v>
      </c>
      <c r="M221" s="96"/>
      <c r="N221" s="96"/>
      <c r="O221" s="96"/>
      <c r="P221" s="96"/>
      <c r="Q221" s="96"/>
      <c r="R221" s="96"/>
      <c r="S221" s="96"/>
      <c r="T221" s="96">
        <v>319.14999999999998</v>
      </c>
      <c r="U221" s="96">
        <v>0</v>
      </c>
      <c r="V221" s="96">
        <v>87.59</v>
      </c>
      <c r="W221" s="96">
        <v>13.5</v>
      </c>
      <c r="X221" s="96">
        <v>0</v>
      </c>
      <c r="Y221" s="96">
        <v>0</v>
      </c>
      <c r="Z221" s="96">
        <v>0</v>
      </c>
      <c r="AA221" s="96">
        <v>0</v>
      </c>
      <c r="AB221" s="96">
        <f>ROUND(SUM(S221:W221,Y221:AA221),2)</f>
        <v>420.24</v>
      </c>
      <c r="AC221" s="94"/>
      <c r="AD221" s="94"/>
      <c r="AE221" s="94" t="s">
        <v>1021</v>
      </c>
    </row>
    <row r="222" spans="1:31" ht="23" customHeight="1" thickTop="1" thickBot="1">
      <c r="A222" s="94" t="s">
        <v>491</v>
      </c>
      <c r="B222" s="94" t="s">
        <v>492</v>
      </c>
      <c r="C222" s="94" t="s">
        <v>25</v>
      </c>
      <c r="D222" s="94" t="s">
        <v>510</v>
      </c>
      <c r="E222" s="94" t="s">
        <v>175</v>
      </c>
      <c r="F222" s="94" t="s">
        <v>641</v>
      </c>
      <c r="G222" s="94" t="s">
        <v>642</v>
      </c>
      <c r="H222" s="94" t="s">
        <v>643</v>
      </c>
      <c r="I222" s="95">
        <v>0</v>
      </c>
      <c r="J222" s="95"/>
      <c r="K222" s="94"/>
      <c r="L222" s="96">
        <v>11.35</v>
      </c>
      <c r="M222" s="96"/>
      <c r="N222" s="96"/>
      <c r="O222" s="96"/>
      <c r="P222" s="96"/>
      <c r="Q222" s="96"/>
      <c r="R222" s="96"/>
      <c r="S222" s="96"/>
      <c r="T222" s="96">
        <v>526.16999999999996</v>
      </c>
      <c r="U222" s="96">
        <v>0</v>
      </c>
      <c r="V222" s="96">
        <v>204.97</v>
      </c>
      <c r="W222" s="96">
        <v>13.5</v>
      </c>
      <c r="X222" s="96">
        <v>0</v>
      </c>
      <c r="Y222" s="96">
        <v>0</v>
      </c>
      <c r="Z222" s="96">
        <v>0</v>
      </c>
      <c r="AA222" s="96">
        <v>0</v>
      </c>
      <c r="AB222" s="96">
        <f>ROUND(SUM(S222:W222,Y222:AA222),2)</f>
        <v>744.64</v>
      </c>
      <c r="AC222" s="94"/>
      <c r="AD222" s="94"/>
      <c r="AE222" s="94" t="s">
        <v>1022</v>
      </c>
    </row>
    <row r="223" spans="1:31" s="28" customFormat="1" ht="23" customHeight="1" thickTop="1" thickBot="1">
      <c r="A223" s="127"/>
      <c r="B223" s="127"/>
      <c r="C223" s="127"/>
      <c r="D223" s="127"/>
      <c r="E223" s="127"/>
      <c r="F223" s="127" t="s">
        <v>641</v>
      </c>
      <c r="G223" s="127" t="s">
        <v>642</v>
      </c>
      <c r="H223" s="127" t="s">
        <v>757</v>
      </c>
      <c r="I223" s="128"/>
      <c r="J223" s="128">
        <f>IF(L223&gt;0,T223/L223,0)</f>
        <v>36.123935338084479</v>
      </c>
      <c r="K223" s="127"/>
      <c r="L223" s="129">
        <f>ROUND(SUM(L218:L222),2)</f>
        <v>57.53</v>
      </c>
      <c r="M223" s="129"/>
      <c r="N223" s="129"/>
      <c r="O223" s="129"/>
      <c r="P223" s="129"/>
      <c r="Q223" s="129"/>
      <c r="R223" s="129"/>
      <c r="S223" s="129"/>
      <c r="T223" s="129">
        <f>ROUND(SUM(T218:T222),2)</f>
        <v>2078.21</v>
      </c>
      <c r="U223" s="129"/>
      <c r="V223" s="129">
        <f t="shared" ref="V223:AB223" si="42">ROUND(SUM(V218:V222),2)</f>
        <v>728.48</v>
      </c>
      <c r="W223" s="129">
        <f t="shared" si="42"/>
        <v>63</v>
      </c>
      <c r="X223" s="129">
        <f t="shared" si="42"/>
        <v>0</v>
      </c>
      <c r="Y223" s="129">
        <f t="shared" si="42"/>
        <v>0</v>
      </c>
      <c r="Z223" s="129">
        <f t="shared" si="42"/>
        <v>0</v>
      </c>
      <c r="AA223" s="129">
        <f t="shared" si="42"/>
        <v>0</v>
      </c>
      <c r="AB223" s="129">
        <f t="shared" si="42"/>
        <v>2869.69</v>
      </c>
      <c r="AC223" s="127"/>
      <c r="AD223" s="127"/>
      <c r="AE223" s="127"/>
    </row>
    <row r="224" spans="1:31" s="28" customFormat="1" ht="23" customHeight="1" thickTop="1" thickBot="1">
      <c r="A224" s="130"/>
      <c r="B224" s="130"/>
      <c r="C224" s="130"/>
      <c r="D224" s="130"/>
      <c r="E224" s="130"/>
      <c r="F224" s="130"/>
      <c r="G224" s="130"/>
      <c r="H224" s="130" t="s">
        <v>1023</v>
      </c>
      <c r="I224" s="131"/>
      <c r="J224" s="131">
        <f>IF(L224&gt;0,(T224+U224)/L224,0)</f>
        <v>36.123935338084479</v>
      </c>
      <c r="K224" s="130"/>
      <c r="L224" s="132">
        <f>L223</f>
        <v>57.53</v>
      </c>
      <c r="M224" s="132"/>
      <c r="N224" s="132"/>
      <c r="O224" s="132"/>
      <c r="P224" s="132"/>
      <c r="Q224" s="132"/>
      <c r="R224" s="132"/>
      <c r="S224" s="132"/>
      <c r="T224" s="132">
        <f>T223</f>
        <v>2078.21</v>
      </c>
      <c r="U224" s="132">
        <f>0</f>
        <v>0</v>
      </c>
      <c r="V224" s="132">
        <f>V223</f>
        <v>728.48</v>
      </c>
      <c r="W224" s="132">
        <f>W223</f>
        <v>63</v>
      </c>
      <c r="X224" s="132"/>
      <c r="Y224" s="132">
        <f>Y223</f>
        <v>0</v>
      </c>
      <c r="Z224" s="132">
        <f>Z223</f>
        <v>0</v>
      </c>
      <c r="AA224" s="132">
        <f>AA223</f>
        <v>0</v>
      </c>
      <c r="AB224" s="132">
        <f>ROUND(AB223+U224,2)</f>
        <v>2869.69</v>
      </c>
      <c r="AC224" s="127"/>
      <c r="AD224" s="127"/>
      <c r="AE224" s="127"/>
    </row>
    <row r="225" spans="1:31" s="20" customFormat="1" ht="44" customHeight="1" thickTop="1" thickBot="1">
      <c r="A225" s="125" t="s">
        <v>0</v>
      </c>
      <c r="B225" s="125" t="s">
        <v>1</v>
      </c>
      <c r="C225" s="125" t="s">
        <v>2</v>
      </c>
      <c r="D225" s="125" t="s">
        <v>738</v>
      </c>
      <c r="E225" s="125" t="s">
        <v>739</v>
      </c>
      <c r="F225" s="125" t="s">
        <v>5</v>
      </c>
      <c r="G225" s="125" t="s">
        <v>6</v>
      </c>
      <c r="H225" s="125" t="s">
        <v>740</v>
      </c>
      <c r="I225" s="125" t="s">
        <v>8</v>
      </c>
      <c r="J225" s="125" t="s">
        <v>9</v>
      </c>
      <c r="K225" s="125" t="s">
        <v>10</v>
      </c>
      <c r="L225" s="125" t="s">
        <v>11</v>
      </c>
      <c r="M225" s="125" t="s">
        <v>741</v>
      </c>
      <c r="N225" s="125" t="s">
        <v>742</v>
      </c>
      <c r="O225" s="125" t="s">
        <v>743</v>
      </c>
      <c r="P225" s="125" t="s">
        <v>744</v>
      </c>
      <c r="Q225" s="125" t="s">
        <v>735</v>
      </c>
      <c r="R225" s="125" t="s">
        <v>736</v>
      </c>
      <c r="S225" s="125" t="s">
        <v>745</v>
      </c>
      <c r="T225" s="125" t="s">
        <v>12</v>
      </c>
      <c r="U225" s="125" t="s">
        <v>13</v>
      </c>
      <c r="V225" s="125" t="s">
        <v>14</v>
      </c>
      <c r="W225" s="125" t="s">
        <v>15</v>
      </c>
      <c r="X225" s="125" t="s">
        <v>16</v>
      </c>
      <c r="Y225" s="125" t="s">
        <v>17</v>
      </c>
      <c r="Z225" s="125" t="s">
        <v>18</v>
      </c>
      <c r="AA225" s="125" t="s">
        <v>746</v>
      </c>
      <c r="AB225" s="125" t="s">
        <v>21</v>
      </c>
      <c r="AC225" s="126"/>
      <c r="AD225" s="126" t="s">
        <v>875</v>
      </c>
      <c r="AE225" s="126" t="s">
        <v>265</v>
      </c>
    </row>
    <row r="226" spans="1:31" ht="23" customHeight="1" thickTop="1" thickBot="1">
      <c r="A226" s="94" t="s">
        <v>491</v>
      </c>
      <c r="B226" s="94" t="s">
        <v>492</v>
      </c>
      <c r="C226" s="94" t="s">
        <v>25</v>
      </c>
      <c r="D226" s="94" t="s">
        <v>493</v>
      </c>
      <c r="E226" s="94" t="s">
        <v>49</v>
      </c>
      <c r="F226" s="94" t="s">
        <v>644</v>
      </c>
      <c r="G226" s="94" t="s">
        <v>384</v>
      </c>
      <c r="H226" s="94" t="s">
        <v>645</v>
      </c>
      <c r="I226" s="95">
        <v>0</v>
      </c>
      <c r="J226" s="95"/>
      <c r="K226" s="94"/>
      <c r="L226" s="96">
        <v>14.21</v>
      </c>
      <c r="M226" s="96"/>
      <c r="N226" s="96"/>
      <c r="O226" s="96"/>
      <c r="P226" s="96"/>
      <c r="Q226" s="96"/>
      <c r="R226" s="96"/>
      <c r="S226" s="96"/>
      <c r="T226" s="96">
        <v>464.98</v>
      </c>
      <c r="U226" s="96">
        <v>0</v>
      </c>
      <c r="V226" s="96">
        <v>245.31</v>
      </c>
      <c r="W226" s="96">
        <v>22.5</v>
      </c>
      <c r="X226" s="96">
        <v>0</v>
      </c>
      <c r="Y226" s="96">
        <v>0</v>
      </c>
      <c r="Z226" s="96">
        <v>0</v>
      </c>
      <c r="AA226" s="96">
        <v>0</v>
      </c>
      <c r="AB226" s="96">
        <f>ROUND(SUM(S226:W226,Y226:AA226),2)</f>
        <v>732.79</v>
      </c>
      <c r="AC226" s="94"/>
      <c r="AD226" s="94"/>
      <c r="AE226" s="94" t="s">
        <v>1024</v>
      </c>
    </row>
    <row r="227" spans="1:31" s="28" customFormat="1" ht="23" customHeight="1" thickTop="1" thickBot="1">
      <c r="A227" s="127"/>
      <c r="B227" s="127"/>
      <c r="C227" s="127"/>
      <c r="D227" s="127"/>
      <c r="E227" s="127"/>
      <c r="F227" s="127" t="s">
        <v>644</v>
      </c>
      <c r="G227" s="127" t="s">
        <v>384</v>
      </c>
      <c r="H227" s="127" t="s">
        <v>757</v>
      </c>
      <c r="I227" s="128"/>
      <c r="J227" s="128">
        <f>IF(L227&gt;0,T227/L227,0)</f>
        <v>32.722026741731177</v>
      </c>
      <c r="K227" s="127"/>
      <c r="L227" s="129">
        <f>ROUND(SUM(L226:L226),2)</f>
        <v>14.21</v>
      </c>
      <c r="M227" s="129"/>
      <c r="N227" s="129"/>
      <c r="O227" s="129"/>
      <c r="P227" s="129"/>
      <c r="Q227" s="129"/>
      <c r="R227" s="129"/>
      <c r="S227" s="129"/>
      <c r="T227" s="129">
        <f>ROUND(SUM(T226:T226),2)</f>
        <v>464.98</v>
      </c>
      <c r="U227" s="129"/>
      <c r="V227" s="129">
        <f t="shared" ref="V227:AB227" si="43">ROUND(SUM(V226:V226),2)</f>
        <v>245.31</v>
      </c>
      <c r="W227" s="129">
        <f t="shared" si="43"/>
        <v>22.5</v>
      </c>
      <c r="X227" s="129">
        <f t="shared" si="43"/>
        <v>0</v>
      </c>
      <c r="Y227" s="129">
        <f t="shared" si="43"/>
        <v>0</v>
      </c>
      <c r="Z227" s="129">
        <f t="shared" si="43"/>
        <v>0</v>
      </c>
      <c r="AA227" s="129">
        <f t="shared" si="43"/>
        <v>0</v>
      </c>
      <c r="AB227" s="129">
        <f t="shared" si="43"/>
        <v>732.79</v>
      </c>
      <c r="AC227" s="127"/>
      <c r="AD227" s="127"/>
      <c r="AE227" s="127"/>
    </row>
    <row r="228" spans="1:31" s="28" customFormat="1" ht="23" customHeight="1" thickTop="1" thickBot="1">
      <c r="A228" s="130"/>
      <c r="B228" s="130"/>
      <c r="C228" s="130"/>
      <c r="D228" s="130"/>
      <c r="E228" s="130"/>
      <c r="F228" s="130"/>
      <c r="G228" s="130"/>
      <c r="H228" s="130" t="s">
        <v>1025</v>
      </c>
      <c r="I228" s="131"/>
      <c r="J228" s="131">
        <f>IF(L228&gt;0,(T228+U228)/L228,0)</f>
        <v>32.722026741731177</v>
      </c>
      <c r="K228" s="130"/>
      <c r="L228" s="132">
        <f>L227</f>
        <v>14.21</v>
      </c>
      <c r="M228" s="132"/>
      <c r="N228" s="132"/>
      <c r="O228" s="132"/>
      <c r="P228" s="132"/>
      <c r="Q228" s="132"/>
      <c r="R228" s="132"/>
      <c r="S228" s="132"/>
      <c r="T228" s="132">
        <f>T227</f>
        <v>464.98</v>
      </c>
      <c r="U228" s="132">
        <f>0</f>
        <v>0</v>
      </c>
      <c r="V228" s="132">
        <f>V227</f>
        <v>245.31</v>
      </c>
      <c r="W228" s="132">
        <f>W227</f>
        <v>22.5</v>
      </c>
      <c r="X228" s="132"/>
      <c r="Y228" s="132">
        <f>Y227</f>
        <v>0</v>
      </c>
      <c r="Z228" s="132">
        <f>Z227</f>
        <v>0</v>
      </c>
      <c r="AA228" s="132">
        <f>AA227</f>
        <v>0</v>
      </c>
      <c r="AB228" s="132">
        <f>ROUND(AB227+U228,2)</f>
        <v>732.79</v>
      </c>
      <c r="AC228" s="127"/>
      <c r="AD228" s="127"/>
      <c r="AE228" s="127"/>
    </row>
    <row r="229" spans="1:31" s="20" customFormat="1" ht="44" customHeight="1" thickTop="1" thickBot="1">
      <c r="A229" s="125" t="s">
        <v>0</v>
      </c>
      <c r="B229" s="125" t="s">
        <v>1</v>
      </c>
      <c r="C229" s="125" t="s">
        <v>2</v>
      </c>
      <c r="D229" s="125" t="s">
        <v>738</v>
      </c>
      <c r="E229" s="125" t="s">
        <v>739</v>
      </c>
      <c r="F229" s="125" t="s">
        <v>5</v>
      </c>
      <c r="G229" s="125" t="s">
        <v>6</v>
      </c>
      <c r="H229" s="125" t="s">
        <v>740</v>
      </c>
      <c r="I229" s="125" t="s">
        <v>8</v>
      </c>
      <c r="J229" s="125" t="s">
        <v>9</v>
      </c>
      <c r="K229" s="125" t="s">
        <v>10</v>
      </c>
      <c r="L229" s="125" t="s">
        <v>11</v>
      </c>
      <c r="M229" s="125" t="s">
        <v>741</v>
      </c>
      <c r="N229" s="125" t="s">
        <v>742</v>
      </c>
      <c r="O229" s="125" t="s">
        <v>743</v>
      </c>
      <c r="P229" s="125" t="s">
        <v>744</v>
      </c>
      <c r="Q229" s="125" t="s">
        <v>735</v>
      </c>
      <c r="R229" s="125" t="s">
        <v>736</v>
      </c>
      <c r="S229" s="125" t="s">
        <v>745</v>
      </c>
      <c r="T229" s="125" t="s">
        <v>12</v>
      </c>
      <c r="U229" s="125" t="s">
        <v>13</v>
      </c>
      <c r="V229" s="125" t="s">
        <v>14</v>
      </c>
      <c r="W229" s="125" t="s">
        <v>15</v>
      </c>
      <c r="X229" s="125" t="s">
        <v>16</v>
      </c>
      <c r="Y229" s="125" t="s">
        <v>17</v>
      </c>
      <c r="Z229" s="125" t="s">
        <v>18</v>
      </c>
      <c r="AA229" s="125" t="s">
        <v>746</v>
      </c>
      <c r="AB229" s="125" t="s">
        <v>21</v>
      </c>
      <c r="AC229" s="126"/>
      <c r="AD229" s="126" t="s">
        <v>875</v>
      </c>
      <c r="AE229" s="126" t="s">
        <v>265</v>
      </c>
    </row>
    <row r="230" spans="1:31" ht="23" customHeight="1" thickTop="1" thickBot="1">
      <c r="A230" s="94" t="s">
        <v>497</v>
      </c>
      <c r="B230" s="94" t="s">
        <v>492</v>
      </c>
      <c r="C230" s="94" t="s">
        <v>25</v>
      </c>
      <c r="D230" s="94" t="s">
        <v>498</v>
      </c>
      <c r="E230" s="94" t="s">
        <v>192</v>
      </c>
      <c r="F230" s="94" t="s">
        <v>646</v>
      </c>
      <c r="G230" s="94" t="s">
        <v>633</v>
      </c>
      <c r="H230" s="94" t="s">
        <v>647</v>
      </c>
      <c r="I230" s="95">
        <v>0</v>
      </c>
      <c r="J230" s="95"/>
      <c r="K230" s="94"/>
      <c r="L230" s="96">
        <v>8.5</v>
      </c>
      <c r="M230" s="96"/>
      <c r="N230" s="96"/>
      <c r="O230" s="96"/>
      <c r="P230" s="96"/>
      <c r="Q230" s="96"/>
      <c r="R230" s="96"/>
      <c r="S230" s="96"/>
      <c r="T230" s="96">
        <v>364.49</v>
      </c>
      <c r="U230" s="96">
        <v>0</v>
      </c>
      <c r="V230" s="96">
        <v>152.31</v>
      </c>
      <c r="W230" s="96">
        <v>9</v>
      </c>
      <c r="X230" s="96">
        <v>0</v>
      </c>
      <c r="Y230" s="96">
        <v>0</v>
      </c>
      <c r="Z230" s="96">
        <v>0</v>
      </c>
      <c r="AA230" s="96">
        <v>0</v>
      </c>
      <c r="AB230" s="96">
        <f t="shared" ref="AB230:AB235" si="44">ROUND(SUM(S230:W230,Y230:AA230),2)</f>
        <v>525.79999999999995</v>
      </c>
      <c r="AC230" s="94"/>
      <c r="AD230" s="94"/>
      <c r="AE230" s="94" t="s">
        <v>1026</v>
      </c>
    </row>
    <row r="231" spans="1:31" ht="23" customHeight="1" thickTop="1" thickBot="1">
      <c r="A231" s="94" t="s">
        <v>497</v>
      </c>
      <c r="B231" s="94" t="s">
        <v>492</v>
      </c>
      <c r="C231" s="94" t="s">
        <v>25</v>
      </c>
      <c r="D231" s="94" t="s">
        <v>502</v>
      </c>
      <c r="E231" s="94" t="s">
        <v>503</v>
      </c>
      <c r="F231" s="94" t="s">
        <v>646</v>
      </c>
      <c r="G231" s="94" t="s">
        <v>633</v>
      </c>
      <c r="H231" s="94" t="s">
        <v>647</v>
      </c>
      <c r="I231" s="95">
        <v>0</v>
      </c>
      <c r="J231" s="95"/>
      <c r="K231" s="94"/>
      <c r="L231" s="96">
        <v>10.23</v>
      </c>
      <c r="M231" s="96"/>
      <c r="N231" s="96"/>
      <c r="O231" s="96"/>
      <c r="P231" s="96"/>
      <c r="Q231" s="96"/>
      <c r="R231" s="96"/>
      <c r="S231" s="96"/>
      <c r="T231" s="96">
        <v>233.61</v>
      </c>
      <c r="U231" s="96">
        <v>0</v>
      </c>
      <c r="V231" s="96">
        <v>105.52</v>
      </c>
      <c r="W231" s="96">
        <v>13.5</v>
      </c>
      <c r="X231" s="96">
        <v>0</v>
      </c>
      <c r="Y231" s="96">
        <v>0</v>
      </c>
      <c r="Z231" s="96">
        <v>0</v>
      </c>
      <c r="AA231" s="96">
        <v>0</v>
      </c>
      <c r="AB231" s="96">
        <f t="shared" si="44"/>
        <v>352.63</v>
      </c>
      <c r="AC231" s="94"/>
      <c r="AD231" s="94"/>
      <c r="AE231" s="94" t="s">
        <v>1027</v>
      </c>
    </row>
    <row r="232" spans="1:31" ht="23" customHeight="1" thickTop="1" thickBot="1">
      <c r="A232" s="94" t="s">
        <v>497</v>
      </c>
      <c r="B232" s="94" t="s">
        <v>492</v>
      </c>
      <c r="C232" s="94" t="s">
        <v>25</v>
      </c>
      <c r="D232" s="94" t="s">
        <v>504</v>
      </c>
      <c r="E232" s="94" t="s">
        <v>505</v>
      </c>
      <c r="F232" s="94" t="s">
        <v>646</v>
      </c>
      <c r="G232" s="94" t="s">
        <v>633</v>
      </c>
      <c r="H232" s="94" t="s">
        <v>647</v>
      </c>
      <c r="I232" s="95">
        <v>0</v>
      </c>
      <c r="J232" s="95"/>
      <c r="K232" s="94"/>
      <c r="L232" s="96">
        <v>10.56</v>
      </c>
      <c r="M232" s="96"/>
      <c r="N232" s="96"/>
      <c r="O232" s="96"/>
      <c r="P232" s="96"/>
      <c r="Q232" s="96"/>
      <c r="R232" s="96"/>
      <c r="S232" s="96"/>
      <c r="T232" s="96">
        <v>530.13</v>
      </c>
      <c r="U232" s="96">
        <v>0</v>
      </c>
      <c r="V232" s="96">
        <v>154.97</v>
      </c>
      <c r="W232" s="96">
        <v>13.5</v>
      </c>
      <c r="X232" s="96">
        <v>0</v>
      </c>
      <c r="Y232" s="96">
        <v>0</v>
      </c>
      <c r="Z232" s="96">
        <v>0</v>
      </c>
      <c r="AA232" s="96">
        <v>0</v>
      </c>
      <c r="AB232" s="96">
        <f t="shared" si="44"/>
        <v>698.6</v>
      </c>
      <c r="AC232" s="94"/>
      <c r="AD232" s="94"/>
      <c r="AE232" s="94" t="s">
        <v>1028</v>
      </c>
    </row>
    <row r="233" spans="1:31" ht="23" customHeight="1" thickTop="1" thickBot="1">
      <c r="A233" s="94" t="s">
        <v>497</v>
      </c>
      <c r="B233" s="94" t="s">
        <v>492</v>
      </c>
      <c r="C233" s="94" t="s">
        <v>25</v>
      </c>
      <c r="D233" s="94" t="s">
        <v>506</v>
      </c>
      <c r="E233" s="94" t="s">
        <v>507</v>
      </c>
      <c r="F233" s="94" t="s">
        <v>646</v>
      </c>
      <c r="G233" s="94" t="s">
        <v>633</v>
      </c>
      <c r="H233" s="94" t="s">
        <v>647</v>
      </c>
      <c r="I233" s="95">
        <v>0</v>
      </c>
      <c r="J233" s="95"/>
      <c r="K233" s="94"/>
      <c r="L233" s="96">
        <v>10.92</v>
      </c>
      <c r="M233" s="96"/>
      <c r="N233" s="96"/>
      <c r="O233" s="96"/>
      <c r="P233" s="96"/>
      <c r="Q233" s="96"/>
      <c r="R233" s="96"/>
      <c r="S233" s="96"/>
      <c r="T233" s="96">
        <v>460.49</v>
      </c>
      <c r="U233" s="96">
        <v>0</v>
      </c>
      <c r="V233" s="96">
        <v>166.39</v>
      </c>
      <c r="W233" s="96">
        <v>13.5</v>
      </c>
      <c r="X233" s="96">
        <v>0</v>
      </c>
      <c r="Y233" s="96">
        <v>0</v>
      </c>
      <c r="Z233" s="96">
        <v>0</v>
      </c>
      <c r="AA233" s="96">
        <v>0</v>
      </c>
      <c r="AB233" s="96">
        <f t="shared" si="44"/>
        <v>640.38</v>
      </c>
      <c r="AC233" s="94"/>
      <c r="AD233" s="94"/>
      <c r="AE233" s="94" t="s">
        <v>1029</v>
      </c>
    </row>
    <row r="234" spans="1:31" ht="23" customHeight="1" thickTop="1" thickBot="1">
      <c r="A234" s="94" t="s">
        <v>497</v>
      </c>
      <c r="B234" s="94" t="s">
        <v>492</v>
      </c>
      <c r="C234" s="94" t="s">
        <v>25</v>
      </c>
      <c r="D234" s="94" t="s">
        <v>509</v>
      </c>
      <c r="E234" s="94" t="s">
        <v>49</v>
      </c>
      <c r="F234" s="94" t="s">
        <v>646</v>
      </c>
      <c r="G234" s="94" t="s">
        <v>633</v>
      </c>
      <c r="H234" s="94" t="s">
        <v>647</v>
      </c>
      <c r="I234" s="95">
        <v>0</v>
      </c>
      <c r="J234" s="95"/>
      <c r="K234" s="94"/>
      <c r="L234" s="96">
        <v>11.84</v>
      </c>
      <c r="M234" s="96"/>
      <c r="N234" s="96"/>
      <c r="O234" s="96"/>
      <c r="P234" s="96"/>
      <c r="Q234" s="96"/>
      <c r="R234" s="96"/>
      <c r="S234" s="96"/>
      <c r="T234" s="96">
        <v>690.81</v>
      </c>
      <c r="U234" s="96">
        <v>0</v>
      </c>
      <c r="V234" s="96">
        <v>383.78</v>
      </c>
      <c r="W234" s="96">
        <v>13.5</v>
      </c>
      <c r="X234" s="96">
        <v>0</v>
      </c>
      <c r="Y234" s="96">
        <v>0</v>
      </c>
      <c r="Z234" s="96">
        <v>0</v>
      </c>
      <c r="AA234" s="96">
        <v>0</v>
      </c>
      <c r="AB234" s="96">
        <f t="shared" si="44"/>
        <v>1088.0899999999999</v>
      </c>
      <c r="AC234" s="94"/>
      <c r="AD234" s="94"/>
      <c r="AE234" s="94" t="s">
        <v>1030</v>
      </c>
    </row>
    <row r="235" spans="1:31" ht="23" customHeight="1" thickTop="1" thickBot="1">
      <c r="A235" s="94" t="s">
        <v>491</v>
      </c>
      <c r="B235" s="94" t="s">
        <v>492</v>
      </c>
      <c r="C235" s="94" t="s">
        <v>25</v>
      </c>
      <c r="D235" s="94" t="s">
        <v>526</v>
      </c>
      <c r="E235" s="94" t="s">
        <v>527</v>
      </c>
      <c r="F235" s="94" t="s">
        <v>646</v>
      </c>
      <c r="G235" s="94" t="s">
        <v>633</v>
      </c>
      <c r="H235" s="94" t="s">
        <v>647</v>
      </c>
      <c r="I235" s="95">
        <v>0</v>
      </c>
      <c r="J235" s="95"/>
      <c r="K235" s="94"/>
      <c r="L235" s="96">
        <v>9.51</v>
      </c>
      <c r="M235" s="96"/>
      <c r="N235" s="96"/>
      <c r="O235" s="96"/>
      <c r="P235" s="96"/>
      <c r="Q235" s="96"/>
      <c r="R235" s="96"/>
      <c r="S235" s="96"/>
      <c r="T235" s="96">
        <v>339.29</v>
      </c>
      <c r="U235" s="96">
        <v>0</v>
      </c>
      <c r="V235" s="96">
        <v>105.1</v>
      </c>
      <c r="W235" s="96">
        <v>9</v>
      </c>
      <c r="X235" s="96">
        <v>0</v>
      </c>
      <c r="Y235" s="96">
        <v>0</v>
      </c>
      <c r="Z235" s="96">
        <v>0</v>
      </c>
      <c r="AA235" s="96">
        <v>0</v>
      </c>
      <c r="AB235" s="96">
        <f t="shared" si="44"/>
        <v>453.39</v>
      </c>
      <c r="AC235" s="94"/>
      <c r="AD235" s="94"/>
      <c r="AE235" s="94" t="s">
        <v>1031</v>
      </c>
    </row>
    <row r="236" spans="1:31" s="28" customFormat="1" ht="23" customHeight="1" thickTop="1" thickBot="1">
      <c r="A236" s="127"/>
      <c r="B236" s="127"/>
      <c r="C236" s="127"/>
      <c r="D236" s="127"/>
      <c r="E236" s="127"/>
      <c r="F236" s="127" t="s">
        <v>646</v>
      </c>
      <c r="G236" s="127" t="s">
        <v>633</v>
      </c>
      <c r="H236" s="127" t="s">
        <v>757</v>
      </c>
      <c r="I236" s="128"/>
      <c r="J236" s="128">
        <f>IF(L236&gt;0,T236/L236,0)</f>
        <v>42.540935672514621</v>
      </c>
      <c r="K236" s="127"/>
      <c r="L236" s="129">
        <f>ROUND(SUM(L230:L235),2)</f>
        <v>61.56</v>
      </c>
      <c r="M236" s="129"/>
      <c r="N236" s="129"/>
      <c r="O236" s="129"/>
      <c r="P236" s="129"/>
      <c r="Q236" s="129"/>
      <c r="R236" s="129"/>
      <c r="S236" s="129"/>
      <c r="T236" s="129">
        <f>ROUND(SUM(T230:T235),2)</f>
        <v>2618.8200000000002</v>
      </c>
      <c r="U236" s="129"/>
      <c r="V236" s="129">
        <f t="shared" ref="V236:AB236" si="45">ROUND(SUM(V230:V235),2)</f>
        <v>1068.07</v>
      </c>
      <c r="W236" s="129">
        <f t="shared" si="45"/>
        <v>72</v>
      </c>
      <c r="X236" s="129">
        <f t="shared" si="45"/>
        <v>0</v>
      </c>
      <c r="Y236" s="129">
        <f t="shared" si="45"/>
        <v>0</v>
      </c>
      <c r="Z236" s="129">
        <f t="shared" si="45"/>
        <v>0</v>
      </c>
      <c r="AA236" s="129">
        <f t="shared" si="45"/>
        <v>0</v>
      </c>
      <c r="AB236" s="129">
        <f t="shared" si="45"/>
        <v>3758.89</v>
      </c>
      <c r="AC236" s="127"/>
      <c r="AD236" s="127"/>
      <c r="AE236" s="127"/>
    </row>
    <row r="237" spans="1:31" s="28" customFormat="1" ht="23" customHeight="1" thickTop="1" thickBot="1">
      <c r="A237" s="130"/>
      <c r="B237" s="130"/>
      <c r="C237" s="130"/>
      <c r="D237" s="130"/>
      <c r="E237" s="130"/>
      <c r="F237" s="130"/>
      <c r="G237" s="130"/>
      <c r="H237" s="130" t="s">
        <v>1032</v>
      </c>
      <c r="I237" s="131"/>
      <c r="J237" s="131">
        <f>IF(L237&gt;0,(T237+U237)/L237,0)</f>
        <v>42.540935672514621</v>
      </c>
      <c r="K237" s="130"/>
      <c r="L237" s="132">
        <f>L236</f>
        <v>61.56</v>
      </c>
      <c r="M237" s="132"/>
      <c r="N237" s="132"/>
      <c r="O237" s="132"/>
      <c r="P237" s="132"/>
      <c r="Q237" s="132"/>
      <c r="R237" s="132"/>
      <c r="S237" s="132"/>
      <c r="T237" s="132">
        <f>T236</f>
        <v>2618.8200000000002</v>
      </c>
      <c r="U237" s="132">
        <f>0</f>
        <v>0</v>
      </c>
      <c r="V237" s="132">
        <f>V236</f>
        <v>1068.07</v>
      </c>
      <c r="W237" s="132">
        <f>W236</f>
        <v>72</v>
      </c>
      <c r="X237" s="132"/>
      <c r="Y237" s="132">
        <f>Y236</f>
        <v>0</v>
      </c>
      <c r="Z237" s="132">
        <f>Z236</f>
        <v>0</v>
      </c>
      <c r="AA237" s="132">
        <f>AA236</f>
        <v>0</v>
      </c>
      <c r="AB237" s="132">
        <f>ROUND(AB236+U237,2)</f>
        <v>3758.89</v>
      </c>
      <c r="AC237" s="127"/>
      <c r="AD237" s="127"/>
      <c r="AE237" s="127"/>
    </row>
    <row r="238" spans="1:31" s="20" customFormat="1" ht="44" customHeight="1" thickTop="1" thickBot="1">
      <c r="A238" s="125" t="s">
        <v>0</v>
      </c>
      <c r="B238" s="125" t="s">
        <v>1</v>
      </c>
      <c r="C238" s="125" t="s">
        <v>2</v>
      </c>
      <c r="D238" s="125" t="s">
        <v>738</v>
      </c>
      <c r="E238" s="125" t="s">
        <v>739</v>
      </c>
      <c r="F238" s="125" t="s">
        <v>5</v>
      </c>
      <c r="G238" s="125" t="s">
        <v>6</v>
      </c>
      <c r="H238" s="125" t="s">
        <v>740</v>
      </c>
      <c r="I238" s="125" t="s">
        <v>8</v>
      </c>
      <c r="J238" s="125" t="s">
        <v>9</v>
      </c>
      <c r="K238" s="125" t="s">
        <v>10</v>
      </c>
      <c r="L238" s="125" t="s">
        <v>11</v>
      </c>
      <c r="M238" s="125" t="s">
        <v>741</v>
      </c>
      <c r="N238" s="125" t="s">
        <v>742</v>
      </c>
      <c r="O238" s="125" t="s">
        <v>743</v>
      </c>
      <c r="P238" s="125" t="s">
        <v>744</v>
      </c>
      <c r="Q238" s="125" t="s">
        <v>735</v>
      </c>
      <c r="R238" s="125" t="s">
        <v>736</v>
      </c>
      <c r="S238" s="125" t="s">
        <v>745</v>
      </c>
      <c r="T238" s="125" t="s">
        <v>12</v>
      </c>
      <c r="U238" s="125" t="s">
        <v>13</v>
      </c>
      <c r="V238" s="125" t="s">
        <v>14</v>
      </c>
      <c r="W238" s="125" t="s">
        <v>15</v>
      </c>
      <c r="X238" s="125" t="s">
        <v>16</v>
      </c>
      <c r="Y238" s="125" t="s">
        <v>17</v>
      </c>
      <c r="Z238" s="125" t="s">
        <v>18</v>
      </c>
      <c r="AA238" s="125" t="s">
        <v>746</v>
      </c>
      <c r="AB238" s="125" t="s">
        <v>21</v>
      </c>
      <c r="AC238" s="126"/>
      <c r="AD238" s="126" t="s">
        <v>875</v>
      </c>
      <c r="AE238" s="126" t="s">
        <v>265</v>
      </c>
    </row>
    <row r="239" spans="1:31" ht="23" customHeight="1" thickTop="1" thickBot="1">
      <c r="A239" s="94" t="s">
        <v>540</v>
      </c>
      <c r="B239" s="94" t="s">
        <v>541</v>
      </c>
      <c r="C239" s="94" t="s">
        <v>25</v>
      </c>
      <c r="D239" s="94" t="s">
        <v>542</v>
      </c>
      <c r="E239" s="94" t="s">
        <v>49</v>
      </c>
      <c r="F239" s="94" t="s">
        <v>223</v>
      </c>
      <c r="G239" s="94" t="s">
        <v>648</v>
      </c>
      <c r="H239" s="94" t="s">
        <v>649</v>
      </c>
      <c r="I239" s="95">
        <v>0</v>
      </c>
      <c r="J239" s="95"/>
      <c r="K239" s="94"/>
      <c r="L239" s="96">
        <v>12.99</v>
      </c>
      <c r="M239" s="96"/>
      <c r="N239" s="96"/>
      <c r="O239" s="96"/>
      <c r="P239" s="96"/>
      <c r="Q239" s="96"/>
      <c r="R239" s="96"/>
      <c r="S239" s="96"/>
      <c r="T239" s="96">
        <v>319.14999999999998</v>
      </c>
      <c r="U239" s="96">
        <v>0</v>
      </c>
      <c r="V239" s="96">
        <v>87.59</v>
      </c>
      <c r="W239" s="96">
        <v>13.5</v>
      </c>
      <c r="X239" s="96">
        <v>0</v>
      </c>
      <c r="Y239" s="96">
        <v>0</v>
      </c>
      <c r="Z239" s="96">
        <v>0</v>
      </c>
      <c r="AA239" s="96">
        <v>0</v>
      </c>
      <c r="AB239" s="96">
        <f>ROUND(SUM(S239:W239,Y239:AA239),2)</f>
        <v>420.24</v>
      </c>
      <c r="AC239" s="94"/>
      <c r="AD239" s="94"/>
      <c r="AE239" s="94" t="s">
        <v>1033</v>
      </c>
    </row>
    <row r="240" spans="1:31" s="28" customFormat="1" ht="23" customHeight="1" thickTop="1" thickBot="1">
      <c r="A240" s="127"/>
      <c r="B240" s="127"/>
      <c r="C240" s="127"/>
      <c r="D240" s="127"/>
      <c r="E240" s="127"/>
      <c r="F240" s="127" t="s">
        <v>223</v>
      </c>
      <c r="G240" s="127" t="s">
        <v>648</v>
      </c>
      <c r="H240" s="127" t="s">
        <v>757</v>
      </c>
      <c r="I240" s="128"/>
      <c r="J240" s="128">
        <f>IF(L240&gt;0,T240/L240,0)</f>
        <v>24.568899153194764</v>
      </c>
      <c r="K240" s="127"/>
      <c r="L240" s="129">
        <f>ROUND(SUM(L239:L239),2)</f>
        <v>12.99</v>
      </c>
      <c r="M240" s="129"/>
      <c r="N240" s="129"/>
      <c r="O240" s="129"/>
      <c r="P240" s="129"/>
      <c r="Q240" s="129"/>
      <c r="R240" s="129"/>
      <c r="S240" s="129"/>
      <c r="T240" s="129">
        <f>ROUND(SUM(T239:T239),2)</f>
        <v>319.14999999999998</v>
      </c>
      <c r="U240" s="129"/>
      <c r="V240" s="129">
        <f t="shared" ref="V240:AB240" si="46">ROUND(SUM(V239:V239),2)</f>
        <v>87.59</v>
      </c>
      <c r="W240" s="129">
        <f t="shared" si="46"/>
        <v>13.5</v>
      </c>
      <c r="X240" s="129">
        <f t="shared" si="46"/>
        <v>0</v>
      </c>
      <c r="Y240" s="129">
        <f t="shared" si="46"/>
        <v>0</v>
      </c>
      <c r="Z240" s="129">
        <f t="shared" si="46"/>
        <v>0</v>
      </c>
      <c r="AA240" s="129">
        <f t="shared" si="46"/>
        <v>0</v>
      </c>
      <c r="AB240" s="129">
        <f t="shared" si="46"/>
        <v>420.24</v>
      </c>
      <c r="AC240" s="127"/>
      <c r="AD240" s="127"/>
      <c r="AE240" s="127"/>
    </row>
    <row r="241" spans="1:31" s="28" customFormat="1" ht="23" customHeight="1" thickTop="1" thickBot="1">
      <c r="A241" s="127"/>
      <c r="B241" s="127"/>
      <c r="C241" s="127"/>
      <c r="D241" s="127"/>
      <c r="E241" s="127"/>
      <c r="F241" s="127"/>
      <c r="G241" s="127"/>
      <c r="H241" s="127" t="s">
        <v>759</v>
      </c>
      <c r="I241" s="128"/>
      <c r="J241" s="128">
        <f>IF(L241&gt;0,U241/L241,0)</f>
        <v>3.9314857582755964</v>
      </c>
      <c r="K241" s="127"/>
      <c r="L241" s="129">
        <f>L240</f>
        <v>12.99</v>
      </c>
      <c r="M241" s="129"/>
      <c r="N241" s="129"/>
      <c r="O241" s="129"/>
      <c r="P241" s="129"/>
      <c r="Q241" s="129"/>
      <c r="R241" s="129"/>
      <c r="S241" s="129"/>
      <c r="T241" s="129"/>
      <c r="U241" s="129">
        <f>MAX(0,ROUND(ROUND(L240*$AD$2+0.000000001,2)-T240,2))</f>
        <v>51.07</v>
      </c>
      <c r="V241" s="129"/>
      <c r="W241" s="129"/>
      <c r="X241" s="129"/>
      <c r="Y241" s="129"/>
      <c r="Z241" s="129"/>
      <c r="AA241" s="129"/>
      <c r="AB241" s="129">
        <f>U241</f>
        <v>51.07</v>
      </c>
      <c r="AC241" s="127"/>
      <c r="AD241" s="127"/>
      <c r="AE241" s="127"/>
    </row>
    <row r="242" spans="1:31" s="28" customFormat="1" ht="23" customHeight="1" thickTop="1" thickBot="1">
      <c r="A242" s="130"/>
      <c r="B242" s="130"/>
      <c r="C242" s="130"/>
      <c r="D242" s="130"/>
      <c r="E242" s="130"/>
      <c r="F242" s="130"/>
      <c r="G242" s="130"/>
      <c r="H242" s="130" t="s">
        <v>1034</v>
      </c>
      <c r="I242" s="131"/>
      <c r="J242" s="131">
        <f>IF(L242&gt;0,(T242+U242)/L242,0)</f>
        <v>28.500384911470359</v>
      </c>
      <c r="K242" s="130"/>
      <c r="L242" s="132">
        <f>L240</f>
        <v>12.99</v>
      </c>
      <c r="M242" s="132"/>
      <c r="N242" s="132"/>
      <c r="O242" s="132"/>
      <c r="P242" s="132"/>
      <c r="Q242" s="132"/>
      <c r="R242" s="132"/>
      <c r="S242" s="132"/>
      <c r="T242" s="132">
        <f>T240</f>
        <v>319.14999999999998</v>
      </c>
      <c r="U242" s="132">
        <f>U241</f>
        <v>51.07</v>
      </c>
      <c r="V242" s="132">
        <f>V240</f>
        <v>87.59</v>
      </c>
      <c r="W242" s="132">
        <f>W240</f>
        <v>13.5</v>
      </c>
      <c r="X242" s="132"/>
      <c r="Y242" s="132">
        <f>Y240</f>
        <v>0</v>
      </c>
      <c r="Z242" s="132">
        <f>Z240</f>
        <v>0</v>
      </c>
      <c r="AA242" s="132">
        <f>AA240</f>
        <v>0</v>
      </c>
      <c r="AB242" s="132">
        <f>ROUND(AB240+U242,2)</f>
        <v>471.31</v>
      </c>
      <c r="AC242" s="127"/>
      <c r="AD242" s="127"/>
      <c r="AE242" s="127"/>
    </row>
    <row r="243" spans="1:31" s="20" customFormat="1" ht="44" customHeight="1" thickTop="1" thickBot="1">
      <c r="A243" s="125" t="s">
        <v>0</v>
      </c>
      <c r="B243" s="125" t="s">
        <v>1</v>
      </c>
      <c r="C243" s="125" t="s">
        <v>2</v>
      </c>
      <c r="D243" s="125" t="s">
        <v>738</v>
      </c>
      <c r="E243" s="125" t="s">
        <v>739</v>
      </c>
      <c r="F243" s="125" t="s">
        <v>5</v>
      </c>
      <c r="G243" s="125" t="s">
        <v>6</v>
      </c>
      <c r="H243" s="125" t="s">
        <v>740</v>
      </c>
      <c r="I243" s="125" t="s">
        <v>8</v>
      </c>
      <c r="J243" s="125" t="s">
        <v>9</v>
      </c>
      <c r="K243" s="125" t="s">
        <v>10</v>
      </c>
      <c r="L243" s="125" t="s">
        <v>11</v>
      </c>
      <c r="M243" s="125" t="s">
        <v>741</v>
      </c>
      <c r="N243" s="125" t="s">
        <v>742</v>
      </c>
      <c r="O243" s="125" t="s">
        <v>743</v>
      </c>
      <c r="P243" s="125" t="s">
        <v>744</v>
      </c>
      <c r="Q243" s="125" t="s">
        <v>735</v>
      </c>
      <c r="R243" s="125" t="s">
        <v>736</v>
      </c>
      <c r="S243" s="125" t="s">
        <v>745</v>
      </c>
      <c r="T243" s="125" t="s">
        <v>12</v>
      </c>
      <c r="U243" s="125" t="s">
        <v>13</v>
      </c>
      <c r="V243" s="125" t="s">
        <v>14</v>
      </c>
      <c r="W243" s="125" t="s">
        <v>15</v>
      </c>
      <c r="X243" s="125" t="s">
        <v>16</v>
      </c>
      <c r="Y243" s="125" t="s">
        <v>17</v>
      </c>
      <c r="Z243" s="125" t="s">
        <v>18</v>
      </c>
      <c r="AA243" s="125" t="s">
        <v>746</v>
      </c>
      <c r="AB243" s="125" t="s">
        <v>21</v>
      </c>
      <c r="AC243" s="126"/>
      <c r="AD243" s="126" t="s">
        <v>875</v>
      </c>
      <c r="AE243" s="126" t="s">
        <v>265</v>
      </c>
    </row>
    <row r="244" spans="1:31" ht="23" customHeight="1" thickTop="1" thickBot="1">
      <c r="A244" s="94" t="s">
        <v>540</v>
      </c>
      <c r="B244" s="94" t="s">
        <v>541</v>
      </c>
      <c r="C244" s="94" t="s">
        <v>25</v>
      </c>
      <c r="D244" s="94" t="s">
        <v>549</v>
      </c>
      <c r="E244" s="94" t="s">
        <v>192</v>
      </c>
      <c r="F244" s="94" t="s">
        <v>650</v>
      </c>
      <c r="G244" s="94" t="s">
        <v>651</v>
      </c>
      <c r="H244" s="94" t="s">
        <v>652</v>
      </c>
      <c r="I244" s="95">
        <v>0</v>
      </c>
      <c r="J244" s="95"/>
      <c r="K244" s="94"/>
      <c r="L244" s="96">
        <v>12.01</v>
      </c>
      <c r="M244" s="96"/>
      <c r="N244" s="96"/>
      <c r="O244" s="96"/>
      <c r="P244" s="96"/>
      <c r="Q244" s="96"/>
      <c r="R244" s="96"/>
      <c r="S244" s="96"/>
      <c r="T244" s="96">
        <v>469.15</v>
      </c>
      <c r="U244" s="96">
        <v>0</v>
      </c>
      <c r="V244" s="96">
        <v>175.43</v>
      </c>
      <c r="W244" s="96">
        <v>13.5</v>
      </c>
      <c r="X244" s="96">
        <v>0</v>
      </c>
      <c r="Y244" s="96">
        <v>0</v>
      </c>
      <c r="Z244" s="96">
        <v>0</v>
      </c>
      <c r="AA244" s="96">
        <v>0</v>
      </c>
      <c r="AB244" s="96">
        <f>ROUND(SUM(S244:W244,Y244:AA244),2)</f>
        <v>658.08</v>
      </c>
      <c r="AC244" s="94"/>
      <c r="AD244" s="94"/>
      <c r="AE244" s="94" t="s">
        <v>1035</v>
      </c>
    </row>
    <row r="245" spans="1:31" ht="23" customHeight="1" thickTop="1" thickBot="1">
      <c r="A245" s="94" t="s">
        <v>491</v>
      </c>
      <c r="B245" s="94" t="s">
        <v>492</v>
      </c>
      <c r="C245" s="94" t="s">
        <v>25</v>
      </c>
      <c r="D245" s="94" t="s">
        <v>493</v>
      </c>
      <c r="E245" s="94" t="s">
        <v>49</v>
      </c>
      <c r="F245" s="94" t="s">
        <v>650</v>
      </c>
      <c r="G245" s="94" t="s">
        <v>651</v>
      </c>
      <c r="H245" s="94" t="s">
        <v>652</v>
      </c>
      <c r="I245" s="95">
        <v>0</v>
      </c>
      <c r="J245" s="95"/>
      <c r="K245" s="94"/>
      <c r="L245" s="96">
        <v>14.13</v>
      </c>
      <c r="M245" s="96"/>
      <c r="N245" s="96"/>
      <c r="O245" s="96"/>
      <c r="P245" s="96"/>
      <c r="Q245" s="96"/>
      <c r="R245" s="96"/>
      <c r="S245" s="96"/>
      <c r="T245" s="96">
        <v>464.98</v>
      </c>
      <c r="U245" s="96">
        <v>0</v>
      </c>
      <c r="V245" s="96">
        <v>245.31</v>
      </c>
      <c r="W245" s="96">
        <v>22.5</v>
      </c>
      <c r="X245" s="96">
        <v>0</v>
      </c>
      <c r="Y245" s="96">
        <v>0</v>
      </c>
      <c r="Z245" s="96">
        <v>0</v>
      </c>
      <c r="AA245" s="96">
        <v>0</v>
      </c>
      <c r="AB245" s="96">
        <f>ROUND(SUM(S245:W245,Y245:AA245),2)</f>
        <v>732.79</v>
      </c>
      <c r="AC245" s="94"/>
      <c r="AD245" s="94"/>
      <c r="AE245" s="94" t="s">
        <v>1036</v>
      </c>
    </row>
    <row r="246" spans="1:31" s="28" customFormat="1" ht="23" customHeight="1" thickTop="1" thickBot="1">
      <c r="A246" s="127"/>
      <c r="B246" s="127"/>
      <c r="C246" s="127"/>
      <c r="D246" s="127"/>
      <c r="E246" s="127"/>
      <c r="F246" s="127" t="s">
        <v>650</v>
      </c>
      <c r="G246" s="127" t="s">
        <v>651</v>
      </c>
      <c r="H246" s="127" t="s">
        <v>757</v>
      </c>
      <c r="I246" s="128"/>
      <c r="J246" s="128">
        <f>IF(L246&gt;0,T246/L246,0)</f>
        <v>35.735654169854627</v>
      </c>
      <c r="K246" s="127"/>
      <c r="L246" s="129">
        <f>ROUND(SUM(L244:L245),2)</f>
        <v>26.14</v>
      </c>
      <c r="M246" s="129"/>
      <c r="N246" s="129"/>
      <c r="O246" s="129"/>
      <c r="P246" s="129"/>
      <c r="Q246" s="129"/>
      <c r="R246" s="129"/>
      <c r="S246" s="129"/>
      <c r="T246" s="129">
        <f>ROUND(SUM(T244:T245),2)</f>
        <v>934.13</v>
      </c>
      <c r="U246" s="129"/>
      <c r="V246" s="129">
        <f t="shared" ref="V246:AB246" si="47">ROUND(SUM(V244:V245),2)</f>
        <v>420.74</v>
      </c>
      <c r="W246" s="129">
        <f t="shared" si="47"/>
        <v>36</v>
      </c>
      <c r="X246" s="129">
        <f t="shared" si="47"/>
        <v>0</v>
      </c>
      <c r="Y246" s="129">
        <f t="shared" si="47"/>
        <v>0</v>
      </c>
      <c r="Z246" s="129">
        <f t="shared" si="47"/>
        <v>0</v>
      </c>
      <c r="AA246" s="129">
        <f t="shared" si="47"/>
        <v>0</v>
      </c>
      <c r="AB246" s="129">
        <f t="shared" si="47"/>
        <v>1390.87</v>
      </c>
      <c r="AC246" s="127"/>
      <c r="AD246" s="127"/>
      <c r="AE246" s="127"/>
    </row>
    <row r="247" spans="1:31" s="28" customFormat="1" ht="23" customHeight="1" thickTop="1" thickBot="1">
      <c r="A247" s="130"/>
      <c r="B247" s="130"/>
      <c r="C247" s="130"/>
      <c r="D247" s="130"/>
      <c r="E247" s="130"/>
      <c r="F247" s="130"/>
      <c r="G247" s="130"/>
      <c r="H247" s="130" t="s">
        <v>1037</v>
      </c>
      <c r="I247" s="131"/>
      <c r="J247" s="131">
        <f>IF(L247&gt;0,(T247+U247)/L247,0)</f>
        <v>35.735654169854627</v>
      </c>
      <c r="K247" s="130"/>
      <c r="L247" s="132">
        <f>L246</f>
        <v>26.14</v>
      </c>
      <c r="M247" s="132"/>
      <c r="N247" s="132"/>
      <c r="O247" s="132"/>
      <c r="P247" s="132"/>
      <c r="Q247" s="132"/>
      <c r="R247" s="132"/>
      <c r="S247" s="132"/>
      <c r="T247" s="132">
        <f>T246</f>
        <v>934.13</v>
      </c>
      <c r="U247" s="132">
        <f>0</f>
        <v>0</v>
      </c>
      <c r="V247" s="132">
        <f>V246</f>
        <v>420.74</v>
      </c>
      <c r="W247" s="132">
        <f>W246</f>
        <v>36</v>
      </c>
      <c r="X247" s="132"/>
      <c r="Y247" s="132">
        <f>Y246</f>
        <v>0</v>
      </c>
      <c r="Z247" s="132">
        <f>Z246</f>
        <v>0</v>
      </c>
      <c r="AA247" s="132">
        <f>AA246</f>
        <v>0</v>
      </c>
      <c r="AB247" s="132">
        <f>ROUND(AB246+U247,2)</f>
        <v>1390.87</v>
      </c>
      <c r="AC247" s="127"/>
      <c r="AD247" s="127"/>
      <c r="AE247" s="127"/>
    </row>
    <row r="248" spans="1:31" s="20" customFormat="1" ht="44" customHeight="1" thickTop="1" thickBot="1">
      <c r="A248" s="125" t="s">
        <v>0</v>
      </c>
      <c r="B248" s="125" t="s">
        <v>1</v>
      </c>
      <c r="C248" s="125" t="s">
        <v>2</v>
      </c>
      <c r="D248" s="125" t="s">
        <v>738</v>
      </c>
      <c r="E248" s="125" t="s">
        <v>739</v>
      </c>
      <c r="F248" s="125" t="s">
        <v>5</v>
      </c>
      <c r="G248" s="125" t="s">
        <v>6</v>
      </c>
      <c r="H248" s="125" t="s">
        <v>740</v>
      </c>
      <c r="I248" s="125" t="s">
        <v>8</v>
      </c>
      <c r="J248" s="125" t="s">
        <v>9</v>
      </c>
      <c r="K248" s="125" t="s">
        <v>10</v>
      </c>
      <c r="L248" s="125" t="s">
        <v>11</v>
      </c>
      <c r="M248" s="125" t="s">
        <v>741</v>
      </c>
      <c r="N248" s="125" t="s">
        <v>742</v>
      </c>
      <c r="O248" s="125" t="s">
        <v>743</v>
      </c>
      <c r="P248" s="125" t="s">
        <v>744</v>
      </c>
      <c r="Q248" s="125" t="s">
        <v>735</v>
      </c>
      <c r="R248" s="125" t="s">
        <v>736</v>
      </c>
      <c r="S248" s="125" t="s">
        <v>745</v>
      </c>
      <c r="T248" s="125" t="s">
        <v>12</v>
      </c>
      <c r="U248" s="125" t="s">
        <v>13</v>
      </c>
      <c r="V248" s="125" t="s">
        <v>14</v>
      </c>
      <c r="W248" s="125" t="s">
        <v>15</v>
      </c>
      <c r="X248" s="125" t="s">
        <v>16</v>
      </c>
      <c r="Y248" s="125" t="s">
        <v>17</v>
      </c>
      <c r="Z248" s="125" t="s">
        <v>18</v>
      </c>
      <c r="AA248" s="125" t="s">
        <v>746</v>
      </c>
      <c r="AB248" s="125" t="s">
        <v>21</v>
      </c>
      <c r="AC248" s="126"/>
      <c r="AD248" s="126" t="s">
        <v>875</v>
      </c>
      <c r="AE248" s="126" t="s">
        <v>265</v>
      </c>
    </row>
    <row r="249" spans="1:31" ht="23" customHeight="1" thickTop="1" thickBot="1">
      <c r="A249" s="94" t="s">
        <v>497</v>
      </c>
      <c r="B249" s="94" t="s">
        <v>492</v>
      </c>
      <c r="C249" s="94" t="s">
        <v>25</v>
      </c>
      <c r="D249" s="94" t="s">
        <v>504</v>
      </c>
      <c r="E249" s="94" t="s">
        <v>505</v>
      </c>
      <c r="F249" s="94" t="s">
        <v>653</v>
      </c>
      <c r="G249" s="94" t="s">
        <v>654</v>
      </c>
      <c r="H249" s="94" t="s">
        <v>655</v>
      </c>
      <c r="I249" s="95">
        <v>0</v>
      </c>
      <c r="J249" s="95"/>
      <c r="K249" s="94"/>
      <c r="L249" s="96">
        <v>10.7</v>
      </c>
      <c r="M249" s="96"/>
      <c r="N249" s="96"/>
      <c r="O249" s="96"/>
      <c r="P249" s="96"/>
      <c r="Q249" s="96"/>
      <c r="R249" s="96"/>
      <c r="S249" s="96"/>
      <c r="T249" s="96">
        <v>530.13</v>
      </c>
      <c r="U249" s="96">
        <v>0</v>
      </c>
      <c r="V249" s="96">
        <v>154.97</v>
      </c>
      <c r="W249" s="96">
        <v>13.5</v>
      </c>
      <c r="X249" s="96">
        <v>0</v>
      </c>
      <c r="Y249" s="96">
        <v>0</v>
      </c>
      <c r="Z249" s="96">
        <v>0</v>
      </c>
      <c r="AA249" s="96">
        <v>0</v>
      </c>
      <c r="AB249" s="96">
        <f>ROUND(SUM(S249:W249,Y249:AA249),2)</f>
        <v>698.6</v>
      </c>
      <c r="AC249" s="94"/>
      <c r="AD249" s="94"/>
      <c r="AE249" s="94" t="s">
        <v>1038</v>
      </c>
    </row>
    <row r="250" spans="1:31" s="28" customFormat="1" ht="23" customHeight="1" thickTop="1" thickBot="1">
      <c r="A250" s="127"/>
      <c r="B250" s="127"/>
      <c r="C250" s="127"/>
      <c r="D250" s="127"/>
      <c r="E250" s="127"/>
      <c r="F250" s="127" t="s">
        <v>653</v>
      </c>
      <c r="G250" s="127" t="s">
        <v>654</v>
      </c>
      <c r="H250" s="127" t="s">
        <v>757</v>
      </c>
      <c r="I250" s="128"/>
      <c r="J250" s="128">
        <f>IF(L250&gt;0,T250/L250,0)</f>
        <v>49.544859813084116</v>
      </c>
      <c r="K250" s="127"/>
      <c r="L250" s="129">
        <f>ROUND(SUM(L249:L249),2)</f>
        <v>10.7</v>
      </c>
      <c r="M250" s="129"/>
      <c r="N250" s="129"/>
      <c r="O250" s="129"/>
      <c r="P250" s="129"/>
      <c r="Q250" s="129"/>
      <c r="R250" s="129"/>
      <c r="S250" s="129"/>
      <c r="T250" s="129">
        <f>ROUND(SUM(T249:T249),2)</f>
        <v>530.13</v>
      </c>
      <c r="U250" s="129"/>
      <c r="V250" s="129">
        <f t="shared" ref="V250:AB250" si="48">ROUND(SUM(V249:V249),2)</f>
        <v>154.97</v>
      </c>
      <c r="W250" s="129">
        <f t="shared" si="48"/>
        <v>13.5</v>
      </c>
      <c r="X250" s="129">
        <f t="shared" si="48"/>
        <v>0</v>
      </c>
      <c r="Y250" s="129">
        <f t="shared" si="48"/>
        <v>0</v>
      </c>
      <c r="Z250" s="129">
        <f t="shared" si="48"/>
        <v>0</v>
      </c>
      <c r="AA250" s="129">
        <f t="shared" si="48"/>
        <v>0</v>
      </c>
      <c r="AB250" s="129">
        <f t="shared" si="48"/>
        <v>698.6</v>
      </c>
      <c r="AC250" s="127"/>
      <c r="AD250" s="127"/>
      <c r="AE250" s="127"/>
    </row>
    <row r="251" spans="1:31" s="28" customFormat="1" ht="23" customHeight="1" thickTop="1" thickBot="1">
      <c r="A251" s="130"/>
      <c r="B251" s="130"/>
      <c r="C251" s="130"/>
      <c r="D251" s="130"/>
      <c r="E251" s="130"/>
      <c r="F251" s="130"/>
      <c r="G251" s="130"/>
      <c r="H251" s="130" t="s">
        <v>1039</v>
      </c>
      <c r="I251" s="131"/>
      <c r="J251" s="131">
        <f>IF(L251&gt;0,(T251+U251)/L251,0)</f>
        <v>49.544859813084116</v>
      </c>
      <c r="K251" s="130"/>
      <c r="L251" s="132">
        <f>L250</f>
        <v>10.7</v>
      </c>
      <c r="M251" s="132"/>
      <c r="N251" s="132"/>
      <c r="O251" s="132"/>
      <c r="P251" s="132"/>
      <c r="Q251" s="132"/>
      <c r="R251" s="132"/>
      <c r="S251" s="132"/>
      <c r="T251" s="132">
        <f>T250</f>
        <v>530.13</v>
      </c>
      <c r="U251" s="132">
        <f>0</f>
        <v>0</v>
      </c>
      <c r="V251" s="132">
        <f>V250</f>
        <v>154.97</v>
      </c>
      <c r="W251" s="132">
        <f>W250</f>
        <v>13.5</v>
      </c>
      <c r="X251" s="132"/>
      <c r="Y251" s="132">
        <f>Y250</f>
        <v>0</v>
      </c>
      <c r="Z251" s="132">
        <f>Z250</f>
        <v>0</v>
      </c>
      <c r="AA251" s="132">
        <f>AA250</f>
        <v>0</v>
      </c>
      <c r="AB251" s="132">
        <f>ROUND(AB250+U251,2)</f>
        <v>698.6</v>
      </c>
      <c r="AC251" s="127"/>
      <c r="AD251" s="127"/>
      <c r="AE251" s="127"/>
    </row>
    <row r="252" spans="1:31" s="20" customFormat="1" ht="44" customHeight="1" thickTop="1" thickBot="1">
      <c r="A252" s="125" t="s">
        <v>0</v>
      </c>
      <c r="B252" s="125" t="s">
        <v>1</v>
      </c>
      <c r="C252" s="125" t="s">
        <v>2</v>
      </c>
      <c r="D252" s="125" t="s">
        <v>738</v>
      </c>
      <c r="E252" s="125" t="s">
        <v>739</v>
      </c>
      <c r="F252" s="125" t="s">
        <v>5</v>
      </c>
      <c r="G252" s="125" t="s">
        <v>6</v>
      </c>
      <c r="H252" s="125" t="s">
        <v>740</v>
      </c>
      <c r="I252" s="125" t="s">
        <v>8</v>
      </c>
      <c r="J252" s="125" t="s">
        <v>9</v>
      </c>
      <c r="K252" s="125" t="s">
        <v>10</v>
      </c>
      <c r="L252" s="125" t="s">
        <v>11</v>
      </c>
      <c r="M252" s="125" t="s">
        <v>741</v>
      </c>
      <c r="N252" s="125" t="s">
        <v>742</v>
      </c>
      <c r="O252" s="125" t="s">
        <v>743</v>
      </c>
      <c r="P252" s="125" t="s">
        <v>744</v>
      </c>
      <c r="Q252" s="125" t="s">
        <v>735</v>
      </c>
      <c r="R252" s="125" t="s">
        <v>736</v>
      </c>
      <c r="S252" s="125" t="s">
        <v>745</v>
      </c>
      <c r="T252" s="125" t="s">
        <v>12</v>
      </c>
      <c r="U252" s="125" t="s">
        <v>13</v>
      </c>
      <c r="V252" s="125" t="s">
        <v>14</v>
      </c>
      <c r="W252" s="125" t="s">
        <v>15</v>
      </c>
      <c r="X252" s="125" t="s">
        <v>16</v>
      </c>
      <c r="Y252" s="125" t="s">
        <v>17</v>
      </c>
      <c r="Z252" s="125" t="s">
        <v>18</v>
      </c>
      <c r="AA252" s="125" t="s">
        <v>746</v>
      </c>
      <c r="AB252" s="125" t="s">
        <v>21</v>
      </c>
      <c r="AC252" s="126"/>
      <c r="AD252" s="126" t="s">
        <v>875</v>
      </c>
      <c r="AE252" s="126" t="s">
        <v>265</v>
      </c>
    </row>
    <row r="253" spans="1:31" ht="23" customHeight="1" thickTop="1" thickBot="1">
      <c r="A253" s="94" t="s">
        <v>497</v>
      </c>
      <c r="B253" s="94" t="s">
        <v>492</v>
      </c>
      <c r="C253" s="94" t="s">
        <v>25</v>
      </c>
      <c r="D253" s="94" t="s">
        <v>498</v>
      </c>
      <c r="E253" s="94" t="s">
        <v>175</v>
      </c>
      <c r="F253" s="94" t="s">
        <v>656</v>
      </c>
      <c r="G253" s="94" t="s">
        <v>657</v>
      </c>
      <c r="H253" s="94" t="s">
        <v>658</v>
      </c>
      <c r="I253" s="95">
        <v>0</v>
      </c>
      <c r="J253" s="95"/>
      <c r="K253" s="94"/>
      <c r="L253" s="96">
        <v>10.23</v>
      </c>
      <c r="M253" s="96"/>
      <c r="N253" s="96"/>
      <c r="O253" s="96"/>
      <c r="P253" s="96"/>
      <c r="Q253" s="96"/>
      <c r="R253" s="96"/>
      <c r="S253" s="96"/>
      <c r="T253" s="96">
        <v>458.86</v>
      </c>
      <c r="U253" s="96">
        <v>0</v>
      </c>
      <c r="V253" s="96">
        <v>225.22</v>
      </c>
      <c r="W253" s="96">
        <v>13.5</v>
      </c>
      <c r="X253" s="96">
        <v>0</v>
      </c>
      <c r="Y253" s="96">
        <v>0</v>
      </c>
      <c r="Z253" s="96">
        <v>0</v>
      </c>
      <c r="AA253" s="96">
        <v>0</v>
      </c>
      <c r="AB253" s="96">
        <f>ROUND(SUM(S253:W253,Y253:AA253),2)</f>
        <v>697.58</v>
      </c>
      <c r="AC253" s="94"/>
      <c r="AD253" s="94"/>
      <c r="AE253" s="94" t="s">
        <v>1040</v>
      </c>
    </row>
    <row r="254" spans="1:31" ht="23" customHeight="1" thickTop="1" thickBot="1">
      <c r="A254" s="94" t="s">
        <v>497</v>
      </c>
      <c r="B254" s="94" t="s">
        <v>492</v>
      </c>
      <c r="C254" s="94" t="s">
        <v>25</v>
      </c>
      <c r="D254" s="94" t="s">
        <v>509</v>
      </c>
      <c r="E254" s="94" t="s">
        <v>49</v>
      </c>
      <c r="F254" s="94" t="s">
        <v>656</v>
      </c>
      <c r="G254" s="94" t="s">
        <v>657</v>
      </c>
      <c r="H254" s="94" t="s">
        <v>658</v>
      </c>
      <c r="I254" s="95">
        <v>0</v>
      </c>
      <c r="J254" s="95"/>
      <c r="K254" s="94"/>
      <c r="L254" s="96">
        <v>11.95</v>
      </c>
      <c r="M254" s="96"/>
      <c r="N254" s="96"/>
      <c r="O254" s="96"/>
      <c r="P254" s="96"/>
      <c r="Q254" s="96"/>
      <c r="R254" s="96"/>
      <c r="S254" s="96"/>
      <c r="T254" s="96">
        <v>690.81</v>
      </c>
      <c r="U254" s="96">
        <v>0</v>
      </c>
      <c r="V254" s="96">
        <v>383.78</v>
      </c>
      <c r="W254" s="96">
        <v>13.5</v>
      </c>
      <c r="X254" s="96">
        <v>0</v>
      </c>
      <c r="Y254" s="96">
        <v>0</v>
      </c>
      <c r="Z254" s="96">
        <v>0</v>
      </c>
      <c r="AA254" s="96">
        <v>0</v>
      </c>
      <c r="AB254" s="96">
        <f>ROUND(SUM(S254:W254,Y254:AA254),2)</f>
        <v>1088.0899999999999</v>
      </c>
      <c r="AC254" s="94"/>
      <c r="AD254" s="94"/>
      <c r="AE254" s="94" t="s">
        <v>1041</v>
      </c>
    </row>
    <row r="255" spans="1:31" s="28" customFormat="1" ht="23" customHeight="1" thickTop="1" thickBot="1">
      <c r="A255" s="127"/>
      <c r="B255" s="127"/>
      <c r="C255" s="127"/>
      <c r="D255" s="127"/>
      <c r="E255" s="127"/>
      <c r="F255" s="127" t="s">
        <v>656</v>
      </c>
      <c r="G255" s="127" t="s">
        <v>657</v>
      </c>
      <c r="H255" s="127" t="s">
        <v>757</v>
      </c>
      <c r="I255" s="128"/>
      <c r="J255" s="128">
        <f>IF(L255&gt;0,T255/L255,0)</f>
        <v>51.833633904418399</v>
      </c>
      <c r="K255" s="127"/>
      <c r="L255" s="129">
        <f>ROUND(SUM(L253:L254),2)</f>
        <v>22.18</v>
      </c>
      <c r="M255" s="129"/>
      <c r="N255" s="129"/>
      <c r="O255" s="129"/>
      <c r="P255" s="129"/>
      <c r="Q255" s="129"/>
      <c r="R255" s="129"/>
      <c r="S255" s="129"/>
      <c r="T255" s="129">
        <f>ROUND(SUM(T253:T254),2)</f>
        <v>1149.67</v>
      </c>
      <c r="U255" s="129"/>
      <c r="V255" s="129">
        <f t="shared" ref="V255:AB255" si="49">ROUND(SUM(V253:V254),2)</f>
        <v>609</v>
      </c>
      <c r="W255" s="129">
        <f t="shared" si="49"/>
        <v>27</v>
      </c>
      <c r="X255" s="129">
        <f t="shared" si="49"/>
        <v>0</v>
      </c>
      <c r="Y255" s="129">
        <f t="shared" si="49"/>
        <v>0</v>
      </c>
      <c r="Z255" s="129">
        <f t="shared" si="49"/>
        <v>0</v>
      </c>
      <c r="AA255" s="129">
        <f t="shared" si="49"/>
        <v>0</v>
      </c>
      <c r="AB255" s="129">
        <f t="shared" si="49"/>
        <v>1785.67</v>
      </c>
      <c r="AC255" s="127"/>
      <c r="AD255" s="127"/>
      <c r="AE255" s="127"/>
    </row>
    <row r="256" spans="1:31" s="28" customFormat="1" ht="23" customHeight="1" thickTop="1" thickBot="1">
      <c r="A256" s="130"/>
      <c r="B256" s="130"/>
      <c r="C256" s="130"/>
      <c r="D256" s="130"/>
      <c r="E256" s="130"/>
      <c r="F256" s="130"/>
      <c r="G256" s="130"/>
      <c r="H256" s="130" t="s">
        <v>1042</v>
      </c>
      <c r="I256" s="131"/>
      <c r="J256" s="131">
        <f>IF(L256&gt;0,(T256+U256)/L256,0)</f>
        <v>51.833633904418399</v>
      </c>
      <c r="K256" s="130"/>
      <c r="L256" s="132">
        <f>L255</f>
        <v>22.18</v>
      </c>
      <c r="M256" s="132"/>
      <c r="N256" s="132"/>
      <c r="O256" s="132"/>
      <c r="P256" s="132"/>
      <c r="Q256" s="132"/>
      <c r="R256" s="132"/>
      <c r="S256" s="132"/>
      <c r="T256" s="132">
        <f>T255</f>
        <v>1149.67</v>
      </c>
      <c r="U256" s="132">
        <f>0</f>
        <v>0</v>
      </c>
      <c r="V256" s="132">
        <f>V255</f>
        <v>609</v>
      </c>
      <c r="W256" s="132">
        <f>W255</f>
        <v>27</v>
      </c>
      <c r="X256" s="132"/>
      <c r="Y256" s="132">
        <f>Y255</f>
        <v>0</v>
      </c>
      <c r="Z256" s="132">
        <f>Z255</f>
        <v>0</v>
      </c>
      <c r="AA256" s="132">
        <f>AA255</f>
        <v>0</v>
      </c>
      <c r="AB256" s="132">
        <f>ROUND(AB255+U256,2)</f>
        <v>1785.67</v>
      </c>
      <c r="AC256" s="127"/>
      <c r="AD256" s="127"/>
      <c r="AE256" s="127"/>
    </row>
    <row r="257" spans="1:31" s="20" customFormat="1" ht="44" customHeight="1" thickTop="1" thickBot="1">
      <c r="A257" s="125" t="s">
        <v>0</v>
      </c>
      <c r="B257" s="125" t="s">
        <v>1</v>
      </c>
      <c r="C257" s="125" t="s">
        <v>2</v>
      </c>
      <c r="D257" s="125" t="s">
        <v>738</v>
      </c>
      <c r="E257" s="125" t="s">
        <v>739</v>
      </c>
      <c r="F257" s="125" t="s">
        <v>5</v>
      </c>
      <c r="G257" s="125" t="s">
        <v>6</v>
      </c>
      <c r="H257" s="125" t="s">
        <v>740</v>
      </c>
      <c r="I257" s="125" t="s">
        <v>8</v>
      </c>
      <c r="J257" s="125" t="s">
        <v>9</v>
      </c>
      <c r="K257" s="125" t="s">
        <v>10</v>
      </c>
      <c r="L257" s="125" t="s">
        <v>11</v>
      </c>
      <c r="M257" s="125" t="s">
        <v>741</v>
      </c>
      <c r="N257" s="125" t="s">
        <v>742</v>
      </c>
      <c r="O257" s="125" t="s">
        <v>743</v>
      </c>
      <c r="P257" s="125" t="s">
        <v>744</v>
      </c>
      <c r="Q257" s="125" t="s">
        <v>735</v>
      </c>
      <c r="R257" s="125" t="s">
        <v>736</v>
      </c>
      <c r="S257" s="125" t="s">
        <v>745</v>
      </c>
      <c r="T257" s="125" t="s">
        <v>12</v>
      </c>
      <c r="U257" s="125" t="s">
        <v>13</v>
      </c>
      <c r="V257" s="125" t="s">
        <v>14</v>
      </c>
      <c r="W257" s="125" t="s">
        <v>15</v>
      </c>
      <c r="X257" s="125" t="s">
        <v>16</v>
      </c>
      <c r="Y257" s="125" t="s">
        <v>17</v>
      </c>
      <c r="Z257" s="125" t="s">
        <v>18</v>
      </c>
      <c r="AA257" s="125" t="s">
        <v>746</v>
      </c>
      <c r="AB257" s="125" t="s">
        <v>21</v>
      </c>
      <c r="AC257" s="126"/>
      <c r="AD257" s="126" t="s">
        <v>875</v>
      </c>
      <c r="AE257" s="126" t="s">
        <v>265</v>
      </c>
    </row>
    <row r="258" spans="1:31" ht="23" customHeight="1" thickTop="1" thickBot="1">
      <c r="A258" s="94" t="s">
        <v>497</v>
      </c>
      <c r="B258" s="94" t="s">
        <v>492</v>
      </c>
      <c r="C258" s="94" t="s">
        <v>25</v>
      </c>
      <c r="D258" s="94" t="s">
        <v>498</v>
      </c>
      <c r="E258" s="94" t="s">
        <v>192</v>
      </c>
      <c r="F258" s="94" t="s">
        <v>323</v>
      </c>
      <c r="G258" s="94" t="s">
        <v>659</v>
      </c>
      <c r="H258" s="94" t="s">
        <v>660</v>
      </c>
      <c r="I258" s="95">
        <v>0</v>
      </c>
      <c r="J258" s="95"/>
      <c r="K258" s="94"/>
      <c r="L258" s="96">
        <v>8.56</v>
      </c>
      <c r="M258" s="96"/>
      <c r="N258" s="96"/>
      <c r="O258" s="96"/>
      <c r="P258" s="96"/>
      <c r="Q258" s="96"/>
      <c r="R258" s="96"/>
      <c r="S258" s="96"/>
      <c r="T258" s="96">
        <v>364.49</v>
      </c>
      <c r="U258" s="96">
        <v>0</v>
      </c>
      <c r="V258" s="96">
        <v>152.31</v>
      </c>
      <c r="W258" s="96">
        <v>9</v>
      </c>
      <c r="X258" s="96">
        <v>0</v>
      </c>
      <c r="Y258" s="96">
        <v>0</v>
      </c>
      <c r="Z258" s="96">
        <v>0</v>
      </c>
      <c r="AA258" s="96">
        <v>0</v>
      </c>
      <c r="AB258" s="96">
        <f>ROUND(SUM(S258:W258,Y258:AA258),2)</f>
        <v>525.79999999999995</v>
      </c>
      <c r="AC258" s="94"/>
      <c r="AD258" s="94"/>
      <c r="AE258" s="94" t="s">
        <v>1043</v>
      </c>
    </row>
    <row r="259" spans="1:31" ht="23" customHeight="1" thickTop="1" thickBot="1">
      <c r="A259" s="94" t="s">
        <v>491</v>
      </c>
      <c r="B259" s="94" t="s">
        <v>492</v>
      </c>
      <c r="C259" s="94" t="s">
        <v>25</v>
      </c>
      <c r="D259" s="94" t="s">
        <v>493</v>
      </c>
      <c r="E259" s="94" t="s">
        <v>49</v>
      </c>
      <c r="F259" s="94" t="s">
        <v>323</v>
      </c>
      <c r="G259" s="94" t="s">
        <v>659</v>
      </c>
      <c r="H259" s="94" t="s">
        <v>660</v>
      </c>
      <c r="I259" s="95">
        <v>0</v>
      </c>
      <c r="J259" s="95"/>
      <c r="K259" s="94"/>
      <c r="L259" s="96">
        <v>14.21</v>
      </c>
      <c r="M259" s="96"/>
      <c r="N259" s="96"/>
      <c r="O259" s="96"/>
      <c r="P259" s="96"/>
      <c r="Q259" s="96"/>
      <c r="R259" s="96"/>
      <c r="S259" s="96"/>
      <c r="T259" s="96">
        <v>464.98</v>
      </c>
      <c r="U259" s="96">
        <v>0</v>
      </c>
      <c r="V259" s="96">
        <v>245.31</v>
      </c>
      <c r="W259" s="96">
        <v>22.5</v>
      </c>
      <c r="X259" s="96">
        <v>0</v>
      </c>
      <c r="Y259" s="96">
        <v>0</v>
      </c>
      <c r="Z259" s="96">
        <v>0</v>
      </c>
      <c r="AA259" s="96">
        <v>0</v>
      </c>
      <c r="AB259" s="96">
        <f>ROUND(SUM(S259:W259,Y259:AA259),2)</f>
        <v>732.79</v>
      </c>
      <c r="AC259" s="94"/>
      <c r="AD259" s="94"/>
      <c r="AE259" s="94" t="s">
        <v>1044</v>
      </c>
    </row>
    <row r="260" spans="1:31" s="28" customFormat="1" ht="23" customHeight="1" thickTop="1" thickBot="1">
      <c r="A260" s="127"/>
      <c r="B260" s="127"/>
      <c r="C260" s="127"/>
      <c r="D260" s="127"/>
      <c r="E260" s="127"/>
      <c r="F260" s="127" t="s">
        <v>323</v>
      </c>
      <c r="G260" s="127" t="s">
        <v>659</v>
      </c>
      <c r="H260" s="127" t="s">
        <v>757</v>
      </c>
      <c r="I260" s="128"/>
      <c r="J260" s="128">
        <f>IF(L260&gt;0,T260/L260,0)</f>
        <v>36.42819499341239</v>
      </c>
      <c r="K260" s="127"/>
      <c r="L260" s="129">
        <f>ROUND(SUM(L258:L259),2)</f>
        <v>22.77</v>
      </c>
      <c r="M260" s="129"/>
      <c r="N260" s="129"/>
      <c r="O260" s="129"/>
      <c r="P260" s="129"/>
      <c r="Q260" s="129"/>
      <c r="R260" s="129"/>
      <c r="S260" s="129"/>
      <c r="T260" s="129">
        <f>ROUND(SUM(T258:T259),2)</f>
        <v>829.47</v>
      </c>
      <c r="U260" s="129"/>
      <c r="V260" s="129">
        <f t="shared" ref="V260:AB260" si="50">ROUND(SUM(V258:V259),2)</f>
        <v>397.62</v>
      </c>
      <c r="W260" s="129">
        <f t="shared" si="50"/>
        <v>31.5</v>
      </c>
      <c r="X260" s="129">
        <f t="shared" si="50"/>
        <v>0</v>
      </c>
      <c r="Y260" s="129">
        <f t="shared" si="50"/>
        <v>0</v>
      </c>
      <c r="Z260" s="129">
        <f t="shared" si="50"/>
        <v>0</v>
      </c>
      <c r="AA260" s="129">
        <f t="shared" si="50"/>
        <v>0</v>
      </c>
      <c r="AB260" s="129">
        <f t="shared" si="50"/>
        <v>1258.5899999999999</v>
      </c>
      <c r="AC260" s="127"/>
      <c r="AD260" s="127"/>
      <c r="AE260" s="127"/>
    </row>
    <row r="261" spans="1:31" s="28" customFormat="1" ht="23" customHeight="1" thickTop="1" thickBot="1">
      <c r="A261" s="130"/>
      <c r="B261" s="130"/>
      <c r="C261" s="130"/>
      <c r="D261" s="130"/>
      <c r="E261" s="130"/>
      <c r="F261" s="130"/>
      <c r="G261" s="130"/>
      <c r="H261" s="130" t="s">
        <v>1045</v>
      </c>
      <c r="I261" s="131"/>
      <c r="J261" s="131">
        <f>IF(L261&gt;0,(T261+U261)/L261,0)</f>
        <v>36.42819499341239</v>
      </c>
      <c r="K261" s="130"/>
      <c r="L261" s="132">
        <f>L260</f>
        <v>22.77</v>
      </c>
      <c r="M261" s="132"/>
      <c r="N261" s="132"/>
      <c r="O261" s="132"/>
      <c r="P261" s="132"/>
      <c r="Q261" s="132"/>
      <c r="R261" s="132"/>
      <c r="S261" s="132"/>
      <c r="T261" s="132">
        <f>T260</f>
        <v>829.47</v>
      </c>
      <c r="U261" s="132">
        <f>0</f>
        <v>0</v>
      </c>
      <c r="V261" s="132">
        <f>V260</f>
        <v>397.62</v>
      </c>
      <c r="W261" s="132">
        <f>W260</f>
        <v>31.5</v>
      </c>
      <c r="X261" s="132"/>
      <c r="Y261" s="132">
        <f>Y260</f>
        <v>0</v>
      </c>
      <c r="Z261" s="132">
        <f>Z260</f>
        <v>0</v>
      </c>
      <c r="AA261" s="132">
        <f>AA260</f>
        <v>0</v>
      </c>
      <c r="AB261" s="132">
        <f>ROUND(AB260+U261,2)</f>
        <v>1258.5899999999999</v>
      </c>
      <c r="AC261" s="127"/>
      <c r="AD261" s="127"/>
      <c r="AE261" s="127"/>
    </row>
    <row r="262" spans="1:31" s="20" customFormat="1" ht="44" customHeight="1" thickTop="1" thickBot="1">
      <c r="A262" s="125" t="s">
        <v>0</v>
      </c>
      <c r="B262" s="125" t="s">
        <v>1</v>
      </c>
      <c r="C262" s="125" t="s">
        <v>2</v>
      </c>
      <c r="D262" s="125" t="s">
        <v>738</v>
      </c>
      <c r="E262" s="125" t="s">
        <v>739</v>
      </c>
      <c r="F262" s="125" t="s">
        <v>5</v>
      </c>
      <c r="G262" s="125" t="s">
        <v>6</v>
      </c>
      <c r="H262" s="125" t="s">
        <v>740</v>
      </c>
      <c r="I262" s="125" t="s">
        <v>8</v>
      </c>
      <c r="J262" s="125" t="s">
        <v>9</v>
      </c>
      <c r="K262" s="125" t="s">
        <v>10</v>
      </c>
      <c r="L262" s="125" t="s">
        <v>11</v>
      </c>
      <c r="M262" s="125" t="s">
        <v>741</v>
      </c>
      <c r="N262" s="125" t="s">
        <v>742</v>
      </c>
      <c r="O262" s="125" t="s">
        <v>743</v>
      </c>
      <c r="P262" s="125" t="s">
        <v>744</v>
      </c>
      <c r="Q262" s="125" t="s">
        <v>735</v>
      </c>
      <c r="R262" s="125" t="s">
        <v>736</v>
      </c>
      <c r="S262" s="125" t="s">
        <v>745</v>
      </c>
      <c r="T262" s="125" t="s">
        <v>12</v>
      </c>
      <c r="U262" s="125" t="s">
        <v>13</v>
      </c>
      <c r="V262" s="125" t="s">
        <v>14</v>
      </c>
      <c r="W262" s="125" t="s">
        <v>15</v>
      </c>
      <c r="X262" s="125" t="s">
        <v>16</v>
      </c>
      <c r="Y262" s="125" t="s">
        <v>17</v>
      </c>
      <c r="Z262" s="125" t="s">
        <v>18</v>
      </c>
      <c r="AA262" s="125" t="s">
        <v>746</v>
      </c>
      <c r="AB262" s="125" t="s">
        <v>21</v>
      </c>
      <c r="AC262" s="126"/>
      <c r="AD262" s="126" t="s">
        <v>875</v>
      </c>
      <c r="AE262" s="126" t="s">
        <v>265</v>
      </c>
    </row>
    <row r="263" spans="1:31" ht="23" customHeight="1" thickTop="1" thickBot="1">
      <c r="A263" s="94" t="s">
        <v>497</v>
      </c>
      <c r="B263" s="94" t="s">
        <v>492</v>
      </c>
      <c r="C263" s="94" t="s">
        <v>25</v>
      </c>
      <c r="D263" s="94" t="s">
        <v>498</v>
      </c>
      <c r="E263" s="94" t="s">
        <v>192</v>
      </c>
      <c r="F263" s="94" t="s">
        <v>323</v>
      </c>
      <c r="G263" s="94" t="s">
        <v>555</v>
      </c>
      <c r="H263" s="94" t="s">
        <v>661</v>
      </c>
      <c r="I263" s="95">
        <v>0</v>
      </c>
      <c r="J263" s="95"/>
      <c r="K263" s="94"/>
      <c r="L263" s="96">
        <v>8.8000000000000007</v>
      </c>
      <c r="M263" s="96"/>
      <c r="N263" s="96"/>
      <c r="O263" s="96"/>
      <c r="P263" s="96"/>
      <c r="Q263" s="96"/>
      <c r="R263" s="96"/>
      <c r="S263" s="96"/>
      <c r="T263" s="96">
        <v>364.49</v>
      </c>
      <c r="U263" s="96">
        <v>0</v>
      </c>
      <c r="V263" s="96">
        <v>152.31</v>
      </c>
      <c r="W263" s="96">
        <v>9</v>
      </c>
      <c r="X263" s="96">
        <v>0</v>
      </c>
      <c r="Y263" s="96">
        <v>0</v>
      </c>
      <c r="Z263" s="96">
        <v>0</v>
      </c>
      <c r="AA263" s="96">
        <v>0</v>
      </c>
      <c r="AB263" s="96">
        <f>ROUND(SUM(S263:W263,Y263:AA263),2)</f>
        <v>525.79999999999995</v>
      </c>
      <c r="AC263" s="94"/>
      <c r="AD263" s="94"/>
      <c r="AE263" s="94" t="s">
        <v>1046</v>
      </c>
    </row>
    <row r="264" spans="1:31" ht="23" customHeight="1" thickTop="1" thickBot="1">
      <c r="A264" s="94" t="s">
        <v>497</v>
      </c>
      <c r="B264" s="94" t="s">
        <v>492</v>
      </c>
      <c r="C264" s="94" t="s">
        <v>25</v>
      </c>
      <c r="D264" s="94" t="s">
        <v>498</v>
      </c>
      <c r="E264" s="94" t="s">
        <v>175</v>
      </c>
      <c r="F264" s="94" t="s">
        <v>323</v>
      </c>
      <c r="G264" s="94" t="s">
        <v>555</v>
      </c>
      <c r="H264" s="94" t="s">
        <v>661</v>
      </c>
      <c r="I264" s="95">
        <v>0</v>
      </c>
      <c r="J264" s="95"/>
      <c r="K264" s="94"/>
      <c r="L264" s="96">
        <v>10.36</v>
      </c>
      <c r="M264" s="96"/>
      <c r="N264" s="96"/>
      <c r="O264" s="96"/>
      <c r="P264" s="96"/>
      <c r="Q264" s="96"/>
      <c r="R264" s="96"/>
      <c r="S264" s="96"/>
      <c r="T264" s="96">
        <v>458.86</v>
      </c>
      <c r="U264" s="96">
        <v>0</v>
      </c>
      <c r="V264" s="96">
        <v>225.22</v>
      </c>
      <c r="W264" s="96">
        <v>13.5</v>
      </c>
      <c r="X264" s="96">
        <v>0</v>
      </c>
      <c r="Y264" s="96">
        <v>0</v>
      </c>
      <c r="Z264" s="96">
        <v>0</v>
      </c>
      <c r="AA264" s="96">
        <v>0</v>
      </c>
      <c r="AB264" s="96">
        <f>ROUND(SUM(S264:W264,Y264:AA264),2)</f>
        <v>697.58</v>
      </c>
      <c r="AC264" s="94"/>
      <c r="AD264" s="94"/>
      <c r="AE264" s="94" t="s">
        <v>1047</v>
      </c>
    </row>
    <row r="265" spans="1:31" ht="23" customHeight="1" thickTop="1" thickBot="1">
      <c r="A265" s="94" t="s">
        <v>497</v>
      </c>
      <c r="B265" s="94" t="s">
        <v>492</v>
      </c>
      <c r="C265" s="94" t="s">
        <v>25</v>
      </c>
      <c r="D265" s="94" t="s">
        <v>504</v>
      </c>
      <c r="E265" s="94" t="s">
        <v>505</v>
      </c>
      <c r="F265" s="94" t="s">
        <v>323</v>
      </c>
      <c r="G265" s="94" t="s">
        <v>555</v>
      </c>
      <c r="H265" s="94" t="s">
        <v>661</v>
      </c>
      <c r="I265" s="95">
        <v>0</v>
      </c>
      <c r="J265" s="95"/>
      <c r="K265" s="94"/>
      <c r="L265" s="96">
        <v>10.79</v>
      </c>
      <c r="M265" s="96"/>
      <c r="N265" s="96"/>
      <c r="O265" s="96"/>
      <c r="P265" s="96"/>
      <c r="Q265" s="96"/>
      <c r="R265" s="96"/>
      <c r="S265" s="96"/>
      <c r="T265" s="96">
        <v>530.13</v>
      </c>
      <c r="U265" s="96">
        <v>0</v>
      </c>
      <c r="V265" s="96">
        <v>154.97</v>
      </c>
      <c r="W265" s="96">
        <v>13.5</v>
      </c>
      <c r="X265" s="96">
        <v>0</v>
      </c>
      <c r="Y265" s="96">
        <v>0</v>
      </c>
      <c r="Z265" s="96">
        <v>0</v>
      </c>
      <c r="AA265" s="96">
        <v>0</v>
      </c>
      <c r="AB265" s="96">
        <f>ROUND(SUM(S265:W265,Y265:AA265),2)</f>
        <v>698.6</v>
      </c>
      <c r="AC265" s="94"/>
      <c r="AD265" s="94"/>
      <c r="AE265" s="94" t="s">
        <v>1048</v>
      </c>
    </row>
    <row r="266" spans="1:31" s="28" customFormat="1" ht="23" customHeight="1" thickTop="1" thickBot="1">
      <c r="A266" s="127"/>
      <c r="B266" s="127"/>
      <c r="C266" s="127"/>
      <c r="D266" s="127"/>
      <c r="E266" s="127"/>
      <c r="F266" s="127" t="s">
        <v>323</v>
      </c>
      <c r="G266" s="127" t="s">
        <v>555</v>
      </c>
      <c r="H266" s="127" t="s">
        <v>757</v>
      </c>
      <c r="I266" s="128"/>
      <c r="J266" s="128">
        <f>IF(L266&gt;0,T266/L266,0)</f>
        <v>45.19131886477463</v>
      </c>
      <c r="K266" s="127"/>
      <c r="L266" s="129">
        <f>ROUND(SUM(L263:L265),2)</f>
        <v>29.95</v>
      </c>
      <c r="M266" s="129"/>
      <c r="N266" s="129"/>
      <c r="O266" s="129"/>
      <c r="P266" s="129"/>
      <c r="Q266" s="129"/>
      <c r="R266" s="129"/>
      <c r="S266" s="129"/>
      <c r="T266" s="129">
        <f>ROUND(SUM(T263:T265),2)</f>
        <v>1353.48</v>
      </c>
      <c r="U266" s="129"/>
      <c r="V266" s="129">
        <f t="shared" ref="V266:AB266" si="51">ROUND(SUM(V263:V265),2)</f>
        <v>532.5</v>
      </c>
      <c r="W266" s="129">
        <f t="shared" si="51"/>
        <v>36</v>
      </c>
      <c r="X266" s="129">
        <f t="shared" si="51"/>
        <v>0</v>
      </c>
      <c r="Y266" s="129">
        <f t="shared" si="51"/>
        <v>0</v>
      </c>
      <c r="Z266" s="129">
        <f t="shared" si="51"/>
        <v>0</v>
      </c>
      <c r="AA266" s="129">
        <f t="shared" si="51"/>
        <v>0</v>
      </c>
      <c r="AB266" s="129">
        <f t="shared" si="51"/>
        <v>1921.98</v>
      </c>
      <c r="AC266" s="127"/>
      <c r="AD266" s="127"/>
      <c r="AE266" s="127"/>
    </row>
    <row r="267" spans="1:31" s="28" customFormat="1" ht="23" customHeight="1" thickTop="1" thickBot="1">
      <c r="A267" s="130"/>
      <c r="B267" s="130"/>
      <c r="C267" s="130"/>
      <c r="D267" s="130"/>
      <c r="E267" s="130"/>
      <c r="F267" s="130"/>
      <c r="G267" s="130"/>
      <c r="H267" s="130" t="s">
        <v>1049</v>
      </c>
      <c r="I267" s="131"/>
      <c r="J267" s="131">
        <f>IF(L267&gt;0,(T267+U267)/L267,0)</f>
        <v>45.19131886477463</v>
      </c>
      <c r="K267" s="130"/>
      <c r="L267" s="132">
        <f>L266</f>
        <v>29.95</v>
      </c>
      <c r="M267" s="132"/>
      <c r="N267" s="132"/>
      <c r="O267" s="132"/>
      <c r="P267" s="132"/>
      <c r="Q267" s="132"/>
      <c r="R267" s="132"/>
      <c r="S267" s="132"/>
      <c r="T267" s="132">
        <f>T266</f>
        <v>1353.48</v>
      </c>
      <c r="U267" s="132">
        <f>0</f>
        <v>0</v>
      </c>
      <c r="V267" s="132">
        <f>V266</f>
        <v>532.5</v>
      </c>
      <c r="W267" s="132">
        <f>W266</f>
        <v>36</v>
      </c>
      <c r="X267" s="132"/>
      <c r="Y267" s="132">
        <f>Y266</f>
        <v>0</v>
      </c>
      <c r="Z267" s="132">
        <f>Z266</f>
        <v>0</v>
      </c>
      <c r="AA267" s="132">
        <f>AA266</f>
        <v>0</v>
      </c>
      <c r="AB267" s="132">
        <f>ROUND(AB266+U267,2)</f>
        <v>1921.98</v>
      </c>
      <c r="AC267" s="127"/>
      <c r="AD267" s="127"/>
      <c r="AE267" s="127"/>
    </row>
    <row r="268" spans="1:31" s="20" customFormat="1" ht="44" customHeight="1" thickTop="1" thickBot="1">
      <c r="A268" s="125" t="s">
        <v>0</v>
      </c>
      <c r="B268" s="125" t="s">
        <v>1</v>
      </c>
      <c r="C268" s="125" t="s">
        <v>2</v>
      </c>
      <c r="D268" s="125" t="s">
        <v>738</v>
      </c>
      <c r="E268" s="125" t="s">
        <v>739</v>
      </c>
      <c r="F268" s="125" t="s">
        <v>5</v>
      </c>
      <c r="G268" s="125" t="s">
        <v>6</v>
      </c>
      <c r="H268" s="125" t="s">
        <v>740</v>
      </c>
      <c r="I268" s="125" t="s">
        <v>8</v>
      </c>
      <c r="J268" s="125" t="s">
        <v>9</v>
      </c>
      <c r="K268" s="125" t="s">
        <v>10</v>
      </c>
      <c r="L268" s="125" t="s">
        <v>11</v>
      </c>
      <c r="M268" s="125" t="s">
        <v>741</v>
      </c>
      <c r="N268" s="125" t="s">
        <v>742</v>
      </c>
      <c r="O268" s="125" t="s">
        <v>743</v>
      </c>
      <c r="P268" s="125" t="s">
        <v>744</v>
      </c>
      <c r="Q268" s="125" t="s">
        <v>735</v>
      </c>
      <c r="R268" s="125" t="s">
        <v>736</v>
      </c>
      <c r="S268" s="125" t="s">
        <v>745</v>
      </c>
      <c r="T268" s="125" t="s">
        <v>12</v>
      </c>
      <c r="U268" s="125" t="s">
        <v>13</v>
      </c>
      <c r="V268" s="125" t="s">
        <v>14</v>
      </c>
      <c r="W268" s="125" t="s">
        <v>15</v>
      </c>
      <c r="X268" s="125" t="s">
        <v>16</v>
      </c>
      <c r="Y268" s="125" t="s">
        <v>17</v>
      </c>
      <c r="Z268" s="125" t="s">
        <v>18</v>
      </c>
      <c r="AA268" s="125" t="s">
        <v>746</v>
      </c>
      <c r="AB268" s="125" t="s">
        <v>21</v>
      </c>
      <c r="AC268" s="126"/>
      <c r="AD268" s="126" t="s">
        <v>875</v>
      </c>
      <c r="AE268" s="126" t="s">
        <v>265</v>
      </c>
    </row>
    <row r="269" spans="1:31" ht="23" customHeight="1" thickTop="1" thickBot="1">
      <c r="A269" s="94" t="s">
        <v>497</v>
      </c>
      <c r="B269" s="94" t="s">
        <v>492</v>
      </c>
      <c r="C269" s="94" t="s">
        <v>25</v>
      </c>
      <c r="D269" s="94" t="s">
        <v>498</v>
      </c>
      <c r="E269" s="94" t="s">
        <v>192</v>
      </c>
      <c r="F269" s="94" t="s">
        <v>650</v>
      </c>
      <c r="G269" s="94" t="s">
        <v>597</v>
      </c>
      <c r="H269" s="94" t="s">
        <v>662</v>
      </c>
      <c r="I269" s="95">
        <v>0</v>
      </c>
      <c r="J269" s="95"/>
      <c r="K269" s="94"/>
      <c r="L269" s="96">
        <v>8.49</v>
      </c>
      <c r="M269" s="96"/>
      <c r="N269" s="96"/>
      <c r="O269" s="96"/>
      <c r="P269" s="96"/>
      <c r="Q269" s="96"/>
      <c r="R269" s="96"/>
      <c r="S269" s="96"/>
      <c r="T269" s="96">
        <v>364.49</v>
      </c>
      <c r="U269" s="96">
        <v>0</v>
      </c>
      <c r="V269" s="96">
        <v>152.31</v>
      </c>
      <c r="W269" s="96">
        <v>9</v>
      </c>
      <c r="X269" s="96">
        <v>0</v>
      </c>
      <c r="Y269" s="96">
        <v>0</v>
      </c>
      <c r="Z269" s="96">
        <v>0</v>
      </c>
      <c r="AA269" s="96">
        <v>0</v>
      </c>
      <c r="AB269" s="96">
        <f t="shared" ref="AB269:AB274" si="52">ROUND(SUM(S269:W269,Y269:AA269),2)</f>
        <v>525.79999999999995</v>
      </c>
      <c r="AC269" s="94"/>
      <c r="AD269" s="94"/>
      <c r="AE269" s="94" t="s">
        <v>1050</v>
      </c>
    </row>
    <row r="270" spans="1:31" ht="23" customHeight="1" thickTop="1" thickBot="1">
      <c r="A270" s="94" t="s">
        <v>497</v>
      </c>
      <c r="B270" s="94" t="s">
        <v>492</v>
      </c>
      <c r="C270" s="94" t="s">
        <v>25</v>
      </c>
      <c r="D270" s="94" t="s">
        <v>502</v>
      </c>
      <c r="E270" s="94" t="s">
        <v>503</v>
      </c>
      <c r="F270" s="94" t="s">
        <v>650</v>
      </c>
      <c r="G270" s="94" t="s">
        <v>597</v>
      </c>
      <c r="H270" s="94" t="s">
        <v>662</v>
      </c>
      <c r="I270" s="95">
        <v>0</v>
      </c>
      <c r="J270" s="95"/>
      <c r="K270" s="94"/>
      <c r="L270" s="96">
        <v>10.26</v>
      </c>
      <c r="M270" s="96"/>
      <c r="N270" s="96"/>
      <c r="O270" s="96"/>
      <c r="P270" s="96"/>
      <c r="Q270" s="96"/>
      <c r="R270" s="96"/>
      <c r="S270" s="96"/>
      <c r="T270" s="96">
        <v>233.61</v>
      </c>
      <c r="U270" s="96">
        <v>0</v>
      </c>
      <c r="V270" s="96">
        <v>105.52</v>
      </c>
      <c r="W270" s="96">
        <v>13.5</v>
      </c>
      <c r="X270" s="96">
        <v>0</v>
      </c>
      <c r="Y270" s="96">
        <v>0</v>
      </c>
      <c r="Z270" s="96">
        <v>0</v>
      </c>
      <c r="AA270" s="96">
        <v>0</v>
      </c>
      <c r="AB270" s="96">
        <f t="shared" si="52"/>
        <v>352.63</v>
      </c>
      <c r="AC270" s="94"/>
      <c r="AD270" s="94"/>
      <c r="AE270" s="94" t="s">
        <v>1051</v>
      </c>
    </row>
    <row r="271" spans="1:31" ht="23" customHeight="1" thickTop="1" thickBot="1">
      <c r="A271" s="94" t="s">
        <v>497</v>
      </c>
      <c r="B271" s="94" t="s">
        <v>492</v>
      </c>
      <c r="C271" s="94" t="s">
        <v>25</v>
      </c>
      <c r="D271" s="94" t="s">
        <v>504</v>
      </c>
      <c r="E271" s="94" t="s">
        <v>505</v>
      </c>
      <c r="F271" s="94" t="s">
        <v>650</v>
      </c>
      <c r="G271" s="94" t="s">
        <v>597</v>
      </c>
      <c r="H271" s="94" t="s">
        <v>662</v>
      </c>
      <c r="I271" s="95">
        <v>0</v>
      </c>
      <c r="J271" s="95"/>
      <c r="K271" s="94"/>
      <c r="L271" s="96">
        <v>10.58</v>
      </c>
      <c r="M271" s="96"/>
      <c r="N271" s="96"/>
      <c r="O271" s="96"/>
      <c r="P271" s="96"/>
      <c r="Q271" s="96"/>
      <c r="R271" s="96"/>
      <c r="S271" s="96"/>
      <c r="T271" s="96">
        <v>530.13</v>
      </c>
      <c r="U271" s="96">
        <v>0</v>
      </c>
      <c r="V271" s="96">
        <v>154.97</v>
      </c>
      <c r="W271" s="96">
        <v>13.5</v>
      </c>
      <c r="X271" s="96">
        <v>0</v>
      </c>
      <c r="Y271" s="96">
        <v>0</v>
      </c>
      <c r="Z271" s="96">
        <v>0</v>
      </c>
      <c r="AA271" s="96">
        <v>0</v>
      </c>
      <c r="AB271" s="96">
        <f t="shared" si="52"/>
        <v>698.6</v>
      </c>
      <c r="AC271" s="94"/>
      <c r="AD271" s="94"/>
      <c r="AE271" s="94" t="s">
        <v>1052</v>
      </c>
    </row>
    <row r="272" spans="1:31" ht="23" customHeight="1" thickTop="1" thickBot="1">
      <c r="A272" s="94" t="s">
        <v>497</v>
      </c>
      <c r="B272" s="94" t="s">
        <v>492</v>
      </c>
      <c r="C272" s="94" t="s">
        <v>25</v>
      </c>
      <c r="D272" s="94" t="s">
        <v>506</v>
      </c>
      <c r="E272" s="94" t="s">
        <v>507</v>
      </c>
      <c r="F272" s="94" t="s">
        <v>650</v>
      </c>
      <c r="G272" s="94" t="s">
        <v>597</v>
      </c>
      <c r="H272" s="94" t="s">
        <v>662</v>
      </c>
      <c r="I272" s="95">
        <v>0</v>
      </c>
      <c r="J272" s="95"/>
      <c r="K272" s="94"/>
      <c r="L272" s="96">
        <v>10.9</v>
      </c>
      <c r="M272" s="96"/>
      <c r="N272" s="96"/>
      <c r="O272" s="96"/>
      <c r="P272" s="96"/>
      <c r="Q272" s="96"/>
      <c r="R272" s="96"/>
      <c r="S272" s="96"/>
      <c r="T272" s="96">
        <v>460.49</v>
      </c>
      <c r="U272" s="96">
        <v>0</v>
      </c>
      <c r="V272" s="96">
        <v>166.39</v>
      </c>
      <c r="W272" s="96">
        <v>13.5</v>
      </c>
      <c r="X272" s="96">
        <v>0</v>
      </c>
      <c r="Y272" s="96">
        <v>0</v>
      </c>
      <c r="Z272" s="96">
        <v>0</v>
      </c>
      <c r="AA272" s="96">
        <v>0</v>
      </c>
      <c r="AB272" s="96">
        <f t="shared" si="52"/>
        <v>640.38</v>
      </c>
      <c r="AC272" s="94"/>
      <c r="AD272" s="94"/>
      <c r="AE272" s="94" t="s">
        <v>1053</v>
      </c>
    </row>
    <row r="273" spans="1:31" ht="23" customHeight="1" thickTop="1" thickBot="1">
      <c r="A273" s="94" t="s">
        <v>497</v>
      </c>
      <c r="B273" s="94" t="s">
        <v>492</v>
      </c>
      <c r="C273" s="94" t="s">
        <v>25</v>
      </c>
      <c r="D273" s="94" t="s">
        <v>509</v>
      </c>
      <c r="E273" s="94" t="s">
        <v>49</v>
      </c>
      <c r="F273" s="94" t="s">
        <v>650</v>
      </c>
      <c r="G273" s="94" t="s">
        <v>597</v>
      </c>
      <c r="H273" s="94" t="s">
        <v>662</v>
      </c>
      <c r="I273" s="95">
        <v>0</v>
      </c>
      <c r="J273" s="95"/>
      <c r="K273" s="94"/>
      <c r="L273" s="96">
        <v>11.89</v>
      </c>
      <c r="M273" s="96"/>
      <c r="N273" s="96"/>
      <c r="O273" s="96"/>
      <c r="P273" s="96"/>
      <c r="Q273" s="96"/>
      <c r="R273" s="96"/>
      <c r="S273" s="96"/>
      <c r="T273" s="96">
        <v>690.81</v>
      </c>
      <c r="U273" s="96">
        <v>0</v>
      </c>
      <c r="V273" s="96">
        <v>383.78</v>
      </c>
      <c r="W273" s="96">
        <v>13.5</v>
      </c>
      <c r="X273" s="96">
        <v>0</v>
      </c>
      <c r="Y273" s="96">
        <v>0</v>
      </c>
      <c r="Z273" s="96">
        <v>0</v>
      </c>
      <c r="AA273" s="96">
        <v>0</v>
      </c>
      <c r="AB273" s="96">
        <f t="shared" si="52"/>
        <v>1088.0899999999999</v>
      </c>
      <c r="AC273" s="94"/>
      <c r="AD273" s="94"/>
      <c r="AE273" s="94" t="s">
        <v>1054</v>
      </c>
    </row>
    <row r="274" spans="1:31" ht="23" customHeight="1" thickTop="1" thickBot="1">
      <c r="A274" s="94" t="s">
        <v>491</v>
      </c>
      <c r="B274" s="94" t="s">
        <v>492</v>
      </c>
      <c r="C274" s="94" t="s">
        <v>25</v>
      </c>
      <c r="D274" s="94" t="s">
        <v>526</v>
      </c>
      <c r="E274" s="94" t="s">
        <v>527</v>
      </c>
      <c r="F274" s="94" t="s">
        <v>650</v>
      </c>
      <c r="G274" s="94" t="s">
        <v>597</v>
      </c>
      <c r="H274" s="94" t="s">
        <v>662</v>
      </c>
      <c r="I274" s="95">
        <v>0</v>
      </c>
      <c r="J274" s="95"/>
      <c r="K274" s="94"/>
      <c r="L274" s="96">
        <v>9.4700000000000006</v>
      </c>
      <c r="M274" s="96"/>
      <c r="N274" s="96"/>
      <c r="O274" s="96"/>
      <c r="P274" s="96"/>
      <c r="Q274" s="96"/>
      <c r="R274" s="96"/>
      <c r="S274" s="96"/>
      <c r="T274" s="96">
        <v>339.29</v>
      </c>
      <c r="U274" s="96">
        <v>0</v>
      </c>
      <c r="V274" s="96">
        <v>105.1</v>
      </c>
      <c r="W274" s="96">
        <v>9</v>
      </c>
      <c r="X274" s="96">
        <v>0</v>
      </c>
      <c r="Y274" s="96">
        <v>0</v>
      </c>
      <c r="Z274" s="96">
        <v>0</v>
      </c>
      <c r="AA274" s="96">
        <v>0</v>
      </c>
      <c r="AB274" s="96">
        <f t="shared" si="52"/>
        <v>453.39</v>
      </c>
      <c r="AC274" s="94"/>
      <c r="AD274" s="94"/>
      <c r="AE274" s="94" t="s">
        <v>1055</v>
      </c>
    </row>
    <row r="275" spans="1:31" s="28" customFormat="1" ht="23" customHeight="1" thickTop="1" thickBot="1">
      <c r="A275" s="127"/>
      <c r="B275" s="127"/>
      <c r="C275" s="127"/>
      <c r="D275" s="127"/>
      <c r="E275" s="127"/>
      <c r="F275" s="127" t="s">
        <v>650</v>
      </c>
      <c r="G275" s="127" t="s">
        <v>597</v>
      </c>
      <c r="H275" s="127" t="s">
        <v>757</v>
      </c>
      <c r="I275" s="128"/>
      <c r="J275" s="128">
        <f>IF(L275&gt;0,T275/L275,0)</f>
        <v>42.520214320506575</v>
      </c>
      <c r="K275" s="127"/>
      <c r="L275" s="129">
        <f>ROUND(SUM(L269:L274),2)</f>
        <v>61.59</v>
      </c>
      <c r="M275" s="129"/>
      <c r="N275" s="129"/>
      <c r="O275" s="129"/>
      <c r="P275" s="129"/>
      <c r="Q275" s="129"/>
      <c r="R275" s="129"/>
      <c r="S275" s="129"/>
      <c r="T275" s="129">
        <f>ROUND(SUM(T269:T274),2)</f>
        <v>2618.8200000000002</v>
      </c>
      <c r="U275" s="129"/>
      <c r="V275" s="129">
        <f t="shared" ref="V275:AB275" si="53">ROUND(SUM(V269:V274),2)</f>
        <v>1068.07</v>
      </c>
      <c r="W275" s="129">
        <f t="shared" si="53"/>
        <v>72</v>
      </c>
      <c r="X275" s="129">
        <f t="shared" si="53"/>
        <v>0</v>
      </c>
      <c r="Y275" s="129">
        <f t="shared" si="53"/>
        <v>0</v>
      </c>
      <c r="Z275" s="129">
        <f t="shared" si="53"/>
        <v>0</v>
      </c>
      <c r="AA275" s="129">
        <f t="shared" si="53"/>
        <v>0</v>
      </c>
      <c r="AB275" s="129">
        <f t="shared" si="53"/>
        <v>3758.89</v>
      </c>
      <c r="AC275" s="127"/>
      <c r="AD275" s="127"/>
      <c r="AE275" s="127"/>
    </row>
    <row r="276" spans="1:31" s="28" customFormat="1" ht="23" customHeight="1" thickTop="1" thickBot="1">
      <c r="A276" s="130"/>
      <c r="B276" s="130"/>
      <c r="C276" s="130"/>
      <c r="D276" s="130"/>
      <c r="E276" s="130"/>
      <c r="F276" s="130"/>
      <c r="G276" s="130"/>
      <c r="H276" s="130" t="s">
        <v>1056</v>
      </c>
      <c r="I276" s="131"/>
      <c r="J276" s="131">
        <f>IF(L276&gt;0,(T276+U276)/L276,0)</f>
        <v>42.520214320506575</v>
      </c>
      <c r="K276" s="130"/>
      <c r="L276" s="132">
        <f>L275</f>
        <v>61.59</v>
      </c>
      <c r="M276" s="132"/>
      <c r="N276" s="132"/>
      <c r="O276" s="132"/>
      <c r="P276" s="132"/>
      <c r="Q276" s="132"/>
      <c r="R276" s="132"/>
      <c r="S276" s="132"/>
      <c r="T276" s="132">
        <f>T275</f>
        <v>2618.8200000000002</v>
      </c>
      <c r="U276" s="132">
        <f>0</f>
        <v>0</v>
      </c>
      <c r="V276" s="132">
        <f>V275</f>
        <v>1068.07</v>
      </c>
      <c r="W276" s="132">
        <f>W275</f>
        <v>72</v>
      </c>
      <c r="X276" s="132"/>
      <c r="Y276" s="132">
        <f>Y275</f>
        <v>0</v>
      </c>
      <c r="Z276" s="132">
        <f>Z275</f>
        <v>0</v>
      </c>
      <c r="AA276" s="132">
        <f>AA275</f>
        <v>0</v>
      </c>
      <c r="AB276" s="132">
        <f>ROUND(AB275+U276,2)</f>
        <v>3758.89</v>
      </c>
      <c r="AC276" s="127"/>
      <c r="AD276" s="127"/>
      <c r="AE276" s="127"/>
    </row>
    <row r="277" spans="1:31" s="20" customFormat="1" ht="44" customHeight="1" thickTop="1" thickBot="1">
      <c r="A277" s="125" t="s">
        <v>0</v>
      </c>
      <c r="B277" s="125" t="s">
        <v>1</v>
      </c>
      <c r="C277" s="125" t="s">
        <v>2</v>
      </c>
      <c r="D277" s="125" t="s">
        <v>738</v>
      </c>
      <c r="E277" s="125" t="s">
        <v>739</v>
      </c>
      <c r="F277" s="125" t="s">
        <v>5</v>
      </c>
      <c r="G277" s="125" t="s">
        <v>6</v>
      </c>
      <c r="H277" s="125" t="s">
        <v>740</v>
      </c>
      <c r="I277" s="125" t="s">
        <v>8</v>
      </c>
      <c r="J277" s="125" t="s">
        <v>9</v>
      </c>
      <c r="K277" s="125" t="s">
        <v>10</v>
      </c>
      <c r="L277" s="125" t="s">
        <v>11</v>
      </c>
      <c r="M277" s="125" t="s">
        <v>741</v>
      </c>
      <c r="N277" s="125" t="s">
        <v>742</v>
      </c>
      <c r="O277" s="125" t="s">
        <v>743</v>
      </c>
      <c r="P277" s="125" t="s">
        <v>744</v>
      </c>
      <c r="Q277" s="125" t="s">
        <v>735</v>
      </c>
      <c r="R277" s="125" t="s">
        <v>736</v>
      </c>
      <c r="S277" s="125" t="s">
        <v>745</v>
      </c>
      <c r="T277" s="125" t="s">
        <v>12</v>
      </c>
      <c r="U277" s="125" t="s">
        <v>13</v>
      </c>
      <c r="V277" s="125" t="s">
        <v>14</v>
      </c>
      <c r="W277" s="125" t="s">
        <v>15</v>
      </c>
      <c r="X277" s="125" t="s">
        <v>16</v>
      </c>
      <c r="Y277" s="125" t="s">
        <v>17</v>
      </c>
      <c r="Z277" s="125" t="s">
        <v>18</v>
      </c>
      <c r="AA277" s="125" t="s">
        <v>746</v>
      </c>
      <c r="AB277" s="125" t="s">
        <v>21</v>
      </c>
      <c r="AC277" s="126"/>
      <c r="AD277" s="126" t="s">
        <v>875</v>
      </c>
      <c r="AE277" s="126" t="s">
        <v>265</v>
      </c>
    </row>
    <row r="278" spans="1:31" ht="23" customHeight="1" thickTop="1" thickBot="1">
      <c r="A278" s="94" t="s">
        <v>497</v>
      </c>
      <c r="B278" s="94" t="s">
        <v>492</v>
      </c>
      <c r="C278" s="94" t="s">
        <v>25</v>
      </c>
      <c r="D278" s="94" t="s">
        <v>509</v>
      </c>
      <c r="E278" s="94" t="s">
        <v>49</v>
      </c>
      <c r="F278" s="94" t="s">
        <v>663</v>
      </c>
      <c r="G278" s="94" t="s">
        <v>664</v>
      </c>
      <c r="H278" s="94" t="s">
        <v>665</v>
      </c>
      <c r="I278" s="95">
        <v>0</v>
      </c>
      <c r="J278" s="95"/>
      <c r="K278" s="94"/>
      <c r="L278" s="96">
        <v>11.48</v>
      </c>
      <c r="M278" s="96"/>
      <c r="N278" s="96"/>
      <c r="O278" s="96"/>
      <c r="P278" s="96"/>
      <c r="Q278" s="96"/>
      <c r="R278" s="96"/>
      <c r="S278" s="96"/>
      <c r="T278" s="96">
        <v>690.81</v>
      </c>
      <c r="U278" s="96">
        <v>0</v>
      </c>
      <c r="V278" s="96">
        <v>383.78</v>
      </c>
      <c r="W278" s="96">
        <v>13.5</v>
      </c>
      <c r="X278" s="96">
        <v>0</v>
      </c>
      <c r="Y278" s="96">
        <v>0</v>
      </c>
      <c r="Z278" s="96">
        <v>0</v>
      </c>
      <c r="AA278" s="96">
        <v>0</v>
      </c>
      <c r="AB278" s="96">
        <f>ROUND(SUM(S278:W278,Y278:AA278),2)</f>
        <v>1088.0899999999999</v>
      </c>
      <c r="AC278" s="94"/>
      <c r="AD278" s="94"/>
      <c r="AE278" s="94" t="s">
        <v>1057</v>
      </c>
    </row>
    <row r="279" spans="1:31" ht="23" customHeight="1" thickTop="1" thickBot="1">
      <c r="A279" s="94" t="s">
        <v>491</v>
      </c>
      <c r="B279" s="94" t="s">
        <v>492</v>
      </c>
      <c r="C279" s="94" t="s">
        <v>25</v>
      </c>
      <c r="D279" s="94" t="s">
        <v>510</v>
      </c>
      <c r="E279" s="94" t="s">
        <v>175</v>
      </c>
      <c r="F279" s="94" t="s">
        <v>663</v>
      </c>
      <c r="G279" s="94" t="s">
        <v>664</v>
      </c>
      <c r="H279" s="94" t="s">
        <v>665</v>
      </c>
      <c r="I279" s="95">
        <v>0</v>
      </c>
      <c r="J279" s="95"/>
      <c r="K279" s="94"/>
      <c r="L279" s="96">
        <v>11.3</v>
      </c>
      <c r="M279" s="96"/>
      <c r="N279" s="96"/>
      <c r="O279" s="96"/>
      <c r="P279" s="96"/>
      <c r="Q279" s="96"/>
      <c r="R279" s="96"/>
      <c r="S279" s="96"/>
      <c r="T279" s="96">
        <v>526.16999999999996</v>
      </c>
      <c r="U279" s="96">
        <v>0</v>
      </c>
      <c r="V279" s="96">
        <v>204.97</v>
      </c>
      <c r="W279" s="96">
        <v>13.5</v>
      </c>
      <c r="X279" s="96">
        <v>0</v>
      </c>
      <c r="Y279" s="96">
        <v>0</v>
      </c>
      <c r="Z279" s="96">
        <v>0</v>
      </c>
      <c r="AA279" s="96">
        <v>0</v>
      </c>
      <c r="AB279" s="96">
        <f>ROUND(SUM(S279:W279,Y279:AA279),2)</f>
        <v>744.64</v>
      </c>
      <c r="AC279" s="94"/>
      <c r="AD279" s="94"/>
      <c r="AE279" s="94" t="s">
        <v>1058</v>
      </c>
    </row>
    <row r="280" spans="1:31" s="28" customFormat="1" ht="23" customHeight="1" thickTop="1" thickBot="1">
      <c r="A280" s="127"/>
      <c r="B280" s="127"/>
      <c r="C280" s="127"/>
      <c r="D280" s="127"/>
      <c r="E280" s="127"/>
      <c r="F280" s="127" t="s">
        <v>663</v>
      </c>
      <c r="G280" s="127" t="s">
        <v>664</v>
      </c>
      <c r="H280" s="127" t="s">
        <v>757</v>
      </c>
      <c r="I280" s="128"/>
      <c r="J280" s="128">
        <f>IF(L280&gt;0,T280/L280,0)</f>
        <v>53.423178226514487</v>
      </c>
      <c r="K280" s="127"/>
      <c r="L280" s="129">
        <f>ROUND(SUM(L278:L279),2)</f>
        <v>22.78</v>
      </c>
      <c r="M280" s="129"/>
      <c r="N280" s="129"/>
      <c r="O280" s="129"/>
      <c r="P280" s="129"/>
      <c r="Q280" s="129"/>
      <c r="R280" s="129"/>
      <c r="S280" s="129"/>
      <c r="T280" s="129">
        <f>ROUND(SUM(T278:T279),2)</f>
        <v>1216.98</v>
      </c>
      <c r="U280" s="129"/>
      <c r="V280" s="129">
        <f t="shared" ref="V280:AB280" si="54">ROUND(SUM(V278:V279),2)</f>
        <v>588.75</v>
      </c>
      <c r="W280" s="129">
        <f t="shared" si="54"/>
        <v>27</v>
      </c>
      <c r="X280" s="129">
        <f t="shared" si="54"/>
        <v>0</v>
      </c>
      <c r="Y280" s="129">
        <f t="shared" si="54"/>
        <v>0</v>
      </c>
      <c r="Z280" s="129">
        <f t="shared" si="54"/>
        <v>0</v>
      </c>
      <c r="AA280" s="129">
        <f t="shared" si="54"/>
        <v>0</v>
      </c>
      <c r="AB280" s="129">
        <f t="shared" si="54"/>
        <v>1832.73</v>
      </c>
      <c r="AC280" s="127"/>
      <c r="AD280" s="127"/>
      <c r="AE280" s="127"/>
    </row>
    <row r="281" spans="1:31" s="28" customFormat="1" ht="23" customHeight="1" thickTop="1" thickBot="1">
      <c r="A281" s="130"/>
      <c r="B281" s="130"/>
      <c r="C281" s="130"/>
      <c r="D281" s="130"/>
      <c r="E281" s="130"/>
      <c r="F281" s="130"/>
      <c r="G281" s="130"/>
      <c r="H281" s="130" t="s">
        <v>1059</v>
      </c>
      <c r="I281" s="131"/>
      <c r="J281" s="131">
        <f>IF(L281&gt;0,(T281+U281)/L281,0)</f>
        <v>53.423178226514487</v>
      </c>
      <c r="K281" s="130"/>
      <c r="L281" s="132">
        <f>L280</f>
        <v>22.78</v>
      </c>
      <c r="M281" s="132"/>
      <c r="N281" s="132"/>
      <c r="O281" s="132"/>
      <c r="P281" s="132"/>
      <c r="Q281" s="132"/>
      <c r="R281" s="132"/>
      <c r="S281" s="132"/>
      <c r="T281" s="132">
        <f>T280</f>
        <v>1216.98</v>
      </c>
      <c r="U281" s="132">
        <f>0</f>
        <v>0</v>
      </c>
      <c r="V281" s="132">
        <f>V280</f>
        <v>588.75</v>
      </c>
      <c r="W281" s="132">
        <f>W280</f>
        <v>27</v>
      </c>
      <c r="X281" s="132"/>
      <c r="Y281" s="132">
        <f>Y280</f>
        <v>0</v>
      </c>
      <c r="Z281" s="132">
        <f>Z280</f>
        <v>0</v>
      </c>
      <c r="AA281" s="132">
        <f>AA280</f>
        <v>0</v>
      </c>
      <c r="AB281" s="132">
        <f>ROUND(AB280+U281,2)</f>
        <v>1832.73</v>
      </c>
      <c r="AC281" s="127"/>
      <c r="AD281" s="127"/>
      <c r="AE281" s="127"/>
    </row>
    <row r="282" spans="1:31" s="20" customFormat="1" ht="44" customHeight="1" thickTop="1" thickBot="1">
      <c r="A282" s="125" t="s">
        <v>0</v>
      </c>
      <c r="B282" s="125" t="s">
        <v>1</v>
      </c>
      <c r="C282" s="125" t="s">
        <v>2</v>
      </c>
      <c r="D282" s="125" t="s">
        <v>738</v>
      </c>
      <c r="E282" s="125" t="s">
        <v>739</v>
      </c>
      <c r="F282" s="125" t="s">
        <v>5</v>
      </c>
      <c r="G282" s="125" t="s">
        <v>6</v>
      </c>
      <c r="H282" s="125" t="s">
        <v>740</v>
      </c>
      <c r="I282" s="125" t="s">
        <v>8</v>
      </c>
      <c r="J282" s="125" t="s">
        <v>9</v>
      </c>
      <c r="K282" s="125" t="s">
        <v>10</v>
      </c>
      <c r="L282" s="125" t="s">
        <v>11</v>
      </c>
      <c r="M282" s="125" t="s">
        <v>741</v>
      </c>
      <c r="N282" s="125" t="s">
        <v>742</v>
      </c>
      <c r="O282" s="125" t="s">
        <v>743</v>
      </c>
      <c r="P282" s="125" t="s">
        <v>744</v>
      </c>
      <c r="Q282" s="125" t="s">
        <v>735</v>
      </c>
      <c r="R282" s="125" t="s">
        <v>736</v>
      </c>
      <c r="S282" s="125" t="s">
        <v>745</v>
      </c>
      <c r="T282" s="125" t="s">
        <v>12</v>
      </c>
      <c r="U282" s="125" t="s">
        <v>13</v>
      </c>
      <c r="V282" s="125" t="s">
        <v>14</v>
      </c>
      <c r="W282" s="125" t="s">
        <v>15</v>
      </c>
      <c r="X282" s="125" t="s">
        <v>16</v>
      </c>
      <c r="Y282" s="125" t="s">
        <v>17</v>
      </c>
      <c r="Z282" s="125" t="s">
        <v>18</v>
      </c>
      <c r="AA282" s="125" t="s">
        <v>746</v>
      </c>
      <c r="AB282" s="125" t="s">
        <v>21</v>
      </c>
      <c r="AC282" s="126"/>
      <c r="AD282" s="126" t="s">
        <v>875</v>
      </c>
      <c r="AE282" s="126" t="s">
        <v>265</v>
      </c>
    </row>
    <row r="283" spans="1:31" ht="23" customHeight="1" thickTop="1" thickBot="1">
      <c r="A283" s="94" t="s">
        <v>497</v>
      </c>
      <c r="B283" s="94" t="s">
        <v>492</v>
      </c>
      <c r="C283" s="94" t="s">
        <v>25</v>
      </c>
      <c r="D283" s="94" t="s">
        <v>498</v>
      </c>
      <c r="E283" s="94" t="s">
        <v>175</v>
      </c>
      <c r="F283" s="94" t="s">
        <v>666</v>
      </c>
      <c r="G283" s="94" t="s">
        <v>667</v>
      </c>
      <c r="H283" s="94" t="s">
        <v>668</v>
      </c>
      <c r="I283" s="95">
        <v>0</v>
      </c>
      <c r="J283" s="95"/>
      <c r="K283" s="94"/>
      <c r="L283" s="96">
        <v>10.18</v>
      </c>
      <c r="M283" s="96"/>
      <c r="N283" s="96"/>
      <c r="O283" s="96"/>
      <c r="P283" s="96"/>
      <c r="Q283" s="96"/>
      <c r="R283" s="96"/>
      <c r="S283" s="96"/>
      <c r="T283" s="96">
        <v>458.86</v>
      </c>
      <c r="U283" s="96">
        <v>0</v>
      </c>
      <c r="V283" s="96">
        <v>225.22</v>
      </c>
      <c r="W283" s="96">
        <v>13.5</v>
      </c>
      <c r="X283" s="96">
        <v>0</v>
      </c>
      <c r="Y283" s="96">
        <v>0</v>
      </c>
      <c r="Z283" s="96">
        <v>0</v>
      </c>
      <c r="AA283" s="96">
        <v>0</v>
      </c>
      <c r="AB283" s="96">
        <f>ROUND(SUM(S283:W283,Y283:AA283),2)</f>
        <v>697.58</v>
      </c>
      <c r="AC283" s="94"/>
      <c r="AD283" s="94"/>
      <c r="AE283" s="94" t="s">
        <v>1060</v>
      </c>
    </row>
    <row r="284" spans="1:31" ht="23" customHeight="1" thickTop="1" thickBot="1">
      <c r="A284" s="94" t="s">
        <v>497</v>
      </c>
      <c r="B284" s="94" t="s">
        <v>492</v>
      </c>
      <c r="C284" s="94" t="s">
        <v>25</v>
      </c>
      <c r="D284" s="94" t="s">
        <v>504</v>
      </c>
      <c r="E284" s="94" t="s">
        <v>505</v>
      </c>
      <c r="F284" s="94" t="s">
        <v>666</v>
      </c>
      <c r="G284" s="94" t="s">
        <v>667</v>
      </c>
      <c r="H284" s="94" t="s">
        <v>668</v>
      </c>
      <c r="I284" s="95">
        <v>0</v>
      </c>
      <c r="J284" s="95"/>
      <c r="K284" s="94"/>
      <c r="L284" s="96">
        <v>10.69</v>
      </c>
      <c r="M284" s="96"/>
      <c r="N284" s="96"/>
      <c r="O284" s="96"/>
      <c r="P284" s="96"/>
      <c r="Q284" s="96"/>
      <c r="R284" s="96"/>
      <c r="S284" s="96"/>
      <c r="T284" s="96">
        <v>530.13</v>
      </c>
      <c r="U284" s="96">
        <v>0</v>
      </c>
      <c r="V284" s="96">
        <v>154.97</v>
      </c>
      <c r="W284" s="96">
        <v>13.5</v>
      </c>
      <c r="X284" s="96">
        <v>0</v>
      </c>
      <c r="Y284" s="96">
        <v>0</v>
      </c>
      <c r="Z284" s="96">
        <v>0</v>
      </c>
      <c r="AA284" s="96">
        <v>0</v>
      </c>
      <c r="AB284" s="96">
        <f>ROUND(SUM(S284:W284,Y284:AA284),2)</f>
        <v>698.6</v>
      </c>
      <c r="AC284" s="94"/>
      <c r="AD284" s="94"/>
      <c r="AE284" s="94" t="s">
        <v>1061</v>
      </c>
    </row>
    <row r="285" spans="1:31" s="28" customFormat="1" ht="23" customHeight="1" thickTop="1" thickBot="1">
      <c r="A285" s="127"/>
      <c r="B285" s="127"/>
      <c r="C285" s="127"/>
      <c r="D285" s="127"/>
      <c r="E285" s="127"/>
      <c r="F285" s="127" t="s">
        <v>666</v>
      </c>
      <c r="G285" s="127" t="s">
        <v>667</v>
      </c>
      <c r="H285" s="127" t="s">
        <v>757</v>
      </c>
      <c r="I285" s="128"/>
      <c r="J285" s="128">
        <f>IF(L285&gt;0,T285/L285,0)</f>
        <v>47.388116914230949</v>
      </c>
      <c r="K285" s="127"/>
      <c r="L285" s="129">
        <f>ROUND(SUM(L283:L284),2)</f>
        <v>20.87</v>
      </c>
      <c r="M285" s="129"/>
      <c r="N285" s="129"/>
      <c r="O285" s="129"/>
      <c r="P285" s="129"/>
      <c r="Q285" s="129"/>
      <c r="R285" s="129"/>
      <c r="S285" s="129"/>
      <c r="T285" s="129">
        <f>ROUND(SUM(T283:T284),2)</f>
        <v>988.99</v>
      </c>
      <c r="U285" s="129"/>
      <c r="V285" s="129">
        <f t="shared" ref="V285:AB285" si="55">ROUND(SUM(V283:V284),2)</f>
        <v>380.19</v>
      </c>
      <c r="W285" s="129">
        <f t="shared" si="55"/>
        <v>27</v>
      </c>
      <c r="X285" s="129">
        <f t="shared" si="55"/>
        <v>0</v>
      </c>
      <c r="Y285" s="129">
        <f t="shared" si="55"/>
        <v>0</v>
      </c>
      <c r="Z285" s="129">
        <f t="shared" si="55"/>
        <v>0</v>
      </c>
      <c r="AA285" s="129">
        <f t="shared" si="55"/>
        <v>0</v>
      </c>
      <c r="AB285" s="129">
        <f t="shared" si="55"/>
        <v>1396.18</v>
      </c>
      <c r="AC285" s="127"/>
      <c r="AD285" s="127"/>
      <c r="AE285" s="127"/>
    </row>
    <row r="286" spans="1:31" s="28" customFormat="1" ht="23" customHeight="1" thickTop="1" thickBot="1">
      <c r="A286" s="130"/>
      <c r="B286" s="130"/>
      <c r="C286" s="130"/>
      <c r="D286" s="130"/>
      <c r="E286" s="130"/>
      <c r="F286" s="130"/>
      <c r="G286" s="130"/>
      <c r="H286" s="130" t="s">
        <v>1062</v>
      </c>
      <c r="I286" s="131"/>
      <c r="J286" s="131">
        <f>IF(L286&gt;0,(T286+U286)/L286,0)</f>
        <v>47.388116914230949</v>
      </c>
      <c r="K286" s="130"/>
      <c r="L286" s="132">
        <f>L285</f>
        <v>20.87</v>
      </c>
      <c r="M286" s="132"/>
      <c r="N286" s="132"/>
      <c r="O286" s="132"/>
      <c r="P286" s="132"/>
      <c r="Q286" s="132"/>
      <c r="R286" s="132"/>
      <c r="S286" s="132"/>
      <c r="T286" s="132">
        <f>T285</f>
        <v>988.99</v>
      </c>
      <c r="U286" s="132">
        <f>0</f>
        <v>0</v>
      </c>
      <c r="V286" s="132">
        <f>V285</f>
        <v>380.19</v>
      </c>
      <c r="W286" s="132">
        <f>W285</f>
        <v>27</v>
      </c>
      <c r="X286" s="132"/>
      <c r="Y286" s="132">
        <f>Y285</f>
        <v>0</v>
      </c>
      <c r="Z286" s="132">
        <f>Z285</f>
        <v>0</v>
      </c>
      <c r="AA286" s="132">
        <f>AA285</f>
        <v>0</v>
      </c>
      <c r="AB286" s="132">
        <f>ROUND(AB285+U286,2)</f>
        <v>1396.18</v>
      </c>
      <c r="AC286" s="127"/>
      <c r="AD286" s="127"/>
      <c r="AE286" s="127"/>
    </row>
    <row r="287" spans="1:31" s="20" customFormat="1" ht="44" customHeight="1" thickTop="1" thickBot="1">
      <c r="A287" s="125" t="s">
        <v>0</v>
      </c>
      <c r="B287" s="125" t="s">
        <v>1</v>
      </c>
      <c r="C287" s="125" t="s">
        <v>2</v>
      </c>
      <c r="D287" s="125" t="s">
        <v>738</v>
      </c>
      <c r="E287" s="125" t="s">
        <v>739</v>
      </c>
      <c r="F287" s="125" t="s">
        <v>5</v>
      </c>
      <c r="G287" s="125" t="s">
        <v>6</v>
      </c>
      <c r="H287" s="125" t="s">
        <v>740</v>
      </c>
      <c r="I287" s="125" t="s">
        <v>8</v>
      </c>
      <c r="J287" s="125" t="s">
        <v>9</v>
      </c>
      <c r="K287" s="125" t="s">
        <v>10</v>
      </c>
      <c r="L287" s="125" t="s">
        <v>11</v>
      </c>
      <c r="M287" s="125" t="s">
        <v>741</v>
      </c>
      <c r="N287" s="125" t="s">
        <v>742</v>
      </c>
      <c r="O287" s="125" t="s">
        <v>743</v>
      </c>
      <c r="P287" s="125" t="s">
        <v>744</v>
      </c>
      <c r="Q287" s="125" t="s">
        <v>735</v>
      </c>
      <c r="R287" s="125" t="s">
        <v>736</v>
      </c>
      <c r="S287" s="125" t="s">
        <v>745</v>
      </c>
      <c r="T287" s="125" t="s">
        <v>12</v>
      </c>
      <c r="U287" s="125" t="s">
        <v>13</v>
      </c>
      <c r="V287" s="125" t="s">
        <v>14</v>
      </c>
      <c r="W287" s="125" t="s">
        <v>15</v>
      </c>
      <c r="X287" s="125" t="s">
        <v>16</v>
      </c>
      <c r="Y287" s="125" t="s">
        <v>17</v>
      </c>
      <c r="Z287" s="125" t="s">
        <v>18</v>
      </c>
      <c r="AA287" s="125" t="s">
        <v>746</v>
      </c>
      <c r="AB287" s="125" t="s">
        <v>21</v>
      </c>
      <c r="AC287" s="126"/>
      <c r="AD287" s="126" t="s">
        <v>875</v>
      </c>
      <c r="AE287" s="126" t="s">
        <v>265</v>
      </c>
    </row>
    <row r="288" spans="1:31" ht="23" customHeight="1" thickTop="1" thickBot="1">
      <c r="A288" s="94" t="s">
        <v>497</v>
      </c>
      <c r="B288" s="94" t="s">
        <v>492</v>
      </c>
      <c r="C288" s="94" t="s">
        <v>25</v>
      </c>
      <c r="D288" s="94" t="s">
        <v>498</v>
      </c>
      <c r="E288" s="94" t="s">
        <v>192</v>
      </c>
      <c r="F288" s="94" t="s">
        <v>669</v>
      </c>
      <c r="G288" s="94" t="s">
        <v>670</v>
      </c>
      <c r="H288" s="94" t="s">
        <v>671</v>
      </c>
      <c r="I288" s="95">
        <v>0</v>
      </c>
      <c r="J288" s="95"/>
      <c r="K288" s="94"/>
      <c r="L288" s="96">
        <v>8.49</v>
      </c>
      <c r="M288" s="96"/>
      <c r="N288" s="96"/>
      <c r="O288" s="96"/>
      <c r="P288" s="96"/>
      <c r="Q288" s="96"/>
      <c r="R288" s="96"/>
      <c r="S288" s="96"/>
      <c r="T288" s="96">
        <v>364.49</v>
      </c>
      <c r="U288" s="96">
        <v>0</v>
      </c>
      <c r="V288" s="96">
        <v>152.31</v>
      </c>
      <c r="W288" s="96">
        <v>9</v>
      </c>
      <c r="X288" s="96">
        <v>0</v>
      </c>
      <c r="Y288" s="96">
        <v>0</v>
      </c>
      <c r="Z288" s="96">
        <v>0</v>
      </c>
      <c r="AA288" s="96">
        <v>0</v>
      </c>
      <c r="AB288" s="96">
        <f t="shared" ref="AB288:AB293" si="56">ROUND(SUM(S288:W288,Y288:AA288),2)</f>
        <v>525.79999999999995</v>
      </c>
      <c r="AC288" s="94"/>
      <c r="AD288" s="94"/>
      <c r="AE288" s="94" t="s">
        <v>1063</v>
      </c>
    </row>
    <row r="289" spans="1:31" ht="23" customHeight="1" thickTop="1" thickBot="1">
      <c r="A289" s="94" t="s">
        <v>497</v>
      </c>
      <c r="B289" s="94" t="s">
        <v>492</v>
      </c>
      <c r="C289" s="94" t="s">
        <v>25</v>
      </c>
      <c r="D289" s="94" t="s">
        <v>498</v>
      </c>
      <c r="E289" s="94" t="s">
        <v>175</v>
      </c>
      <c r="F289" s="94" t="s">
        <v>669</v>
      </c>
      <c r="G289" s="94" t="s">
        <v>670</v>
      </c>
      <c r="H289" s="94" t="s">
        <v>671</v>
      </c>
      <c r="I289" s="95">
        <v>0</v>
      </c>
      <c r="J289" s="95"/>
      <c r="K289" s="94"/>
      <c r="L289" s="96">
        <v>10.16</v>
      </c>
      <c r="M289" s="96"/>
      <c r="N289" s="96"/>
      <c r="O289" s="96"/>
      <c r="P289" s="96"/>
      <c r="Q289" s="96"/>
      <c r="R289" s="96"/>
      <c r="S289" s="96"/>
      <c r="T289" s="96">
        <v>458.86</v>
      </c>
      <c r="U289" s="96">
        <v>0</v>
      </c>
      <c r="V289" s="96">
        <v>225.22</v>
      </c>
      <c r="W289" s="96">
        <v>13.5</v>
      </c>
      <c r="X289" s="96">
        <v>0</v>
      </c>
      <c r="Y289" s="96">
        <v>0</v>
      </c>
      <c r="Z289" s="96">
        <v>0</v>
      </c>
      <c r="AA289" s="96">
        <v>0</v>
      </c>
      <c r="AB289" s="96">
        <f t="shared" si="56"/>
        <v>697.58</v>
      </c>
      <c r="AC289" s="94"/>
      <c r="AD289" s="94"/>
      <c r="AE289" s="94" t="s">
        <v>1064</v>
      </c>
    </row>
    <row r="290" spans="1:31" ht="23" customHeight="1" thickTop="1" thickBot="1">
      <c r="A290" s="94" t="s">
        <v>497</v>
      </c>
      <c r="B290" s="94" t="s">
        <v>492</v>
      </c>
      <c r="C290" s="94" t="s">
        <v>25</v>
      </c>
      <c r="D290" s="94" t="s">
        <v>502</v>
      </c>
      <c r="E290" s="94" t="s">
        <v>503</v>
      </c>
      <c r="F290" s="94" t="s">
        <v>669</v>
      </c>
      <c r="G290" s="94" t="s">
        <v>670</v>
      </c>
      <c r="H290" s="94" t="s">
        <v>671</v>
      </c>
      <c r="I290" s="95">
        <v>0</v>
      </c>
      <c r="J290" s="95"/>
      <c r="K290" s="94"/>
      <c r="L290" s="96">
        <v>10.24</v>
      </c>
      <c r="M290" s="96"/>
      <c r="N290" s="96"/>
      <c r="O290" s="96"/>
      <c r="P290" s="96"/>
      <c r="Q290" s="96"/>
      <c r="R290" s="96"/>
      <c r="S290" s="96"/>
      <c r="T290" s="96">
        <v>233.61</v>
      </c>
      <c r="U290" s="96">
        <v>0</v>
      </c>
      <c r="V290" s="96">
        <v>105.52</v>
      </c>
      <c r="W290" s="96">
        <v>13.5</v>
      </c>
      <c r="X290" s="96">
        <v>0</v>
      </c>
      <c r="Y290" s="96">
        <v>0</v>
      </c>
      <c r="Z290" s="96">
        <v>0</v>
      </c>
      <c r="AA290" s="96">
        <v>0</v>
      </c>
      <c r="AB290" s="96">
        <f t="shared" si="56"/>
        <v>352.63</v>
      </c>
      <c r="AC290" s="94"/>
      <c r="AD290" s="94"/>
      <c r="AE290" s="94" t="s">
        <v>1065</v>
      </c>
    </row>
    <row r="291" spans="1:31" ht="23" customHeight="1" thickTop="1" thickBot="1">
      <c r="A291" s="94" t="s">
        <v>497</v>
      </c>
      <c r="B291" s="94" t="s">
        <v>492</v>
      </c>
      <c r="C291" s="94" t="s">
        <v>25</v>
      </c>
      <c r="D291" s="94" t="s">
        <v>504</v>
      </c>
      <c r="E291" s="94" t="s">
        <v>505</v>
      </c>
      <c r="F291" s="94" t="s">
        <v>669</v>
      </c>
      <c r="G291" s="94" t="s">
        <v>670</v>
      </c>
      <c r="H291" s="94" t="s">
        <v>671</v>
      </c>
      <c r="I291" s="95">
        <v>0</v>
      </c>
      <c r="J291" s="95"/>
      <c r="K291" s="94"/>
      <c r="L291" s="96">
        <v>10.6</v>
      </c>
      <c r="M291" s="96"/>
      <c r="N291" s="96"/>
      <c r="O291" s="96"/>
      <c r="P291" s="96"/>
      <c r="Q291" s="96"/>
      <c r="R291" s="96"/>
      <c r="S291" s="96"/>
      <c r="T291" s="96">
        <v>530.13</v>
      </c>
      <c r="U291" s="96">
        <v>0</v>
      </c>
      <c r="V291" s="96">
        <v>154.97</v>
      </c>
      <c r="W291" s="96">
        <v>13.5</v>
      </c>
      <c r="X291" s="96">
        <v>0</v>
      </c>
      <c r="Y291" s="96">
        <v>0</v>
      </c>
      <c r="Z291" s="96">
        <v>0</v>
      </c>
      <c r="AA291" s="96">
        <v>0</v>
      </c>
      <c r="AB291" s="96">
        <f t="shared" si="56"/>
        <v>698.6</v>
      </c>
      <c r="AC291" s="94"/>
      <c r="AD291" s="94"/>
      <c r="AE291" s="94" t="s">
        <v>1066</v>
      </c>
    </row>
    <row r="292" spans="1:31" ht="23" customHeight="1" thickTop="1" thickBot="1">
      <c r="A292" s="94" t="s">
        <v>497</v>
      </c>
      <c r="B292" s="94" t="s">
        <v>492</v>
      </c>
      <c r="C292" s="94" t="s">
        <v>25</v>
      </c>
      <c r="D292" s="94" t="s">
        <v>506</v>
      </c>
      <c r="E292" s="94" t="s">
        <v>507</v>
      </c>
      <c r="F292" s="94" t="s">
        <v>669</v>
      </c>
      <c r="G292" s="94" t="s">
        <v>670</v>
      </c>
      <c r="H292" s="94" t="s">
        <v>671</v>
      </c>
      <c r="I292" s="95">
        <v>0</v>
      </c>
      <c r="J292" s="95"/>
      <c r="K292" s="94"/>
      <c r="L292" s="96">
        <v>10.82</v>
      </c>
      <c r="M292" s="96"/>
      <c r="N292" s="96"/>
      <c r="O292" s="96"/>
      <c r="P292" s="96"/>
      <c r="Q292" s="96"/>
      <c r="R292" s="96"/>
      <c r="S292" s="96"/>
      <c r="T292" s="96">
        <v>460.49</v>
      </c>
      <c r="U292" s="96">
        <v>0</v>
      </c>
      <c r="V292" s="96">
        <v>166.39</v>
      </c>
      <c r="W292" s="96">
        <v>13.5</v>
      </c>
      <c r="X292" s="96">
        <v>0</v>
      </c>
      <c r="Y292" s="96">
        <v>0</v>
      </c>
      <c r="Z292" s="96">
        <v>0</v>
      </c>
      <c r="AA292" s="96">
        <v>0</v>
      </c>
      <c r="AB292" s="96">
        <f t="shared" si="56"/>
        <v>640.38</v>
      </c>
      <c r="AC292" s="94"/>
      <c r="AD292" s="94"/>
      <c r="AE292" s="94" t="s">
        <v>1067</v>
      </c>
    </row>
    <row r="293" spans="1:31" ht="23" customHeight="1" thickTop="1" thickBot="1">
      <c r="A293" s="94" t="s">
        <v>497</v>
      </c>
      <c r="B293" s="94" t="s">
        <v>492</v>
      </c>
      <c r="C293" s="94" t="s">
        <v>25</v>
      </c>
      <c r="D293" s="94" t="s">
        <v>509</v>
      </c>
      <c r="E293" s="94" t="s">
        <v>49</v>
      </c>
      <c r="F293" s="94" t="s">
        <v>669</v>
      </c>
      <c r="G293" s="94" t="s">
        <v>670</v>
      </c>
      <c r="H293" s="94" t="s">
        <v>671</v>
      </c>
      <c r="I293" s="95">
        <v>0</v>
      </c>
      <c r="J293" s="95"/>
      <c r="K293" s="94"/>
      <c r="L293" s="96">
        <v>10.14</v>
      </c>
      <c r="M293" s="96"/>
      <c r="N293" s="96"/>
      <c r="O293" s="96"/>
      <c r="P293" s="96"/>
      <c r="Q293" s="96"/>
      <c r="R293" s="96"/>
      <c r="S293" s="96"/>
      <c r="T293" s="96">
        <v>690.81</v>
      </c>
      <c r="U293" s="96">
        <v>0</v>
      </c>
      <c r="V293" s="96">
        <v>383.78</v>
      </c>
      <c r="W293" s="96">
        <v>13.5</v>
      </c>
      <c r="X293" s="96">
        <v>0</v>
      </c>
      <c r="Y293" s="96">
        <v>0</v>
      </c>
      <c r="Z293" s="96">
        <v>0</v>
      </c>
      <c r="AA293" s="96">
        <v>0</v>
      </c>
      <c r="AB293" s="96">
        <f t="shared" si="56"/>
        <v>1088.0899999999999</v>
      </c>
      <c r="AC293" s="94"/>
      <c r="AD293" s="94"/>
      <c r="AE293" s="94" t="s">
        <v>1068</v>
      </c>
    </row>
    <row r="294" spans="1:31" s="28" customFormat="1" ht="23" customHeight="1" thickTop="1" thickBot="1">
      <c r="A294" s="127"/>
      <c r="B294" s="127"/>
      <c r="C294" s="127"/>
      <c r="D294" s="127"/>
      <c r="E294" s="127"/>
      <c r="F294" s="127" t="s">
        <v>669</v>
      </c>
      <c r="G294" s="127" t="s">
        <v>670</v>
      </c>
      <c r="H294" s="127" t="s">
        <v>757</v>
      </c>
      <c r="I294" s="128"/>
      <c r="J294" s="128">
        <f>IF(L294&gt;0,T294/L294,0)</f>
        <v>45.300082712985933</v>
      </c>
      <c r="K294" s="127"/>
      <c r="L294" s="129">
        <f>ROUND(SUM(L288:L293),2)</f>
        <v>60.45</v>
      </c>
      <c r="M294" s="129"/>
      <c r="N294" s="129"/>
      <c r="O294" s="129"/>
      <c r="P294" s="129"/>
      <c r="Q294" s="129"/>
      <c r="R294" s="129"/>
      <c r="S294" s="129"/>
      <c r="T294" s="129">
        <f>ROUND(SUM(T288:T293),2)</f>
        <v>2738.39</v>
      </c>
      <c r="U294" s="129"/>
      <c r="V294" s="129">
        <f t="shared" ref="V294:AB294" si="57">ROUND(SUM(V288:V293),2)</f>
        <v>1188.19</v>
      </c>
      <c r="W294" s="129">
        <f t="shared" si="57"/>
        <v>76.5</v>
      </c>
      <c r="X294" s="129">
        <f t="shared" si="57"/>
        <v>0</v>
      </c>
      <c r="Y294" s="129">
        <f t="shared" si="57"/>
        <v>0</v>
      </c>
      <c r="Z294" s="129">
        <f t="shared" si="57"/>
        <v>0</v>
      </c>
      <c r="AA294" s="129">
        <f t="shared" si="57"/>
        <v>0</v>
      </c>
      <c r="AB294" s="129">
        <f t="shared" si="57"/>
        <v>4003.08</v>
      </c>
      <c r="AC294" s="127"/>
      <c r="AD294" s="127"/>
      <c r="AE294" s="127"/>
    </row>
    <row r="295" spans="1:31" s="28" customFormat="1" ht="23" customHeight="1" thickTop="1" thickBot="1">
      <c r="A295" s="130"/>
      <c r="B295" s="130"/>
      <c r="C295" s="130"/>
      <c r="D295" s="130"/>
      <c r="E295" s="130"/>
      <c r="F295" s="130"/>
      <c r="G295" s="130"/>
      <c r="H295" s="130" t="s">
        <v>1069</v>
      </c>
      <c r="I295" s="131"/>
      <c r="J295" s="131">
        <f>IF(L295&gt;0,(T295+U295)/L295,0)</f>
        <v>45.300082712985933</v>
      </c>
      <c r="K295" s="130"/>
      <c r="L295" s="132">
        <f>L294</f>
        <v>60.45</v>
      </c>
      <c r="M295" s="132"/>
      <c r="N295" s="132"/>
      <c r="O295" s="132"/>
      <c r="P295" s="132"/>
      <c r="Q295" s="132"/>
      <c r="R295" s="132"/>
      <c r="S295" s="132"/>
      <c r="T295" s="132">
        <f>T294</f>
        <v>2738.39</v>
      </c>
      <c r="U295" s="132">
        <f>0</f>
        <v>0</v>
      </c>
      <c r="V295" s="132">
        <f>V294</f>
        <v>1188.19</v>
      </c>
      <c r="W295" s="132">
        <f>W294</f>
        <v>76.5</v>
      </c>
      <c r="X295" s="132"/>
      <c r="Y295" s="132">
        <f>Y294</f>
        <v>0</v>
      </c>
      <c r="Z295" s="132">
        <f>Z294</f>
        <v>0</v>
      </c>
      <c r="AA295" s="132">
        <f>AA294</f>
        <v>0</v>
      </c>
      <c r="AB295" s="132">
        <f>ROUND(AB294+U295,2)</f>
        <v>4003.08</v>
      </c>
      <c r="AC295" s="127"/>
      <c r="AD295" s="127"/>
      <c r="AE295" s="127"/>
    </row>
    <row r="296" spans="1:31" s="20" customFormat="1" ht="44" customHeight="1" thickTop="1" thickBot="1">
      <c r="A296" s="125" t="s">
        <v>0</v>
      </c>
      <c r="B296" s="125" t="s">
        <v>1</v>
      </c>
      <c r="C296" s="125" t="s">
        <v>2</v>
      </c>
      <c r="D296" s="125" t="s">
        <v>738</v>
      </c>
      <c r="E296" s="125" t="s">
        <v>739</v>
      </c>
      <c r="F296" s="125" t="s">
        <v>5</v>
      </c>
      <c r="G296" s="125" t="s">
        <v>6</v>
      </c>
      <c r="H296" s="125" t="s">
        <v>740</v>
      </c>
      <c r="I296" s="125" t="s">
        <v>8</v>
      </c>
      <c r="J296" s="125" t="s">
        <v>9</v>
      </c>
      <c r="K296" s="125" t="s">
        <v>10</v>
      </c>
      <c r="L296" s="125" t="s">
        <v>11</v>
      </c>
      <c r="M296" s="125" t="s">
        <v>741</v>
      </c>
      <c r="N296" s="125" t="s">
        <v>742</v>
      </c>
      <c r="O296" s="125" t="s">
        <v>743</v>
      </c>
      <c r="P296" s="125" t="s">
        <v>744</v>
      </c>
      <c r="Q296" s="125" t="s">
        <v>735</v>
      </c>
      <c r="R296" s="125" t="s">
        <v>736</v>
      </c>
      <c r="S296" s="125" t="s">
        <v>745</v>
      </c>
      <c r="T296" s="125" t="s">
        <v>12</v>
      </c>
      <c r="U296" s="125" t="s">
        <v>13</v>
      </c>
      <c r="V296" s="125" t="s">
        <v>14</v>
      </c>
      <c r="W296" s="125" t="s">
        <v>15</v>
      </c>
      <c r="X296" s="125" t="s">
        <v>16</v>
      </c>
      <c r="Y296" s="125" t="s">
        <v>17</v>
      </c>
      <c r="Z296" s="125" t="s">
        <v>18</v>
      </c>
      <c r="AA296" s="125" t="s">
        <v>746</v>
      </c>
      <c r="AB296" s="125" t="s">
        <v>21</v>
      </c>
      <c r="AC296" s="126"/>
      <c r="AD296" s="126" t="s">
        <v>875</v>
      </c>
      <c r="AE296" s="126" t="s">
        <v>265</v>
      </c>
    </row>
    <row r="297" spans="1:31" ht="23" customHeight="1" thickTop="1" thickBot="1">
      <c r="A297" s="94" t="s">
        <v>497</v>
      </c>
      <c r="B297" s="94" t="s">
        <v>492</v>
      </c>
      <c r="C297" s="94" t="s">
        <v>25</v>
      </c>
      <c r="D297" s="94" t="s">
        <v>509</v>
      </c>
      <c r="E297" s="94" t="s">
        <v>49</v>
      </c>
      <c r="F297" s="94" t="s">
        <v>674</v>
      </c>
      <c r="G297" s="94" t="s">
        <v>675</v>
      </c>
      <c r="H297" s="94" t="s">
        <v>676</v>
      </c>
      <c r="I297" s="95">
        <v>0</v>
      </c>
      <c r="J297" s="95"/>
      <c r="K297" s="94"/>
      <c r="L297" s="96">
        <v>12.04</v>
      </c>
      <c r="M297" s="96"/>
      <c r="N297" s="96"/>
      <c r="O297" s="96"/>
      <c r="P297" s="96"/>
      <c r="Q297" s="96"/>
      <c r="R297" s="96"/>
      <c r="S297" s="96"/>
      <c r="T297" s="96">
        <v>690.81</v>
      </c>
      <c r="U297" s="96">
        <v>0</v>
      </c>
      <c r="V297" s="96">
        <v>383.78</v>
      </c>
      <c r="W297" s="96">
        <v>18</v>
      </c>
      <c r="X297" s="96">
        <v>0</v>
      </c>
      <c r="Y297" s="96">
        <v>0</v>
      </c>
      <c r="Z297" s="96">
        <v>0</v>
      </c>
      <c r="AA297" s="96">
        <v>0</v>
      </c>
      <c r="AB297" s="96">
        <f>ROUND(SUM(S297:W297,Y297:AA297),2)</f>
        <v>1092.5899999999999</v>
      </c>
      <c r="AC297" s="94"/>
      <c r="AD297" s="94"/>
      <c r="AE297" s="94" t="s">
        <v>1070</v>
      </c>
    </row>
    <row r="298" spans="1:31" ht="23" customHeight="1" thickTop="1" thickBot="1">
      <c r="A298" s="94" t="s">
        <v>491</v>
      </c>
      <c r="B298" s="94" t="s">
        <v>492</v>
      </c>
      <c r="C298" s="94" t="s">
        <v>25</v>
      </c>
      <c r="D298" s="94" t="s">
        <v>510</v>
      </c>
      <c r="E298" s="94" t="s">
        <v>175</v>
      </c>
      <c r="F298" s="94" t="s">
        <v>674</v>
      </c>
      <c r="G298" s="94" t="s">
        <v>675</v>
      </c>
      <c r="H298" s="94" t="s">
        <v>676</v>
      </c>
      <c r="I298" s="95">
        <v>0</v>
      </c>
      <c r="J298" s="95"/>
      <c r="K298" s="94"/>
      <c r="L298" s="96">
        <v>11.28</v>
      </c>
      <c r="M298" s="96"/>
      <c r="N298" s="96"/>
      <c r="O298" s="96"/>
      <c r="P298" s="96"/>
      <c r="Q298" s="96"/>
      <c r="R298" s="96"/>
      <c r="S298" s="96"/>
      <c r="T298" s="96">
        <v>526.16999999999996</v>
      </c>
      <c r="U298" s="96">
        <v>0</v>
      </c>
      <c r="V298" s="96">
        <v>204.97</v>
      </c>
      <c r="W298" s="96">
        <v>13.5</v>
      </c>
      <c r="X298" s="96">
        <v>0</v>
      </c>
      <c r="Y298" s="96">
        <v>0</v>
      </c>
      <c r="Z298" s="96">
        <v>0</v>
      </c>
      <c r="AA298" s="96">
        <v>0</v>
      </c>
      <c r="AB298" s="96">
        <f>ROUND(SUM(S298:W298,Y298:AA298),2)</f>
        <v>744.64</v>
      </c>
      <c r="AC298" s="94"/>
      <c r="AD298" s="94"/>
      <c r="AE298" s="94" t="s">
        <v>1071</v>
      </c>
    </row>
    <row r="299" spans="1:31" ht="23" customHeight="1" thickTop="1" thickBot="1">
      <c r="A299" s="94" t="s">
        <v>491</v>
      </c>
      <c r="B299" s="94" t="s">
        <v>492</v>
      </c>
      <c r="C299" s="94" t="s">
        <v>25</v>
      </c>
      <c r="D299" s="94" t="s">
        <v>526</v>
      </c>
      <c r="E299" s="94" t="s">
        <v>527</v>
      </c>
      <c r="F299" s="94" t="s">
        <v>674</v>
      </c>
      <c r="G299" s="94" t="s">
        <v>675</v>
      </c>
      <c r="H299" s="94" t="s">
        <v>676</v>
      </c>
      <c r="I299" s="95">
        <v>0</v>
      </c>
      <c r="J299" s="95"/>
      <c r="K299" s="94"/>
      <c r="L299" s="96">
        <v>9.7799999999999994</v>
      </c>
      <c r="M299" s="96"/>
      <c r="N299" s="96"/>
      <c r="O299" s="96"/>
      <c r="P299" s="96"/>
      <c r="Q299" s="96"/>
      <c r="R299" s="96"/>
      <c r="S299" s="96"/>
      <c r="T299" s="96">
        <v>339.29</v>
      </c>
      <c r="U299" s="96">
        <v>0</v>
      </c>
      <c r="V299" s="96">
        <v>105.1</v>
      </c>
      <c r="W299" s="96">
        <v>9</v>
      </c>
      <c r="X299" s="96">
        <v>0</v>
      </c>
      <c r="Y299" s="96">
        <v>0</v>
      </c>
      <c r="Z299" s="96">
        <v>0</v>
      </c>
      <c r="AA299" s="96">
        <v>0</v>
      </c>
      <c r="AB299" s="96">
        <f>ROUND(SUM(S299:W299,Y299:AA299),2)</f>
        <v>453.39</v>
      </c>
      <c r="AC299" s="94"/>
      <c r="AD299" s="94"/>
      <c r="AE299" s="94" t="s">
        <v>1072</v>
      </c>
    </row>
    <row r="300" spans="1:31" s="28" customFormat="1" ht="23" customHeight="1" thickTop="1" thickBot="1">
      <c r="A300" s="127"/>
      <c r="B300" s="127"/>
      <c r="C300" s="127"/>
      <c r="D300" s="127"/>
      <c r="E300" s="127"/>
      <c r="F300" s="127" t="s">
        <v>674</v>
      </c>
      <c r="G300" s="127" t="s">
        <v>675</v>
      </c>
      <c r="H300" s="127" t="s">
        <v>757</v>
      </c>
      <c r="I300" s="128"/>
      <c r="J300" s="128">
        <f>IF(L300&gt;0,T300/L300,0)</f>
        <v>47.017220543806644</v>
      </c>
      <c r="K300" s="127"/>
      <c r="L300" s="129">
        <f>ROUND(SUM(L297:L299),2)</f>
        <v>33.1</v>
      </c>
      <c r="M300" s="129"/>
      <c r="N300" s="129"/>
      <c r="O300" s="129"/>
      <c r="P300" s="129"/>
      <c r="Q300" s="129"/>
      <c r="R300" s="129"/>
      <c r="S300" s="129"/>
      <c r="T300" s="129">
        <f>ROUND(SUM(T297:T299),2)</f>
        <v>1556.27</v>
      </c>
      <c r="U300" s="129"/>
      <c r="V300" s="129">
        <f t="shared" ref="V300:AB300" si="58">ROUND(SUM(V297:V299),2)</f>
        <v>693.85</v>
      </c>
      <c r="W300" s="129">
        <f t="shared" si="58"/>
        <v>40.5</v>
      </c>
      <c r="X300" s="129">
        <f t="shared" si="58"/>
        <v>0</v>
      </c>
      <c r="Y300" s="129">
        <f t="shared" si="58"/>
        <v>0</v>
      </c>
      <c r="Z300" s="129">
        <f t="shared" si="58"/>
        <v>0</v>
      </c>
      <c r="AA300" s="129">
        <f t="shared" si="58"/>
        <v>0</v>
      </c>
      <c r="AB300" s="129">
        <f t="shared" si="58"/>
        <v>2290.62</v>
      </c>
      <c r="AC300" s="127"/>
      <c r="AD300" s="127"/>
      <c r="AE300" s="127"/>
    </row>
    <row r="301" spans="1:31" s="28" customFormat="1" ht="23" customHeight="1" thickTop="1" thickBot="1">
      <c r="A301" s="130"/>
      <c r="B301" s="130"/>
      <c r="C301" s="130"/>
      <c r="D301" s="130"/>
      <c r="E301" s="130"/>
      <c r="F301" s="130"/>
      <c r="G301" s="130"/>
      <c r="H301" s="130" t="s">
        <v>1073</v>
      </c>
      <c r="I301" s="131"/>
      <c r="J301" s="131">
        <f>IF(L301&gt;0,(T301+U301)/L301,0)</f>
        <v>47.017220543806644</v>
      </c>
      <c r="K301" s="130"/>
      <c r="L301" s="132">
        <f>L300</f>
        <v>33.1</v>
      </c>
      <c r="M301" s="132"/>
      <c r="N301" s="132"/>
      <c r="O301" s="132"/>
      <c r="P301" s="132"/>
      <c r="Q301" s="132"/>
      <c r="R301" s="132"/>
      <c r="S301" s="132"/>
      <c r="T301" s="132">
        <f>T300</f>
        <v>1556.27</v>
      </c>
      <c r="U301" s="132">
        <f>0</f>
        <v>0</v>
      </c>
      <c r="V301" s="132">
        <f>V300</f>
        <v>693.85</v>
      </c>
      <c r="W301" s="132">
        <f>W300</f>
        <v>40.5</v>
      </c>
      <c r="X301" s="132"/>
      <c r="Y301" s="132">
        <f>Y300</f>
        <v>0</v>
      </c>
      <c r="Z301" s="132">
        <f>Z300</f>
        <v>0</v>
      </c>
      <c r="AA301" s="132">
        <f>AA300</f>
        <v>0</v>
      </c>
      <c r="AB301" s="132">
        <f>ROUND(AB300+U301,2)</f>
        <v>2290.62</v>
      </c>
      <c r="AC301" s="127"/>
      <c r="AD301" s="127"/>
      <c r="AE301" s="127"/>
    </row>
    <row r="302" spans="1:31" s="20" customFormat="1" ht="44" customHeight="1" thickTop="1" thickBot="1">
      <c r="A302" s="125" t="s">
        <v>0</v>
      </c>
      <c r="B302" s="125" t="s">
        <v>1</v>
      </c>
      <c r="C302" s="125" t="s">
        <v>2</v>
      </c>
      <c r="D302" s="125" t="s">
        <v>738</v>
      </c>
      <c r="E302" s="125" t="s">
        <v>739</v>
      </c>
      <c r="F302" s="125" t="s">
        <v>5</v>
      </c>
      <c r="G302" s="125" t="s">
        <v>6</v>
      </c>
      <c r="H302" s="125" t="s">
        <v>740</v>
      </c>
      <c r="I302" s="125" t="s">
        <v>8</v>
      </c>
      <c r="J302" s="125" t="s">
        <v>9</v>
      </c>
      <c r="K302" s="125" t="s">
        <v>10</v>
      </c>
      <c r="L302" s="125" t="s">
        <v>11</v>
      </c>
      <c r="M302" s="125" t="s">
        <v>741</v>
      </c>
      <c r="N302" s="125" t="s">
        <v>742</v>
      </c>
      <c r="O302" s="125" t="s">
        <v>743</v>
      </c>
      <c r="P302" s="125" t="s">
        <v>744</v>
      </c>
      <c r="Q302" s="125" t="s">
        <v>735</v>
      </c>
      <c r="R302" s="125" t="s">
        <v>736</v>
      </c>
      <c r="S302" s="125" t="s">
        <v>745</v>
      </c>
      <c r="T302" s="125" t="s">
        <v>12</v>
      </c>
      <c r="U302" s="125" t="s">
        <v>13</v>
      </c>
      <c r="V302" s="125" t="s">
        <v>14</v>
      </c>
      <c r="W302" s="125" t="s">
        <v>15</v>
      </c>
      <c r="X302" s="125" t="s">
        <v>16</v>
      </c>
      <c r="Y302" s="125" t="s">
        <v>17</v>
      </c>
      <c r="Z302" s="125" t="s">
        <v>18</v>
      </c>
      <c r="AA302" s="125" t="s">
        <v>746</v>
      </c>
      <c r="AB302" s="125" t="s">
        <v>21</v>
      </c>
      <c r="AC302" s="126"/>
      <c r="AD302" s="126" t="s">
        <v>875</v>
      </c>
      <c r="AE302" s="126" t="s">
        <v>265</v>
      </c>
    </row>
    <row r="303" spans="1:31" ht="23" customHeight="1" thickTop="1" thickBot="1">
      <c r="A303" s="94" t="s">
        <v>497</v>
      </c>
      <c r="B303" s="94" t="s">
        <v>492</v>
      </c>
      <c r="C303" s="94" t="s">
        <v>25</v>
      </c>
      <c r="D303" s="94" t="s">
        <v>498</v>
      </c>
      <c r="E303" s="94" t="s">
        <v>192</v>
      </c>
      <c r="F303" s="94" t="s">
        <v>680</v>
      </c>
      <c r="G303" s="94" t="s">
        <v>681</v>
      </c>
      <c r="H303" s="94" t="s">
        <v>682</v>
      </c>
      <c r="I303" s="95">
        <v>0</v>
      </c>
      <c r="J303" s="95"/>
      <c r="K303" s="94"/>
      <c r="L303" s="96">
        <v>8.76</v>
      </c>
      <c r="M303" s="96"/>
      <c r="N303" s="96"/>
      <c r="O303" s="96"/>
      <c r="P303" s="96"/>
      <c r="Q303" s="96"/>
      <c r="R303" s="96"/>
      <c r="S303" s="96"/>
      <c r="T303" s="96">
        <v>364.49</v>
      </c>
      <c r="U303" s="96">
        <v>0</v>
      </c>
      <c r="V303" s="96">
        <v>152.31</v>
      </c>
      <c r="W303" s="96">
        <v>9</v>
      </c>
      <c r="X303" s="96">
        <v>0</v>
      </c>
      <c r="Y303" s="96">
        <v>0</v>
      </c>
      <c r="Z303" s="96">
        <v>0</v>
      </c>
      <c r="AA303" s="96">
        <v>0</v>
      </c>
      <c r="AB303" s="96">
        <f>ROUND(SUM(S303:W303,Y303:AA303),2)</f>
        <v>525.79999999999995</v>
      </c>
      <c r="AC303" s="94"/>
      <c r="AD303" s="94"/>
      <c r="AE303" s="94" t="s">
        <v>1074</v>
      </c>
    </row>
    <row r="304" spans="1:31" ht="23" customHeight="1" thickTop="1" thickBot="1">
      <c r="A304" s="94" t="s">
        <v>497</v>
      </c>
      <c r="B304" s="94" t="s">
        <v>492</v>
      </c>
      <c r="C304" s="94" t="s">
        <v>25</v>
      </c>
      <c r="D304" s="94" t="s">
        <v>498</v>
      </c>
      <c r="E304" s="94" t="s">
        <v>175</v>
      </c>
      <c r="F304" s="94" t="s">
        <v>680</v>
      </c>
      <c r="G304" s="94" t="s">
        <v>681</v>
      </c>
      <c r="H304" s="94" t="s">
        <v>682</v>
      </c>
      <c r="I304" s="95">
        <v>0</v>
      </c>
      <c r="J304" s="95"/>
      <c r="K304" s="94"/>
      <c r="L304" s="96">
        <v>10.33</v>
      </c>
      <c r="M304" s="96"/>
      <c r="N304" s="96"/>
      <c r="O304" s="96"/>
      <c r="P304" s="96"/>
      <c r="Q304" s="96"/>
      <c r="R304" s="96"/>
      <c r="S304" s="96"/>
      <c r="T304" s="96">
        <v>458.86</v>
      </c>
      <c r="U304" s="96">
        <v>0</v>
      </c>
      <c r="V304" s="96">
        <v>225.22</v>
      </c>
      <c r="W304" s="96">
        <v>13.5</v>
      </c>
      <c r="X304" s="96">
        <v>0</v>
      </c>
      <c r="Y304" s="96">
        <v>0</v>
      </c>
      <c r="Z304" s="96">
        <v>0</v>
      </c>
      <c r="AA304" s="96">
        <v>0</v>
      </c>
      <c r="AB304" s="96">
        <f>ROUND(SUM(S304:W304,Y304:AA304),2)</f>
        <v>697.58</v>
      </c>
      <c r="AC304" s="94"/>
      <c r="AD304" s="94"/>
      <c r="AE304" s="94" t="s">
        <v>1075</v>
      </c>
    </row>
    <row r="305" spans="1:31" ht="23" customHeight="1" thickTop="1" thickBot="1">
      <c r="A305" s="94" t="s">
        <v>497</v>
      </c>
      <c r="B305" s="94" t="s">
        <v>492</v>
      </c>
      <c r="C305" s="94" t="s">
        <v>25</v>
      </c>
      <c r="D305" s="94" t="s">
        <v>502</v>
      </c>
      <c r="E305" s="94" t="s">
        <v>503</v>
      </c>
      <c r="F305" s="94" t="s">
        <v>680</v>
      </c>
      <c r="G305" s="94" t="s">
        <v>681</v>
      </c>
      <c r="H305" s="94" t="s">
        <v>682</v>
      </c>
      <c r="I305" s="95">
        <v>0</v>
      </c>
      <c r="J305" s="95"/>
      <c r="K305" s="94"/>
      <c r="L305" s="96">
        <v>10.37</v>
      </c>
      <c r="M305" s="96"/>
      <c r="N305" s="96"/>
      <c r="O305" s="96"/>
      <c r="P305" s="96"/>
      <c r="Q305" s="96"/>
      <c r="R305" s="96"/>
      <c r="S305" s="96"/>
      <c r="T305" s="96">
        <v>233.61</v>
      </c>
      <c r="U305" s="96">
        <v>0</v>
      </c>
      <c r="V305" s="96">
        <v>105.52</v>
      </c>
      <c r="W305" s="96">
        <v>13.5</v>
      </c>
      <c r="X305" s="96">
        <v>0</v>
      </c>
      <c r="Y305" s="96">
        <v>0</v>
      </c>
      <c r="Z305" s="96">
        <v>0</v>
      </c>
      <c r="AA305" s="96">
        <v>0</v>
      </c>
      <c r="AB305" s="96">
        <f>ROUND(SUM(S305:W305,Y305:AA305),2)</f>
        <v>352.63</v>
      </c>
      <c r="AC305" s="94"/>
      <c r="AD305" s="94"/>
      <c r="AE305" s="94" t="s">
        <v>1076</v>
      </c>
    </row>
    <row r="306" spans="1:31" ht="23" customHeight="1" thickTop="1" thickBot="1">
      <c r="A306" s="94" t="s">
        <v>497</v>
      </c>
      <c r="B306" s="94" t="s">
        <v>492</v>
      </c>
      <c r="C306" s="94" t="s">
        <v>25</v>
      </c>
      <c r="D306" s="94" t="s">
        <v>506</v>
      </c>
      <c r="E306" s="94" t="s">
        <v>507</v>
      </c>
      <c r="F306" s="94" t="s">
        <v>680</v>
      </c>
      <c r="G306" s="94" t="s">
        <v>681</v>
      </c>
      <c r="H306" s="94" t="s">
        <v>682</v>
      </c>
      <c r="I306" s="95">
        <v>0</v>
      </c>
      <c r="J306" s="95"/>
      <c r="K306" s="94"/>
      <c r="L306" s="96">
        <v>10.95</v>
      </c>
      <c r="M306" s="96"/>
      <c r="N306" s="96"/>
      <c r="O306" s="96"/>
      <c r="P306" s="96"/>
      <c r="Q306" s="96"/>
      <c r="R306" s="96"/>
      <c r="S306" s="96"/>
      <c r="T306" s="96">
        <v>460.49</v>
      </c>
      <c r="U306" s="96">
        <v>0</v>
      </c>
      <c r="V306" s="96">
        <v>166.39</v>
      </c>
      <c r="W306" s="96">
        <v>13.5</v>
      </c>
      <c r="X306" s="96">
        <v>0</v>
      </c>
      <c r="Y306" s="96">
        <v>0</v>
      </c>
      <c r="Z306" s="96">
        <v>0</v>
      </c>
      <c r="AA306" s="96">
        <v>0</v>
      </c>
      <c r="AB306" s="96">
        <f>ROUND(SUM(S306:W306,Y306:AA306),2)</f>
        <v>640.38</v>
      </c>
      <c r="AC306" s="94"/>
      <c r="AD306" s="94"/>
      <c r="AE306" s="94" t="s">
        <v>1077</v>
      </c>
    </row>
    <row r="307" spans="1:31" ht="23" customHeight="1" thickTop="1" thickBot="1">
      <c r="A307" s="94" t="s">
        <v>497</v>
      </c>
      <c r="B307" s="94" t="s">
        <v>492</v>
      </c>
      <c r="C307" s="94" t="s">
        <v>25</v>
      </c>
      <c r="D307" s="94" t="s">
        <v>509</v>
      </c>
      <c r="E307" s="94" t="s">
        <v>49</v>
      </c>
      <c r="F307" s="94" t="s">
        <v>680</v>
      </c>
      <c r="G307" s="94" t="s">
        <v>681</v>
      </c>
      <c r="H307" s="94" t="s">
        <v>682</v>
      </c>
      <c r="I307" s="95">
        <v>0</v>
      </c>
      <c r="J307" s="95"/>
      <c r="K307" s="94"/>
      <c r="L307" s="96">
        <v>11.94</v>
      </c>
      <c r="M307" s="96"/>
      <c r="N307" s="96"/>
      <c r="O307" s="96"/>
      <c r="P307" s="96"/>
      <c r="Q307" s="96"/>
      <c r="R307" s="96"/>
      <c r="S307" s="96"/>
      <c r="T307" s="96">
        <v>690.81</v>
      </c>
      <c r="U307" s="96">
        <v>0</v>
      </c>
      <c r="V307" s="96">
        <v>383.78</v>
      </c>
      <c r="W307" s="96">
        <v>13.5</v>
      </c>
      <c r="X307" s="96">
        <v>0</v>
      </c>
      <c r="Y307" s="96">
        <v>0</v>
      </c>
      <c r="Z307" s="96">
        <v>0</v>
      </c>
      <c r="AA307" s="96">
        <v>0</v>
      </c>
      <c r="AB307" s="96">
        <f>ROUND(SUM(S307:W307,Y307:AA307),2)</f>
        <v>1088.0899999999999</v>
      </c>
      <c r="AC307" s="94"/>
      <c r="AD307" s="94"/>
      <c r="AE307" s="94" t="s">
        <v>1078</v>
      </c>
    </row>
    <row r="308" spans="1:31" s="28" customFormat="1" ht="23" customHeight="1" thickTop="1" thickBot="1">
      <c r="A308" s="127"/>
      <c r="B308" s="127"/>
      <c r="C308" s="127"/>
      <c r="D308" s="127"/>
      <c r="E308" s="127"/>
      <c r="F308" s="127" t="s">
        <v>680</v>
      </c>
      <c r="G308" s="127" t="s">
        <v>681</v>
      </c>
      <c r="H308" s="127" t="s">
        <v>757</v>
      </c>
      <c r="I308" s="128"/>
      <c r="J308" s="128">
        <f>IF(L308&gt;0,T308/L308,0)</f>
        <v>42.182617000955112</v>
      </c>
      <c r="K308" s="127"/>
      <c r="L308" s="129">
        <f>ROUND(SUM(L303:L307),2)</f>
        <v>52.35</v>
      </c>
      <c r="M308" s="129"/>
      <c r="N308" s="129"/>
      <c r="O308" s="129"/>
      <c r="P308" s="129"/>
      <c r="Q308" s="129"/>
      <c r="R308" s="129"/>
      <c r="S308" s="129"/>
      <c r="T308" s="129">
        <f>ROUND(SUM(T303:T307),2)</f>
        <v>2208.2600000000002</v>
      </c>
      <c r="U308" s="129"/>
      <c r="V308" s="129">
        <f t="shared" ref="V308:AB308" si="59">ROUND(SUM(V303:V307),2)</f>
        <v>1033.22</v>
      </c>
      <c r="W308" s="129">
        <f t="shared" si="59"/>
        <v>63</v>
      </c>
      <c r="X308" s="129">
        <f t="shared" si="59"/>
        <v>0</v>
      </c>
      <c r="Y308" s="129">
        <f t="shared" si="59"/>
        <v>0</v>
      </c>
      <c r="Z308" s="129">
        <f t="shared" si="59"/>
        <v>0</v>
      </c>
      <c r="AA308" s="129">
        <f t="shared" si="59"/>
        <v>0</v>
      </c>
      <c r="AB308" s="129">
        <f t="shared" si="59"/>
        <v>3304.48</v>
      </c>
      <c r="AC308" s="127"/>
      <c r="AD308" s="127"/>
      <c r="AE308" s="127"/>
    </row>
    <row r="309" spans="1:31" s="28" customFormat="1" ht="23" customHeight="1" thickTop="1" thickBot="1">
      <c r="A309" s="130"/>
      <c r="B309" s="130"/>
      <c r="C309" s="130"/>
      <c r="D309" s="130"/>
      <c r="E309" s="130"/>
      <c r="F309" s="130"/>
      <c r="G309" s="130"/>
      <c r="H309" s="130" t="s">
        <v>1079</v>
      </c>
      <c r="I309" s="131"/>
      <c r="J309" s="131">
        <f>IF(L309&gt;0,(T309+U309)/L309,0)</f>
        <v>42.182617000955112</v>
      </c>
      <c r="K309" s="130"/>
      <c r="L309" s="132">
        <f>L308</f>
        <v>52.35</v>
      </c>
      <c r="M309" s="132"/>
      <c r="N309" s="132"/>
      <c r="O309" s="132"/>
      <c r="P309" s="132"/>
      <c r="Q309" s="132"/>
      <c r="R309" s="132"/>
      <c r="S309" s="132"/>
      <c r="T309" s="132">
        <f>T308</f>
        <v>2208.2600000000002</v>
      </c>
      <c r="U309" s="132">
        <f>0</f>
        <v>0</v>
      </c>
      <c r="V309" s="132">
        <f>V308</f>
        <v>1033.22</v>
      </c>
      <c r="W309" s="132">
        <f>W308</f>
        <v>63</v>
      </c>
      <c r="X309" s="132"/>
      <c r="Y309" s="132">
        <f>Y308</f>
        <v>0</v>
      </c>
      <c r="Z309" s="132">
        <f>Z308</f>
        <v>0</v>
      </c>
      <c r="AA309" s="132">
        <f>AA308</f>
        <v>0</v>
      </c>
      <c r="AB309" s="132">
        <f>ROUND(AB308+U309,2)</f>
        <v>3304.48</v>
      </c>
      <c r="AC309" s="127"/>
      <c r="AD309" s="127"/>
      <c r="AE309" s="127"/>
    </row>
    <row r="310" spans="1:31" s="20" customFormat="1" ht="44" customHeight="1" thickTop="1" thickBot="1">
      <c r="A310" s="125" t="s">
        <v>0</v>
      </c>
      <c r="B310" s="125" t="s">
        <v>1</v>
      </c>
      <c r="C310" s="125" t="s">
        <v>2</v>
      </c>
      <c r="D310" s="125" t="s">
        <v>738</v>
      </c>
      <c r="E310" s="125" t="s">
        <v>739</v>
      </c>
      <c r="F310" s="125" t="s">
        <v>5</v>
      </c>
      <c r="G310" s="125" t="s">
        <v>6</v>
      </c>
      <c r="H310" s="125" t="s">
        <v>740</v>
      </c>
      <c r="I310" s="125" t="s">
        <v>8</v>
      </c>
      <c r="J310" s="125" t="s">
        <v>9</v>
      </c>
      <c r="K310" s="125" t="s">
        <v>10</v>
      </c>
      <c r="L310" s="125" t="s">
        <v>11</v>
      </c>
      <c r="M310" s="125" t="s">
        <v>741</v>
      </c>
      <c r="N310" s="125" t="s">
        <v>742</v>
      </c>
      <c r="O310" s="125" t="s">
        <v>743</v>
      </c>
      <c r="P310" s="125" t="s">
        <v>744</v>
      </c>
      <c r="Q310" s="125" t="s">
        <v>735</v>
      </c>
      <c r="R310" s="125" t="s">
        <v>736</v>
      </c>
      <c r="S310" s="125" t="s">
        <v>745</v>
      </c>
      <c r="T310" s="125" t="s">
        <v>12</v>
      </c>
      <c r="U310" s="125" t="s">
        <v>13</v>
      </c>
      <c r="V310" s="125" t="s">
        <v>14</v>
      </c>
      <c r="W310" s="125" t="s">
        <v>15</v>
      </c>
      <c r="X310" s="125" t="s">
        <v>16</v>
      </c>
      <c r="Y310" s="125" t="s">
        <v>17</v>
      </c>
      <c r="Z310" s="125" t="s">
        <v>18</v>
      </c>
      <c r="AA310" s="125" t="s">
        <v>746</v>
      </c>
      <c r="AB310" s="125" t="s">
        <v>21</v>
      </c>
      <c r="AC310" s="126"/>
      <c r="AD310" s="126" t="s">
        <v>875</v>
      </c>
      <c r="AE310" s="126" t="s">
        <v>265</v>
      </c>
    </row>
    <row r="311" spans="1:31" ht="23" customHeight="1" thickTop="1" thickBot="1">
      <c r="A311" s="94" t="s">
        <v>491</v>
      </c>
      <c r="B311" s="94" t="s">
        <v>492</v>
      </c>
      <c r="C311" s="94" t="s">
        <v>25</v>
      </c>
      <c r="D311" s="94" t="s">
        <v>493</v>
      </c>
      <c r="E311" s="94" t="s">
        <v>49</v>
      </c>
      <c r="F311" s="94" t="s">
        <v>683</v>
      </c>
      <c r="G311" s="94" t="s">
        <v>684</v>
      </c>
      <c r="H311" s="94" t="s">
        <v>685</v>
      </c>
      <c r="I311" s="95">
        <v>0</v>
      </c>
      <c r="J311" s="95"/>
      <c r="K311" s="94"/>
      <c r="L311" s="96">
        <v>13.71</v>
      </c>
      <c r="M311" s="96"/>
      <c r="N311" s="96"/>
      <c r="O311" s="96"/>
      <c r="P311" s="96"/>
      <c r="Q311" s="96"/>
      <c r="R311" s="96"/>
      <c r="S311" s="96"/>
      <c r="T311" s="96">
        <v>464.98</v>
      </c>
      <c r="U311" s="96">
        <v>0</v>
      </c>
      <c r="V311" s="96">
        <v>245.31</v>
      </c>
      <c r="W311" s="96">
        <v>22.5</v>
      </c>
      <c r="X311" s="96">
        <v>0</v>
      </c>
      <c r="Y311" s="96">
        <v>0</v>
      </c>
      <c r="Z311" s="96">
        <v>0</v>
      </c>
      <c r="AA311" s="96">
        <v>0</v>
      </c>
      <c r="AB311" s="96">
        <f>ROUND(SUM(S311:W311,Y311:AA311),2)</f>
        <v>732.79</v>
      </c>
      <c r="AC311" s="94"/>
      <c r="AD311" s="94"/>
      <c r="AE311" s="94" t="s">
        <v>1080</v>
      </c>
    </row>
    <row r="312" spans="1:31" ht="23" customHeight="1" thickTop="1" thickBot="1">
      <c r="A312" s="97"/>
      <c r="B312" s="97"/>
      <c r="C312" s="97"/>
      <c r="D312" s="97"/>
      <c r="E312" s="97"/>
      <c r="F312" s="97" t="s">
        <v>683</v>
      </c>
      <c r="G312" s="97" t="s">
        <v>684</v>
      </c>
      <c r="H312" s="97" t="s">
        <v>757</v>
      </c>
      <c r="I312" s="98"/>
      <c r="J312" s="98">
        <f>IF(L312&gt;0,T312/L312,0)</f>
        <v>33.915390226112329</v>
      </c>
      <c r="K312" s="97"/>
      <c r="L312" s="99">
        <f>ROUND(SUM(L311:L311),2)</f>
        <v>13.71</v>
      </c>
      <c r="M312" s="99"/>
      <c r="N312" s="99"/>
      <c r="O312" s="99"/>
      <c r="P312" s="99"/>
      <c r="Q312" s="99"/>
      <c r="R312" s="99"/>
      <c r="S312" s="99"/>
      <c r="T312" s="99">
        <f>ROUND(SUM(T311:T311),2)</f>
        <v>464.98</v>
      </c>
      <c r="U312" s="99"/>
      <c r="V312" s="99">
        <f t="shared" ref="V312:AB312" si="60">ROUND(SUM(V311:V311),2)</f>
        <v>245.31</v>
      </c>
      <c r="W312" s="99">
        <f t="shared" si="60"/>
        <v>22.5</v>
      </c>
      <c r="X312" s="99">
        <f t="shared" si="60"/>
        <v>0</v>
      </c>
      <c r="Y312" s="99">
        <f t="shared" si="60"/>
        <v>0</v>
      </c>
      <c r="Z312" s="99">
        <f t="shared" si="60"/>
        <v>0</v>
      </c>
      <c r="AA312" s="99">
        <f t="shared" si="60"/>
        <v>0</v>
      </c>
      <c r="AB312" s="99">
        <f t="shared" si="60"/>
        <v>732.79</v>
      </c>
      <c r="AC312" s="94"/>
      <c r="AD312" s="94"/>
      <c r="AE312" s="94"/>
    </row>
    <row r="313" spans="1:31" ht="23" customHeight="1" thickTop="1" thickBot="1">
      <c r="A313" s="100"/>
      <c r="B313" s="100"/>
      <c r="C313" s="100"/>
      <c r="D313" s="100"/>
      <c r="E313" s="100"/>
      <c r="F313" s="100"/>
      <c r="G313" s="100"/>
      <c r="H313" s="100" t="s">
        <v>1081</v>
      </c>
      <c r="I313" s="101"/>
      <c r="J313" s="101">
        <f>IF(L313&gt;0,(T313+U313)/L313,0)</f>
        <v>33.915390226112329</v>
      </c>
      <c r="K313" s="100"/>
      <c r="L313" s="102">
        <f>L312</f>
        <v>13.71</v>
      </c>
      <c r="M313" s="102"/>
      <c r="N313" s="102"/>
      <c r="O313" s="102"/>
      <c r="P313" s="102"/>
      <c r="Q313" s="102"/>
      <c r="R313" s="102"/>
      <c r="S313" s="102"/>
      <c r="T313" s="102">
        <f>T312</f>
        <v>464.98</v>
      </c>
      <c r="U313" s="102">
        <f>0</f>
        <v>0</v>
      </c>
      <c r="V313" s="102">
        <f>V312</f>
        <v>245.31</v>
      </c>
      <c r="W313" s="102">
        <f>W312</f>
        <v>22.5</v>
      </c>
      <c r="X313" s="102"/>
      <c r="Y313" s="102">
        <f>Y312</f>
        <v>0</v>
      </c>
      <c r="Z313" s="102">
        <f>Z312</f>
        <v>0</v>
      </c>
      <c r="AA313" s="102">
        <f>AA312</f>
        <v>0</v>
      </c>
      <c r="AB313" s="102">
        <f>ROUND(AB312+U313,2)</f>
        <v>732.79</v>
      </c>
      <c r="AC313" s="94"/>
      <c r="AD313" s="94"/>
      <c r="AE313" s="94"/>
    </row>
    <row r="314" spans="1:31" s="20" customFormat="1" ht="44" customHeight="1" thickTop="1" thickBot="1">
      <c r="A314" s="125" t="s">
        <v>0</v>
      </c>
      <c r="B314" s="125" t="s">
        <v>1</v>
      </c>
      <c r="C314" s="125" t="s">
        <v>2</v>
      </c>
      <c r="D314" s="125" t="s">
        <v>738</v>
      </c>
      <c r="E314" s="125" t="s">
        <v>739</v>
      </c>
      <c r="F314" s="125" t="s">
        <v>5</v>
      </c>
      <c r="G314" s="125" t="s">
        <v>6</v>
      </c>
      <c r="H314" s="125" t="s">
        <v>740</v>
      </c>
      <c r="I314" s="125" t="s">
        <v>8</v>
      </c>
      <c r="J314" s="125" t="s">
        <v>9</v>
      </c>
      <c r="K314" s="125" t="s">
        <v>10</v>
      </c>
      <c r="L314" s="125" t="s">
        <v>11</v>
      </c>
      <c r="M314" s="125" t="s">
        <v>741</v>
      </c>
      <c r="N314" s="125" t="s">
        <v>742</v>
      </c>
      <c r="O314" s="125" t="s">
        <v>743</v>
      </c>
      <c r="P314" s="125" t="s">
        <v>744</v>
      </c>
      <c r="Q314" s="125" t="s">
        <v>735</v>
      </c>
      <c r="R314" s="125" t="s">
        <v>736</v>
      </c>
      <c r="S314" s="125" t="s">
        <v>745</v>
      </c>
      <c r="T314" s="125" t="s">
        <v>12</v>
      </c>
      <c r="U314" s="125" t="s">
        <v>13</v>
      </c>
      <c r="V314" s="125" t="s">
        <v>14</v>
      </c>
      <c r="W314" s="125" t="s">
        <v>15</v>
      </c>
      <c r="X314" s="125" t="s">
        <v>16</v>
      </c>
      <c r="Y314" s="125" t="s">
        <v>17</v>
      </c>
      <c r="Z314" s="125" t="s">
        <v>18</v>
      </c>
      <c r="AA314" s="125" t="s">
        <v>746</v>
      </c>
      <c r="AB314" s="125" t="s">
        <v>21</v>
      </c>
      <c r="AC314" s="126"/>
      <c r="AD314" s="126" t="s">
        <v>875</v>
      </c>
      <c r="AE314" s="126" t="s">
        <v>265</v>
      </c>
    </row>
    <row r="315" spans="1:31" ht="23" customHeight="1" thickTop="1" thickBot="1">
      <c r="A315" s="94" t="s">
        <v>540</v>
      </c>
      <c r="B315" s="94" t="s">
        <v>541</v>
      </c>
      <c r="C315" s="94" t="s">
        <v>25</v>
      </c>
      <c r="D315" s="94" t="s">
        <v>549</v>
      </c>
      <c r="E315" s="94" t="s">
        <v>192</v>
      </c>
      <c r="F315" s="94" t="s">
        <v>686</v>
      </c>
      <c r="G315" s="94" t="s">
        <v>687</v>
      </c>
      <c r="H315" s="94" t="s">
        <v>688</v>
      </c>
      <c r="I315" s="95">
        <v>0</v>
      </c>
      <c r="J315" s="95"/>
      <c r="K315" s="94"/>
      <c r="L315" s="96">
        <v>11.98</v>
      </c>
      <c r="M315" s="96"/>
      <c r="N315" s="96"/>
      <c r="O315" s="96"/>
      <c r="P315" s="96"/>
      <c r="Q315" s="96"/>
      <c r="R315" s="96"/>
      <c r="S315" s="96"/>
      <c r="T315" s="96">
        <v>469.15</v>
      </c>
      <c r="U315" s="96">
        <v>0</v>
      </c>
      <c r="V315" s="96">
        <v>175.43</v>
      </c>
      <c r="W315" s="96">
        <v>9</v>
      </c>
      <c r="X315" s="96">
        <v>0</v>
      </c>
      <c r="Y315" s="96">
        <v>0</v>
      </c>
      <c r="Z315" s="96">
        <v>0</v>
      </c>
      <c r="AA315" s="96">
        <v>0</v>
      </c>
      <c r="AB315" s="96">
        <f>ROUND(SUM(S315:W315,Y315:AA315),2)</f>
        <v>653.58000000000004</v>
      </c>
      <c r="AC315" s="94"/>
      <c r="AD315" s="94"/>
      <c r="AE315" s="94" t="s">
        <v>1082</v>
      </c>
    </row>
    <row r="316" spans="1:31" s="28" customFormat="1" ht="23" customHeight="1" thickTop="1" thickBot="1">
      <c r="A316" s="127"/>
      <c r="B316" s="127"/>
      <c r="C316" s="127"/>
      <c r="D316" s="127"/>
      <c r="E316" s="127"/>
      <c r="F316" s="127" t="s">
        <v>686</v>
      </c>
      <c r="G316" s="127" t="s">
        <v>687</v>
      </c>
      <c r="H316" s="127" t="s">
        <v>757</v>
      </c>
      <c r="I316" s="128"/>
      <c r="J316" s="128">
        <f>IF(L316&gt;0,T316/L316,0)</f>
        <v>39.161101836393989</v>
      </c>
      <c r="K316" s="127"/>
      <c r="L316" s="129">
        <f>ROUND(SUM(L315:L315),2)</f>
        <v>11.98</v>
      </c>
      <c r="M316" s="129"/>
      <c r="N316" s="129"/>
      <c r="O316" s="129"/>
      <c r="P316" s="129"/>
      <c r="Q316" s="129"/>
      <c r="R316" s="129"/>
      <c r="S316" s="129"/>
      <c r="T316" s="129">
        <f>ROUND(SUM(T315:T315),2)</f>
        <v>469.15</v>
      </c>
      <c r="U316" s="129"/>
      <c r="V316" s="129">
        <f t="shared" ref="V316:AB316" si="61">ROUND(SUM(V315:V315),2)</f>
        <v>175.43</v>
      </c>
      <c r="W316" s="129">
        <f t="shared" si="61"/>
        <v>9</v>
      </c>
      <c r="X316" s="129">
        <f t="shared" si="61"/>
        <v>0</v>
      </c>
      <c r="Y316" s="129">
        <f t="shared" si="61"/>
        <v>0</v>
      </c>
      <c r="Z316" s="129">
        <f t="shared" si="61"/>
        <v>0</v>
      </c>
      <c r="AA316" s="129">
        <f t="shared" si="61"/>
        <v>0</v>
      </c>
      <c r="AB316" s="129">
        <f t="shared" si="61"/>
        <v>653.58000000000004</v>
      </c>
      <c r="AC316" s="127"/>
      <c r="AD316" s="127"/>
      <c r="AE316" s="127"/>
    </row>
    <row r="317" spans="1:31" s="28" customFormat="1" ht="23" customHeight="1" thickTop="1" thickBot="1">
      <c r="A317" s="130"/>
      <c r="B317" s="130"/>
      <c r="C317" s="130"/>
      <c r="D317" s="130"/>
      <c r="E317" s="130"/>
      <c r="F317" s="130"/>
      <c r="G317" s="130"/>
      <c r="H317" s="130" t="s">
        <v>1083</v>
      </c>
      <c r="I317" s="131"/>
      <c r="J317" s="131">
        <f>IF(L317&gt;0,(T317+U317)/L317,0)</f>
        <v>39.161101836393989</v>
      </c>
      <c r="K317" s="130"/>
      <c r="L317" s="132">
        <f>L316</f>
        <v>11.98</v>
      </c>
      <c r="M317" s="132"/>
      <c r="N317" s="132"/>
      <c r="O317" s="132"/>
      <c r="P317" s="132"/>
      <c r="Q317" s="132"/>
      <c r="R317" s="132"/>
      <c r="S317" s="132"/>
      <c r="T317" s="132">
        <f>T316</f>
        <v>469.15</v>
      </c>
      <c r="U317" s="132">
        <f>0</f>
        <v>0</v>
      </c>
      <c r="V317" s="132">
        <f>V316</f>
        <v>175.43</v>
      </c>
      <c r="W317" s="132">
        <f>W316</f>
        <v>9</v>
      </c>
      <c r="X317" s="132"/>
      <c r="Y317" s="132">
        <f>Y316</f>
        <v>0</v>
      </c>
      <c r="Z317" s="132">
        <f>Z316</f>
        <v>0</v>
      </c>
      <c r="AA317" s="132">
        <f>AA316</f>
        <v>0</v>
      </c>
      <c r="AB317" s="132">
        <f>ROUND(AB316+U317,2)</f>
        <v>653.58000000000004</v>
      </c>
      <c r="AC317" s="127"/>
      <c r="AD317" s="127"/>
      <c r="AE317" s="127"/>
    </row>
    <row r="318" spans="1:31" s="20" customFormat="1" ht="44" customHeight="1" thickTop="1" thickBot="1">
      <c r="A318" s="125" t="s">
        <v>0</v>
      </c>
      <c r="B318" s="125" t="s">
        <v>1</v>
      </c>
      <c r="C318" s="125" t="s">
        <v>2</v>
      </c>
      <c r="D318" s="125" t="s">
        <v>738</v>
      </c>
      <c r="E318" s="125" t="s">
        <v>739</v>
      </c>
      <c r="F318" s="125" t="s">
        <v>5</v>
      </c>
      <c r="G318" s="125" t="s">
        <v>6</v>
      </c>
      <c r="H318" s="125" t="s">
        <v>740</v>
      </c>
      <c r="I318" s="125" t="s">
        <v>8</v>
      </c>
      <c r="J318" s="125" t="s">
        <v>9</v>
      </c>
      <c r="K318" s="125" t="s">
        <v>10</v>
      </c>
      <c r="L318" s="125" t="s">
        <v>11</v>
      </c>
      <c r="M318" s="125" t="s">
        <v>741</v>
      </c>
      <c r="N318" s="125" t="s">
        <v>742</v>
      </c>
      <c r="O318" s="125" t="s">
        <v>743</v>
      </c>
      <c r="P318" s="125" t="s">
        <v>744</v>
      </c>
      <c r="Q318" s="125" t="s">
        <v>735</v>
      </c>
      <c r="R318" s="125" t="s">
        <v>736</v>
      </c>
      <c r="S318" s="125" t="s">
        <v>745</v>
      </c>
      <c r="T318" s="125" t="s">
        <v>12</v>
      </c>
      <c r="U318" s="125" t="s">
        <v>13</v>
      </c>
      <c r="V318" s="125" t="s">
        <v>14</v>
      </c>
      <c r="W318" s="125" t="s">
        <v>15</v>
      </c>
      <c r="X318" s="125" t="s">
        <v>16</v>
      </c>
      <c r="Y318" s="125" t="s">
        <v>17</v>
      </c>
      <c r="Z318" s="125" t="s">
        <v>18</v>
      </c>
      <c r="AA318" s="125" t="s">
        <v>746</v>
      </c>
      <c r="AB318" s="125" t="s">
        <v>21</v>
      </c>
      <c r="AC318" s="126"/>
      <c r="AD318" s="126" t="s">
        <v>875</v>
      </c>
      <c r="AE318" s="126" t="s">
        <v>265</v>
      </c>
    </row>
    <row r="319" spans="1:31" ht="23" customHeight="1" thickTop="1" thickBot="1">
      <c r="A319" s="94" t="s">
        <v>497</v>
      </c>
      <c r="B319" s="94" t="s">
        <v>492</v>
      </c>
      <c r="C319" s="94" t="s">
        <v>25</v>
      </c>
      <c r="D319" s="94" t="s">
        <v>498</v>
      </c>
      <c r="E319" s="94" t="s">
        <v>192</v>
      </c>
      <c r="F319" s="94" t="s">
        <v>689</v>
      </c>
      <c r="G319" s="94" t="s">
        <v>157</v>
      </c>
      <c r="H319" s="94" t="s">
        <v>690</v>
      </c>
      <c r="I319" s="95">
        <v>0</v>
      </c>
      <c r="J319" s="95"/>
      <c r="K319" s="94"/>
      <c r="L319" s="96">
        <v>8.7799999999999994</v>
      </c>
      <c r="M319" s="96"/>
      <c r="N319" s="96"/>
      <c r="O319" s="96"/>
      <c r="P319" s="96"/>
      <c r="Q319" s="96"/>
      <c r="R319" s="96"/>
      <c r="S319" s="96"/>
      <c r="T319" s="96">
        <v>364.49</v>
      </c>
      <c r="U319" s="96">
        <v>0</v>
      </c>
      <c r="V319" s="96">
        <v>152.31</v>
      </c>
      <c r="W319" s="96">
        <v>9</v>
      </c>
      <c r="X319" s="96">
        <v>0</v>
      </c>
      <c r="Y319" s="96">
        <v>0</v>
      </c>
      <c r="Z319" s="96">
        <v>0</v>
      </c>
      <c r="AA319" s="96">
        <v>0</v>
      </c>
      <c r="AB319" s="96">
        <f>ROUND(SUM(S319:W319,Y319:AA319),2)</f>
        <v>525.79999999999995</v>
      </c>
      <c r="AC319" s="94"/>
      <c r="AD319" s="94"/>
      <c r="AE319" s="94" t="s">
        <v>1084</v>
      </c>
    </row>
    <row r="320" spans="1:31" ht="23" customHeight="1" thickTop="1" thickBot="1">
      <c r="A320" s="94" t="s">
        <v>497</v>
      </c>
      <c r="B320" s="94" t="s">
        <v>492</v>
      </c>
      <c r="C320" s="94" t="s">
        <v>25</v>
      </c>
      <c r="D320" s="94" t="s">
        <v>509</v>
      </c>
      <c r="E320" s="94" t="s">
        <v>49</v>
      </c>
      <c r="F320" s="94" t="s">
        <v>689</v>
      </c>
      <c r="G320" s="94" t="s">
        <v>157</v>
      </c>
      <c r="H320" s="94" t="s">
        <v>690</v>
      </c>
      <c r="I320" s="95">
        <v>0</v>
      </c>
      <c r="J320" s="95"/>
      <c r="K320" s="94"/>
      <c r="L320" s="96">
        <v>6.79</v>
      </c>
      <c r="M320" s="96"/>
      <c r="N320" s="96"/>
      <c r="O320" s="96"/>
      <c r="P320" s="96"/>
      <c r="Q320" s="96"/>
      <c r="R320" s="96"/>
      <c r="S320" s="96"/>
      <c r="T320" s="96">
        <v>403.08</v>
      </c>
      <c r="U320" s="96">
        <v>0</v>
      </c>
      <c r="V320" s="96">
        <v>383.78</v>
      </c>
      <c r="W320" s="96">
        <v>4.5</v>
      </c>
      <c r="X320" s="96">
        <v>0</v>
      </c>
      <c r="Y320" s="96">
        <v>0</v>
      </c>
      <c r="Z320" s="96">
        <v>0</v>
      </c>
      <c r="AA320" s="96">
        <v>0</v>
      </c>
      <c r="AB320" s="96">
        <f>ROUND(SUM(S320:W320,Y320:AA320),2)</f>
        <v>791.36</v>
      </c>
      <c r="AC320" s="94"/>
      <c r="AD320" s="94"/>
      <c r="AE320" s="94" t="s">
        <v>1085</v>
      </c>
    </row>
    <row r="321" spans="1:31" ht="23" customHeight="1" thickTop="1" thickBot="1">
      <c r="A321" s="94" t="s">
        <v>491</v>
      </c>
      <c r="B321" s="94" t="s">
        <v>492</v>
      </c>
      <c r="C321" s="94" t="s">
        <v>25</v>
      </c>
      <c r="D321" s="94" t="s">
        <v>510</v>
      </c>
      <c r="E321" s="94" t="s">
        <v>175</v>
      </c>
      <c r="F321" s="94" t="s">
        <v>689</v>
      </c>
      <c r="G321" s="94" t="s">
        <v>157</v>
      </c>
      <c r="H321" s="94" t="s">
        <v>690</v>
      </c>
      <c r="I321" s="95">
        <v>0</v>
      </c>
      <c r="J321" s="95"/>
      <c r="K321" s="94"/>
      <c r="L321" s="96">
        <v>11.33</v>
      </c>
      <c r="M321" s="96"/>
      <c r="N321" s="96"/>
      <c r="O321" s="96"/>
      <c r="P321" s="96"/>
      <c r="Q321" s="96"/>
      <c r="R321" s="96"/>
      <c r="S321" s="96"/>
      <c r="T321" s="96">
        <v>526.16999999999996</v>
      </c>
      <c r="U321" s="96">
        <v>0</v>
      </c>
      <c r="V321" s="96">
        <v>204.97</v>
      </c>
      <c r="W321" s="96">
        <v>13.5</v>
      </c>
      <c r="X321" s="96">
        <v>0</v>
      </c>
      <c r="Y321" s="96">
        <v>0</v>
      </c>
      <c r="Z321" s="96">
        <v>0</v>
      </c>
      <c r="AA321" s="96">
        <v>0</v>
      </c>
      <c r="AB321" s="96">
        <f>ROUND(SUM(S321:W321,Y321:AA321),2)</f>
        <v>744.64</v>
      </c>
      <c r="AC321" s="94"/>
      <c r="AD321" s="94"/>
      <c r="AE321" s="94" t="s">
        <v>1086</v>
      </c>
    </row>
    <row r="322" spans="1:31" ht="23" customHeight="1" thickTop="1" thickBot="1">
      <c r="A322" s="94" t="s">
        <v>491</v>
      </c>
      <c r="B322" s="94" t="s">
        <v>492</v>
      </c>
      <c r="C322" s="94" t="s">
        <v>25</v>
      </c>
      <c r="D322" s="94" t="s">
        <v>493</v>
      </c>
      <c r="E322" s="94" t="s">
        <v>49</v>
      </c>
      <c r="F322" s="94" t="s">
        <v>689</v>
      </c>
      <c r="G322" s="94" t="s">
        <v>157</v>
      </c>
      <c r="H322" s="94" t="s">
        <v>690</v>
      </c>
      <c r="I322" s="95">
        <v>0</v>
      </c>
      <c r="J322" s="95"/>
      <c r="K322" s="94"/>
      <c r="L322" s="96">
        <v>6.16</v>
      </c>
      <c r="M322" s="96"/>
      <c r="N322" s="96"/>
      <c r="O322" s="96"/>
      <c r="P322" s="96"/>
      <c r="Q322" s="96"/>
      <c r="R322" s="96"/>
      <c r="S322" s="96"/>
      <c r="T322" s="96">
        <v>199.34</v>
      </c>
      <c r="U322" s="96">
        <v>0</v>
      </c>
      <c r="V322" s="96">
        <v>105.16</v>
      </c>
      <c r="W322" s="96">
        <v>22.5</v>
      </c>
      <c r="X322" s="96">
        <v>0</v>
      </c>
      <c r="Y322" s="96">
        <v>0</v>
      </c>
      <c r="Z322" s="96">
        <v>0</v>
      </c>
      <c r="AA322" s="96">
        <v>0</v>
      </c>
      <c r="AB322" s="96">
        <f>ROUND(SUM(S322:W322,Y322:AA322),2)</f>
        <v>327</v>
      </c>
      <c r="AC322" s="94"/>
      <c r="AD322" s="94"/>
      <c r="AE322" s="94" t="s">
        <v>1087</v>
      </c>
    </row>
    <row r="323" spans="1:31" ht="23" customHeight="1" thickTop="1" thickBot="1">
      <c r="A323" s="94" t="s">
        <v>491</v>
      </c>
      <c r="B323" s="94" t="s">
        <v>492</v>
      </c>
      <c r="C323" s="94" t="s">
        <v>25</v>
      </c>
      <c r="D323" s="94" t="s">
        <v>526</v>
      </c>
      <c r="E323" s="94" t="s">
        <v>527</v>
      </c>
      <c r="F323" s="94" t="s">
        <v>689</v>
      </c>
      <c r="G323" s="94" t="s">
        <v>157</v>
      </c>
      <c r="H323" s="94" t="s">
        <v>690</v>
      </c>
      <c r="I323" s="95">
        <v>0</v>
      </c>
      <c r="J323" s="95"/>
      <c r="K323" s="94"/>
      <c r="L323" s="96">
        <v>9.81</v>
      </c>
      <c r="M323" s="96"/>
      <c r="N323" s="96"/>
      <c r="O323" s="96"/>
      <c r="P323" s="96"/>
      <c r="Q323" s="96"/>
      <c r="R323" s="96"/>
      <c r="S323" s="96"/>
      <c r="T323" s="96">
        <v>339.29</v>
      </c>
      <c r="U323" s="96">
        <v>0</v>
      </c>
      <c r="V323" s="96">
        <v>105.1</v>
      </c>
      <c r="W323" s="96">
        <v>9</v>
      </c>
      <c r="X323" s="96">
        <v>0</v>
      </c>
      <c r="Y323" s="96">
        <v>0</v>
      </c>
      <c r="Z323" s="96">
        <v>0</v>
      </c>
      <c r="AA323" s="96">
        <v>0</v>
      </c>
      <c r="AB323" s="96">
        <f>ROUND(SUM(S323:W323,Y323:AA323),2)</f>
        <v>453.39</v>
      </c>
      <c r="AC323" s="94"/>
      <c r="AD323" s="94"/>
      <c r="AE323" s="94" t="s">
        <v>1088</v>
      </c>
    </row>
    <row r="324" spans="1:31" s="28" customFormat="1" ht="23" customHeight="1" thickTop="1" thickBot="1">
      <c r="A324" s="127"/>
      <c r="B324" s="127"/>
      <c r="C324" s="127"/>
      <c r="D324" s="127"/>
      <c r="E324" s="127"/>
      <c r="F324" s="127" t="s">
        <v>689</v>
      </c>
      <c r="G324" s="127" t="s">
        <v>157</v>
      </c>
      <c r="H324" s="127" t="s">
        <v>757</v>
      </c>
      <c r="I324" s="128"/>
      <c r="J324" s="128">
        <f>IF(L324&gt;0,T324/L324,0)</f>
        <v>42.742477256822951</v>
      </c>
      <c r="K324" s="127"/>
      <c r="L324" s="129">
        <f>ROUND(SUM(L319:L323),2)</f>
        <v>42.87</v>
      </c>
      <c r="M324" s="129"/>
      <c r="N324" s="129"/>
      <c r="O324" s="129"/>
      <c r="P324" s="129"/>
      <c r="Q324" s="129"/>
      <c r="R324" s="129"/>
      <c r="S324" s="129"/>
      <c r="T324" s="129">
        <f>ROUND(SUM(T319:T323),2)</f>
        <v>1832.37</v>
      </c>
      <c r="U324" s="129"/>
      <c r="V324" s="129">
        <f t="shared" ref="V324:AB324" si="62">ROUND(SUM(V319:V323),2)</f>
        <v>951.32</v>
      </c>
      <c r="W324" s="129">
        <f t="shared" si="62"/>
        <v>58.5</v>
      </c>
      <c r="X324" s="129">
        <f t="shared" si="62"/>
        <v>0</v>
      </c>
      <c r="Y324" s="129">
        <f t="shared" si="62"/>
        <v>0</v>
      </c>
      <c r="Z324" s="129">
        <f t="shared" si="62"/>
        <v>0</v>
      </c>
      <c r="AA324" s="129">
        <f t="shared" si="62"/>
        <v>0</v>
      </c>
      <c r="AB324" s="129">
        <f t="shared" si="62"/>
        <v>2842.19</v>
      </c>
      <c r="AC324" s="127"/>
      <c r="AD324" s="127"/>
      <c r="AE324" s="127"/>
    </row>
    <row r="325" spans="1:31" s="28" customFormat="1" ht="23" customHeight="1" thickTop="1" thickBot="1">
      <c r="A325" s="130"/>
      <c r="B325" s="130"/>
      <c r="C325" s="130"/>
      <c r="D325" s="130"/>
      <c r="E325" s="130"/>
      <c r="F325" s="130"/>
      <c r="G325" s="130"/>
      <c r="H325" s="130" t="s">
        <v>1089</v>
      </c>
      <c r="I325" s="131"/>
      <c r="J325" s="131">
        <f>IF(L325&gt;0,(T325+U325)/L325,0)</f>
        <v>42.742477256822951</v>
      </c>
      <c r="K325" s="130"/>
      <c r="L325" s="132">
        <f>L324</f>
        <v>42.87</v>
      </c>
      <c r="M325" s="132"/>
      <c r="N325" s="132"/>
      <c r="O325" s="132"/>
      <c r="P325" s="132"/>
      <c r="Q325" s="132"/>
      <c r="R325" s="132"/>
      <c r="S325" s="132"/>
      <c r="T325" s="132">
        <f>T324</f>
        <v>1832.37</v>
      </c>
      <c r="U325" s="132">
        <f>0</f>
        <v>0</v>
      </c>
      <c r="V325" s="132">
        <f>V324</f>
        <v>951.32</v>
      </c>
      <c r="W325" s="132">
        <f>W324</f>
        <v>58.5</v>
      </c>
      <c r="X325" s="132"/>
      <c r="Y325" s="132">
        <f>Y324</f>
        <v>0</v>
      </c>
      <c r="Z325" s="132">
        <f>Z324</f>
        <v>0</v>
      </c>
      <c r="AA325" s="132">
        <f>AA324</f>
        <v>0</v>
      </c>
      <c r="AB325" s="132">
        <f>ROUND(AB324+U325,2)</f>
        <v>2842.19</v>
      </c>
      <c r="AC325" s="127"/>
      <c r="AD325" s="127"/>
      <c r="AE325" s="127"/>
    </row>
    <row r="326" spans="1:31" s="20" customFormat="1" ht="44" customHeight="1" thickTop="1" thickBot="1">
      <c r="A326" s="125" t="s">
        <v>0</v>
      </c>
      <c r="B326" s="125" t="s">
        <v>1</v>
      </c>
      <c r="C326" s="125" t="s">
        <v>2</v>
      </c>
      <c r="D326" s="125" t="s">
        <v>738</v>
      </c>
      <c r="E326" s="125" t="s">
        <v>739</v>
      </c>
      <c r="F326" s="125" t="s">
        <v>5</v>
      </c>
      <c r="G326" s="125" t="s">
        <v>6</v>
      </c>
      <c r="H326" s="125" t="s">
        <v>740</v>
      </c>
      <c r="I326" s="125" t="s">
        <v>8</v>
      </c>
      <c r="J326" s="125" t="s">
        <v>9</v>
      </c>
      <c r="K326" s="125" t="s">
        <v>10</v>
      </c>
      <c r="L326" s="125" t="s">
        <v>11</v>
      </c>
      <c r="M326" s="125" t="s">
        <v>741</v>
      </c>
      <c r="N326" s="125" t="s">
        <v>742</v>
      </c>
      <c r="O326" s="125" t="s">
        <v>743</v>
      </c>
      <c r="P326" s="125" t="s">
        <v>744</v>
      </c>
      <c r="Q326" s="125" t="s">
        <v>735</v>
      </c>
      <c r="R326" s="125" t="s">
        <v>736</v>
      </c>
      <c r="S326" s="125" t="s">
        <v>745</v>
      </c>
      <c r="T326" s="125" t="s">
        <v>12</v>
      </c>
      <c r="U326" s="125" t="s">
        <v>13</v>
      </c>
      <c r="V326" s="125" t="s">
        <v>14</v>
      </c>
      <c r="W326" s="125" t="s">
        <v>15</v>
      </c>
      <c r="X326" s="125" t="s">
        <v>16</v>
      </c>
      <c r="Y326" s="125" t="s">
        <v>17</v>
      </c>
      <c r="Z326" s="125" t="s">
        <v>18</v>
      </c>
      <c r="AA326" s="125" t="s">
        <v>746</v>
      </c>
      <c r="AB326" s="125" t="s">
        <v>21</v>
      </c>
      <c r="AC326" s="126"/>
      <c r="AD326" s="126" t="s">
        <v>875</v>
      </c>
      <c r="AE326" s="126" t="s">
        <v>265</v>
      </c>
    </row>
    <row r="327" spans="1:31" ht="23" customHeight="1" thickTop="1" thickBot="1">
      <c r="A327" s="94" t="s">
        <v>491</v>
      </c>
      <c r="B327" s="94" t="s">
        <v>492</v>
      </c>
      <c r="C327" s="94" t="s">
        <v>25</v>
      </c>
      <c r="D327" s="94" t="s">
        <v>493</v>
      </c>
      <c r="E327" s="94" t="s">
        <v>49</v>
      </c>
      <c r="F327" s="94" t="s">
        <v>691</v>
      </c>
      <c r="G327" s="94" t="s">
        <v>692</v>
      </c>
      <c r="H327" s="94" t="s">
        <v>693</v>
      </c>
      <c r="I327" s="95">
        <v>0</v>
      </c>
      <c r="J327" s="95"/>
      <c r="K327" s="94"/>
      <c r="L327" s="96">
        <v>14.22</v>
      </c>
      <c r="M327" s="96"/>
      <c r="N327" s="96"/>
      <c r="O327" s="96"/>
      <c r="P327" s="96"/>
      <c r="Q327" s="96"/>
      <c r="R327" s="96"/>
      <c r="S327" s="96"/>
      <c r="T327" s="96">
        <v>464.98</v>
      </c>
      <c r="U327" s="96">
        <v>0</v>
      </c>
      <c r="V327" s="96">
        <v>245.31</v>
      </c>
      <c r="W327" s="96">
        <v>22.5</v>
      </c>
      <c r="X327" s="96">
        <v>0</v>
      </c>
      <c r="Y327" s="96">
        <v>0</v>
      </c>
      <c r="Z327" s="96">
        <v>0</v>
      </c>
      <c r="AA327" s="96">
        <v>0</v>
      </c>
      <c r="AB327" s="96">
        <f>ROUND(SUM(S327:W327,Y327:AA327),2)</f>
        <v>732.79</v>
      </c>
      <c r="AC327" s="94"/>
      <c r="AD327" s="94"/>
      <c r="AE327" s="94" t="s">
        <v>1090</v>
      </c>
    </row>
    <row r="328" spans="1:31" s="28" customFormat="1" ht="23" customHeight="1" thickTop="1" thickBot="1">
      <c r="A328" s="127"/>
      <c r="B328" s="127"/>
      <c r="C328" s="127"/>
      <c r="D328" s="127"/>
      <c r="E328" s="127"/>
      <c r="F328" s="127" t="s">
        <v>691</v>
      </c>
      <c r="G328" s="127" t="s">
        <v>692</v>
      </c>
      <c r="H328" s="127" t="s">
        <v>757</v>
      </c>
      <c r="I328" s="128"/>
      <c r="J328" s="128">
        <f>IF(L328&gt;0,T328/L328,0)</f>
        <v>32.699015471167371</v>
      </c>
      <c r="K328" s="127"/>
      <c r="L328" s="129">
        <f>ROUND(SUM(L327:L327),2)</f>
        <v>14.22</v>
      </c>
      <c r="M328" s="129"/>
      <c r="N328" s="129"/>
      <c r="O328" s="129"/>
      <c r="P328" s="129"/>
      <c r="Q328" s="129"/>
      <c r="R328" s="129"/>
      <c r="S328" s="129"/>
      <c r="T328" s="129">
        <f>ROUND(SUM(T327:T327),2)</f>
        <v>464.98</v>
      </c>
      <c r="U328" s="129"/>
      <c r="V328" s="129">
        <f t="shared" ref="V328:AB328" si="63">ROUND(SUM(V327:V327),2)</f>
        <v>245.31</v>
      </c>
      <c r="W328" s="129">
        <f t="shared" si="63"/>
        <v>22.5</v>
      </c>
      <c r="X328" s="129">
        <f t="shared" si="63"/>
        <v>0</v>
      </c>
      <c r="Y328" s="129">
        <f t="shared" si="63"/>
        <v>0</v>
      </c>
      <c r="Z328" s="129">
        <f t="shared" si="63"/>
        <v>0</v>
      </c>
      <c r="AA328" s="129">
        <f t="shared" si="63"/>
        <v>0</v>
      </c>
      <c r="AB328" s="129">
        <f t="shared" si="63"/>
        <v>732.79</v>
      </c>
      <c r="AC328" s="127"/>
      <c r="AD328" s="127"/>
      <c r="AE328" s="127"/>
    </row>
    <row r="329" spans="1:31" s="28" customFormat="1" ht="23" customHeight="1" thickTop="1" thickBot="1">
      <c r="A329" s="130"/>
      <c r="B329" s="130"/>
      <c r="C329" s="130"/>
      <c r="D329" s="130"/>
      <c r="E329" s="130"/>
      <c r="F329" s="130"/>
      <c r="G329" s="130"/>
      <c r="H329" s="130" t="s">
        <v>1091</v>
      </c>
      <c r="I329" s="131"/>
      <c r="J329" s="131">
        <f>IF(L329&gt;0,(T329+U329)/L329,0)</f>
        <v>32.699015471167371</v>
      </c>
      <c r="K329" s="130"/>
      <c r="L329" s="132">
        <f>L328</f>
        <v>14.22</v>
      </c>
      <c r="M329" s="132"/>
      <c r="N329" s="132"/>
      <c r="O329" s="132"/>
      <c r="P329" s="132"/>
      <c r="Q329" s="132"/>
      <c r="R329" s="132"/>
      <c r="S329" s="132"/>
      <c r="T329" s="132">
        <f>T328</f>
        <v>464.98</v>
      </c>
      <c r="U329" s="132">
        <f>0</f>
        <v>0</v>
      </c>
      <c r="V329" s="132">
        <f>V328</f>
        <v>245.31</v>
      </c>
      <c r="W329" s="132">
        <f>W328</f>
        <v>22.5</v>
      </c>
      <c r="X329" s="132"/>
      <c r="Y329" s="132">
        <f>Y328</f>
        <v>0</v>
      </c>
      <c r="Z329" s="132">
        <f>Z328</f>
        <v>0</v>
      </c>
      <c r="AA329" s="132">
        <f>AA328</f>
        <v>0</v>
      </c>
      <c r="AB329" s="132">
        <f>ROUND(AB328+U329,2)</f>
        <v>732.79</v>
      </c>
      <c r="AC329" s="127"/>
      <c r="AD329" s="127"/>
      <c r="AE329" s="127"/>
    </row>
    <row r="330" spans="1:31" s="20" customFormat="1" ht="44" customHeight="1" thickTop="1" thickBot="1">
      <c r="A330" s="125" t="s">
        <v>0</v>
      </c>
      <c r="B330" s="125" t="s">
        <v>1</v>
      </c>
      <c r="C330" s="125" t="s">
        <v>2</v>
      </c>
      <c r="D330" s="125" t="s">
        <v>738</v>
      </c>
      <c r="E330" s="125" t="s">
        <v>739</v>
      </c>
      <c r="F330" s="125" t="s">
        <v>5</v>
      </c>
      <c r="G330" s="125" t="s">
        <v>6</v>
      </c>
      <c r="H330" s="125" t="s">
        <v>740</v>
      </c>
      <c r="I330" s="125" t="s">
        <v>8</v>
      </c>
      <c r="J330" s="125" t="s">
        <v>9</v>
      </c>
      <c r="K330" s="125" t="s">
        <v>10</v>
      </c>
      <c r="L330" s="125" t="s">
        <v>11</v>
      </c>
      <c r="M330" s="125" t="s">
        <v>741</v>
      </c>
      <c r="N330" s="125" t="s">
        <v>742</v>
      </c>
      <c r="O330" s="125" t="s">
        <v>743</v>
      </c>
      <c r="P330" s="125" t="s">
        <v>744</v>
      </c>
      <c r="Q330" s="125" t="s">
        <v>735</v>
      </c>
      <c r="R330" s="125" t="s">
        <v>736</v>
      </c>
      <c r="S330" s="125" t="s">
        <v>745</v>
      </c>
      <c r="T330" s="125" t="s">
        <v>12</v>
      </c>
      <c r="U330" s="125" t="s">
        <v>13</v>
      </c>
      <c r="V330" s="125" t="s">
        <v>14</v>
      </c>
      <c r="W330" s="125" t="s">
        <v>15</v>
      </c>
      <c r="X330" s="125" t="s">
        <v>16</v>
      </c>
      <c r="Y330" s="125" t="s">
        <v>17</v>
      </c>
      <c r="Z330" s="125" t="s">
        <v>18</v>
      </c>
      <c r="AA330" s="125" t="s">
        <v>746</v>
      </c>
      <c r="AB330" s="125" t="s">
        <v>21</v>
      </c>
      <c r="AC330" s="126"/>
      <c r="AD330" s="126" t="s">
        <v>875</v>
      </c>
      <c r="AE330" s="126" t="s">
        <v>265</v>
      </c>
    </row>
    <row r="331" spans="1:31" ht="23" customHeight="1" thickTop="1" thickBot="1">
      <c r="A331" s="94" t="s">
        <v>497</v>
      </c>
      <c r="B331" s="94" t="s">
        <v>492</v>
      </c>
      <c r="C331" s="94" t="s">
        <v>25</v>
      </c>
      <c r="D331" s="94" t="s">
        <v>504</v>
      </c>
      <c r="E331" s="94" t="s">
        <v>505</v>
      </c>
      <c r="F331" s="94" t="s">
        <v>694</v>
      </c>
      <c r="G331" s="94" t="s">
        <v>695</v>
      </c>
      <c r="H331" s="94" t="s">
        <v>696</v>
      </c>
      <c r="I331" s="95">
        <v>0</v>
      </c>
      <c r="J331" s="95"/>
      <c r="K331" s="94"/>
      <c r="L331" s="96">
        <v>10.68</v>
      </c>
      <c r="M331" s="96"/>
      <c r="N331" s="96"/>
      <c r="O331" s="96"/>
      <c r="P331" s="96"/>
      <c r="Q331" s="96"/>
      <c r="R331" s="96"/>
      <c r="S331" s="96"/>
      <c r="T331" s="96">
        <v>530.13</v>
      </c>
      <c r="U331" s="96">
        <v>0</v>
      </c>
      <c r="V331" s="96">
        <v>154.97</v>
      </c>
      <c r="W331" s="96">
        <v>13.5</v>
      </c>
      <c r="X331" s="96">
        <v>0</v>
      </c>
      <c r="Y331" s="96">
        <v>0</v>
      </c>
      <c r="Z331" s="96">
        <v>0</v>
      </c>
      <c r="AA331" s="96">
        <v>0</v>
      </c>
      <c r="AB331" s="96">
        <f>ROUND(SUM(S331:W331,Y331:AA331),2)</f>
        <v>698.6</v>
      </c>
      <c r="AC331" s="94"/>
      <c r="AD331" s="94"/>
      <c r="AE331" s="94" t="s">
        <v>1092</v>
      </c>
    </row>
    <row r="332" spans="1:31" ht="23" customHeight="1" thickTop="1" thickBot="1">
      <c r="A332" s="94" t="s">
        <v>491</v>
      </c>
      <c r="B332" s="94" t="s">
        <v>492</v>
      </c>
      <c r="C332" s="94" t="s">
        <v>25</v>
      </c>
      <c r="D332" s="94" t="s">
        <v>493</v>
      </c>
      <c r="E332" s="94" t="s">
        <v>49</v>
      </c>
      <c r="F332" s="94" t="s">
        <v>694</v>
      </c>
      <c r="G332" s="94" t="s">
        <v>695</v>
      </c>
      <c r="H332" s="94" t="s">
        <v>696</v>
      </c>
      <c r="I332" s="95">
        <v>0</v>
      </c>
      <c r="J332" s="95"/>
      <c r="K332" s="94"/>
      <c r="L332" s="96">
        <v>13.04</v>
      </c>
      <c r="M332" s="96"/>
      <c r="N332" s="96"/>
      <c r="O332" s="96"/>
      <c r="P332" s="96"/>
      <c r="Q332" s="96"/>
      <c r="R332" s="96"/>
      <c r="S332" s="96"/>
      <c r="T332" s="96">
        <v>464.98</v>
      </c>
      <c r="U332" s="96">
        <v>0</v>
      </c>
      <c r="V332" s="96">
        <v>245.31</v>
      </c>
      <c r="W332" s="96">
        <v>22.5</v>
      </c>
      <c r="X332" s="96">
        <v>0</v>
      </c>
      <c r="Y332" s="96">
        <v>0</v>
      </c>
      <c r="Z332" s="96">
        <v>0</v>
      </c>
      <c r="AA332" s="96">
        <v>0</v>
      </c>
      <c r="AB332" s="96">
        <f>ROUND(SUM(S332:W332,Y332:AA332),2)</f>
        <v>732.79</v>
      </c>
      <c r="AC332" s="94"/>
      <c r="AD332" s="94"/>
      <c r="AE332" s="94" t="s">
        <v>1093</v>
      </c>
    </row>
    <row r="333" spans="1:31" s="28" customFormat="1" ht="23" customHeight="1" thickTop="1" thickBot="1">
      <c r="A333" s="127"/>
      <c r="B333" s="127"/>
      <c r="C333" s="127"/>
      <c r="D333" s="127"/>
      <c r="E333" s="127"/>
      <c r="F333" s="127" t="s">
        <v>694</v>
      </c>
      <c r="G333" s="127" t="s">
        <v>695</v>
      </c>
      <c r="H333" s="127" t="s">
        <v>757</v>
      </c>
      <c r="I333" s="128"/>
      <c r="J333" s="128">
        <f>IF(L333&gt;0,T333/L333,0)</f>
        <v>41.952360876897139</v>
      </c>
      <c r="K333" s="127"/>
      <c r="L333" s="129">
        <f>ROUND(SUM(L331:L332),2)</f>
        <v>23.72</v>
      </c>
      <c r="M333" s="129"/>
      <c r="N333" s="129"/>
      <c r="O333" s="129"/>
      <c r="P333" s="129"/>
      <c r="Q333" s="129"/>
      <c r="R333" s="129"/>
      <c r="S333" s="129"/>
      <c r="T333" s="129">
        <f>ROUND(SUM(T331:T332),2)</f>
        <v>995.11</v>
      </c>
      <c r="U333" s="129"/>
      <c r="V333" s="129">
        <f t="shared" ref="V333:AB333" si="64">ROUND(SUM(V331:V332),2)</f>
        <v>400.28</v>
      </c>
      <c r="W333" s="129">
        <f t="shared" si="64"/>
        <v>36</v>
      </c>
      <c r="X333" s="129">
        <f t="shared" si="64"/>
        <v>0</v>
      </c>
      <c r="Y333" s="129">
        <f t="shared" si="64"/>
        <v>0</v>
      </c>
      <c r="Z333" s="129">
        <f t="shared" si="64"/>
        <v>0</v>
      </c>
      <c r="AA333" s="129">
        <f t="shared" si="64"/>
        <v>0</v>
      </c>
      <c r="AB333" s="129">
        <f t="shared" si="64"/>
        <v>1431.39</v>
      </c>
      <c r="AC333" s="127"/>
      <c r="AD333" s="127"/>
      <c r="AE333" s="127"/>
    </row>
    <row r="334" spans="1:31" s="28" customFormat="1" ht="23" customHeight="1" thickTop="1" thickBot="1">
      <c r="A334" s="130"/>
      <c r="B334" s="130"/>
      <c r="C334" s="130"/>
      <c r="D334" s="130"/>
      <c r="E334" s="130"/>
      <c r="F334" s="130"/>
      <c r="G334" s="130"/>
      <c r="H334" s="130" t="s">
        <v>1094</v>
      </c>
      <c r="I334" s="131"/>
      <c r="J334" s="131">
        <f>IF(L334&gt;0,(T334+U334)/L334,0)</f>
        <v>41.952360876897139</v>
      </c>
      <c r="K334" s="130"/>
      <c r="L334" s="132">
        <f>L333</f>
        <v>23.72</v>
      </c>
      <c r="M334" s="132"/>
      <c r="N334" s="132"/>
      <c r="O334" s="132"/>
      <c r="P334" s="132"/>
      <c r="Q334" s="132"/>
      <c r="R334" s="132"/>
      <c r="S334" s="132"/>
      <c r="T334" s="132">
        <f>T333</f>
        <v>995.11</v>
      </c>
      <c r="U334" s="132">
        <f>0</f>
        <v>0</v>
      </c>
      <c r="V334" s="132">
        <f>V333</f>
        <v>400.28</v>
      </c>
      <c r="W334" s="132">
        <f>W333</f>
        <v>36</v>
      </c>
      <c r="X334" s="132"/>
      <c r="Y334" s="132">
        <f>Y333</f>
        <v>0</v>
      </c>
      <c r="Z334" s="132">
        <f>Z333</f>
        <v>0</v>
      </c>
      <c r="AA334" s="132">
        <f>AA333</f>
        <v>0</v>
      </c>
      <c r="AB334" s="132">
        <f>ROUND(AB333+U334,2)</f>
        <v>1431.39</v>
      </c>
      <c r="AC334" s="127"/>
      <c r="AD334" s="127"/>
      <c r="AE334" s="127"/>
    </row>
    <row r="335" spans="1:31" s="20" customFormat="1" ht="44" customHeight="1" thickTop="1" thickBot="1">
      <c r="A335" s="125" t="s">
        <v>0</v>
      </c>
      <c r="B335" s="125" t="s">
        <v>1</v>
      </c>
      <c r="C335" s="125" t="s">
        <v>2</v>
      </c>
      <c r="D335" s="125" t="s">
        <v>738</v>
      </c>
      <c r="E335" s="125" t="s">
        <v>739</v>
      </c>
      <c r="F335" s="125" t="s">
        <v>5</v>
      </c>
      <c r="G335" s="125" t="s">
        <v>6</v>
      </c>
      <c r="H335" s="125" t="s">
        <v>740</v>
      </c>
      <c r="I335" s="125" t="s">
        <v>8</v>
      </c>
      <c r="J335" s="125" t="s">
        <v>9</v>
      </c>
      <c r="K335" s="125" t="s">
        <v>10</v>
      </c>
      <c r="L335" s="125" t="s">
        <v>11</v>
      </c>
      <c r="M335" s="125" t="s">
        <v>741</v>
      </c>
      <c r="N335" s="125" t="s">
        <v>742</v>
      </c>
      <c r="O335" s="125" t="s">
        <v>743</v>
      </c>
      <c r="P335" s="125" t="s">
        <v>744</v>
      </c>
      <c r="Q335" s="125" t="s">
        <v>735</v>
      </c>
      <c r="R335" s="125" t="s">
        <v>736</v>
      </c>
      <c r="S335" s="125" t="s">
        <v>745</v>
      </c>
      <c r="T335" s="125" t="s">
        <v>12</v>
      </c>
      <c r="U335" s="125" t="s">
        <v>13</v>
      </c>
      <c r="V335" s="125" t="s">
        <v>14</v>
      </c>
      <c r="W335" s="125" t="s">
        <v>15</v>
      </c>
      <c r="X335" s="125" t="s">
        <v>16</v>
      </c>
      <c r="Y335" s="125" t="s">
        <v>17</v>
      </c>
      <c r="Z335" s="125" t="s">
        <v>18</v>
      </c>
      <c r="AA335" s="125" t="s">
        <v>746</v>
      </c>
      <c r="AB335" s="125" t="s">
        <v>21</v>
      </c>
      <c r="AC335" s="126"/>
      <c r="AD335" s="126" t="s">
        <v>875</v>
      </c>
      <c r="AE335" s="126" t="s">
        <v>265</v>
      </c>
    </row>
    <row r="336" spans="1:31" ht="23" customHeight="1" thickTop="1" thickBot="1">
      <c r="A336" s="94" t="s">
        <v>497</v>
      </c>
      <c r="B336" s="94" t="s">
        <v>492</v>
      </c>
      <c r="C336" s="94" t="s">
        <v>25</v>
      </c>
      <c r="D336" s="94" t="s">
        <v>498</v>
      </c>
      <c r="E336" s="94" t="s">
        <v>192</v>
      </c>
      <c r="F336" s="94" t="s">
        <v>697</v>
      </c>
      <c r="G336" s="94" t="s">
        <v>597</v>
      </c>
      <c r="H336" s="94" t="s">
        <v>698</v>
      </c>
      <c r="I336" s="95">
        <v>0</v>
      </c>
      <c r="J336" s="95"/>
      <c r="K336" s="94"/>
      <c r="L336" s="96">
        <v>8.76</v>
      </c>
      <c r="M336" s="96"/>
      <c r="N336" s="96"/>
      <c r="O336" s="96"/>
      <c r="P336" s="96"/>
      <c r="Q336" s="96"/>
      <c r="R336" s="96"/>
      <c r="S336" s="96"/>
      <c r="T336" s="96">
        <v>364.49</v>
      </c>
      <c r="U336" s="96">
        <v>0</v>
      </c>
      <c r="V336" s="96">
        <v>152.31</v>
      </c>
      <c r="W336" s="96">
        <v>9</v>
      </c>
      <c r="X336" s="96">
        <v>0</v>
      </c>
      <c r="Y336" s="96">
        <v>0</v>
      </c>
      <c r="Z336" s="96">
        <v>0</v>
      </c>
      <c r="AA336" s="96">
        <v>0</v>
      </c>
      <c r="AB336" s="96">
        <f>ROUND(SUM(S336:W336,Y336:AA336),2)</f>
        <v>525.79999999999995</v>
      </c>
      <c r="AC336" s="94"/>
      <c r="AD336" s="94"/>
      <c r="AE336" s="94" t="s">
        <v>1095</v>
      </c>
    </row>
    <row r="337" spans="1:31" ht="23" customHeight="1" thickTop="1" thickBot="1">
      <c r="A337" s="94" t="s">
        <v>497</v>
      </c>
      <c r="B337" s="94" t="s">
        <v>492</v>
      </c>
      <c r="C337" s="94" t="s">
        <v>25</v>
      </c>
      <c r="D337" s="94" t="s">
        <v>498</v>
      </c>
      <c r="E337" s="94" t="s">
        <v>175</v>
      </c>
      <c r="F337" s="94" t="s">
        <v>697</v>
      </c>
      <c r="G337" s="94" t="s">
        <v>597</v>
      </c>
      <c r="H337" s="94" t="s">
        <v>698</v>
      </c>
      <c r="I337" s="95">
        <v>0</v>
      </c>
      <c r="J337" s="95"/>
      <c r="K337" s="94"/>
      <c r="L337" s="96">
        <v>10.31</v>
      </c>
      <c r="M337" s="96"/>
      <c r="N337" s="96"/>
      <c r="O337" s="96"/>
      <c r="P337" s="96"/>
      <c r="Q337" s="96"/>
      <c r="R337" s="96"/>
      <c r="S337" s="96"/>
      <c r="T337" s="96">
        <v>458.86</v>
      </c>
      <c r="U337" s="96">
        <v>0</v>
      </c>
      <c r="V337" s="96">
        <v>225.22</v>
      </c>
      <c r="W337" s="96">
        <v>13.5</v>
      </c>
      <c r="X337" s="96">
        <v>0</v>
      </c>
      <c r="Y337" s="96">
        <v>0</v>
      </c>
      <c r="Z337" s="96">
        <v>0</v>
      </c>
      <c r="AA337" s="96">
        <v>0</v>
      </c>
      <c r="AB337" s="96">
        <f>ROUND(SUM(S337:W337,Y337:AA337),2)</f>
        <v>697.58</v>
      </c>
      <c r="AC337" s="94"/>
      <c r="AD337" s="94"/>
      <c r="AE337" s="94" t="s">
        <v>1096</v>
      </c>
    </row>
    <row r="338" spans="1:31" ht="23" customHeight="1" thickTop="1" thickBot="1">
      <c r="A338" s="94" t="s">
        <v>497</v>
      </c>
      <c r="B338" s="94" t="s">
        <v>492</v>
      </c>
      <c r="C338" s="94" t="s">
        <v>25</v>
      </c>
      <c r="D338" s="94" t="s">
        <v>502</v>
      </c>
      <c r="E338" s="94" t="s">
        <v>503</v>
      </c>
      <c r="F338" s="94" t="s">
        <v>697</v>
      </c>
      <c r="G338" s="94" t="s">
        <v>597</v>
      </c>
      <c r="H338" s="94" t="s">
        <v>698</v>
      </c>
      <c r="I338" s="95">
        <v>0</v>
      </c>
      <c r="J338" s="95"/>
      <c r="K338" s="94"/>
      <c r="L338" s="96">
        <v>10.38</v>
      </c>
      <c r="M338" s="96"/>
      <c r="N338" s="96"/>
      <c r="O338" s="96"/>
      <c r="P338" s="96"/>
      <c r="Q338" s="96"/>
      <c r="R338" s="96"/>
      <c r="S338" s="96"/>
      <c r="T338" s="96">
        <v>233.61</v>
      </c>
      <c r="U338" s="96">
        <v>0</v>
      </c>
      <c r="V338" s="96">
        <v>105.52</v>
      </c>
      <c r="W338" s="96">
        <v>13.5</v>
      </c>
      <c r="X338" s="96">
        <v>0</v>
      </c>
      <c r="Y338" s="96">
        <v>0</v>
      </c>
      <c r="Z338" s="96">
        <v>0</v>
      </c>
      <c r="AA338" s="96">
        <v>0</v>
      </c>
      <c r="AB338" s="96">
        <f>ROUND(SUM(S338:W338,Y338:AA338),2)</f>
        <v>352.63</v>
      </c>
      <c r="AC338" s="94"/>
      <c r="AD338" s="94"/>
      <c r="AE338" s="94" t="s">
        <v>1097</v>
      </c>
    </row>
    <row r="339" spans="1:31" ht="23" customHeight="1" thickTop="1" thickBot="1">
      <c r="A339" s="94" t="s">
        <v>497</v>
      </c>
      <c r="B339" s="94" t="s">
        <v>492</v>
      </c>
      <c r="C339" s="94" t="s">
        <v>25</v>
      </c>
      <c r="D339" s="94" t="s">
        <v>506</v>
      </c>
      <c r="E339" s="94" t="s">
        <v>507</v>
      </c>
      <c r="F339" s="94" t="s">
        <v>697</v>
      </c>
      <c r="G339" s="94" t="s">
        <v>597</v>
      </c>
      <c r="H339" s="94" t="s">
        <v>698</v>
      </c>
      <c r="I339" s="95">
        <v>0</v>
      </c>
      <c r="J339" s="95"/>
      <c r="K339" s="94"/>
      <c r="L339" s="96">
        <v>10.96</v>
      </c>
      <c r="M339" s="96"/>
      <c r="N339" s="96"/>
      <c r="O339" s="96"/>
      <c r="P339" s="96"/>
      <c r="Q339" s="96"/>
      <c r="R339" s="96"/>
      <c r="S339" s="96"/>
      <c r="T339" s="96">
        <v>460.49</v>
      </c>
      <c r="U339" s="96">
        <v>0</v>
      </c>
      <c r="V339" s="96">
        <v>166.39</v>
      </c>
      <c r="W339" s="96">
        <v>13.5</v>
      </c>
      <c r="X339" s="96">
        <v>0</v>
      </c>
      <c r="Y339" s="96">
        <v>0</v>
      </c>
      <c r="Z339" s="96">
        <v>0</v>
      </c>
      <c r="AA339" s="96">
        <v>0</v>
      </c>
      <c r="AB339" s="96">
        <f>ROUND(SUM(S339:W339,Y339:AA339),2)</f>
        <v>640.38</v>
      </c>
      <c r="AC339" s="94"/>
      <c r="AD339" s="94"/>
      <c r="AE339" s="94" t="s">
        <v>1098</v>
      </c>
    </row>
    <row r="340" spans="1:31" ht="23" customHeight="1" thickTop="1" thickBot="1">
      <c r="A340" s="94" t="s">
        <v>497</v>
      </c>
      <c r="B340" s="94" t="s">
        <v>492</v>
      </c>
      <c r="C340" s="94" t="s">
        <v>25</v>
      </c>
      <c r="D340" s="94" t="s">
        <v>509</v>
      </c>
      <c r="E340" s="94" t="s">
        <v>49</v>
      </c>
      <c r="F340" s="94" t="s">
        <v>697</v>
      </c>
      <c r="G340" s="94" t="s">
        <v>597</v>
      </c>
      <c r="H340" s="94" t="s">
        <v>698</v>
      </c>
      <c r="I340" s="95">
        <v>0</v>
      </c>
      <c r="J340" s="95"/>
      <c r="K340" s="94"/>
      <c r="L340" s="96">
        <v>11.95</v>
      </c>
      <c r="M340" s="96"/>
      <c r="N340" s="96"/>
      <c r="O340" s="96"/>
      <c r="P340" s="96"/>
      <c r="Q340" s="96"/>
      <c r="R340" s="96"/>
      <c r="S340" s="96"/>
      <c r="T340" s="96">
        <v>690.81</v>
      </c>
      <c r="U340" s="96">
        <v>0</v>
      </c>
      <c r="V340" s="96">
        <v>383.78</v>
      </c>
      <c r="W340" s="96">
        <v>13.5</v>
      </c>
      <c r="X340" s="96">
        <v>0</v>
      </c>
      <c r="Y340" s="96">
        <v>0</v>
      </c>
      <c r="Z340" s="96">
        <v>0</v>
      </c>
      <c r="AA340" s="96">
        <v>0</v>
      </c>
      <c r="AB340" s="96">
        <f>ROUND(SUM(S340:W340,Y340:AA340),2)</f>
        <v>1088.0899999999999</v>
      </c>
      <c r="AC340" s="94"/>
      <c r="AD340" s="94"/>
      <c r="AE340" s="94" t="s">
        <v>1099</v>
      </c>
    </row>
    <row r="341" spans="1:31" s="28" customFormat="1" ht="23" customHeight="1" thickTop="1" thickBot="1">
      <c r="A341" s="127"/>
      <c r="B341" s="127"/>
      <c r="C341" s="127"/>
      <c r="D341" s="127"/>
      <c r="E341" s="127"/>
      <c r="F341" s="127" t="s">
        <v>697</v>
      </c>
      <c r="G341" s="127" t="s">
        <v>597</v>
      </c>
      <c r="H341" s="127" t="s">
        <v>757</v>
      </c>
      <c r="I341" s="128"/>
      <c r="J341" s="128">
        <f>IF(L341&gt;0,T341/L341,0)</f>
        <v>42.174560733384268</v>
      </c>
      <c r="K341" s="127"/>
      <c r="L341" s="129">
        <f>ROUND(SUM(L336:L340),2)</f>
        <v>52.36</v>
      </c>
      <c r="M341" s="129"/>
      <c r="N341" s="129"/>
      <c r="O341" s="129"/>
      <c r="P341" s="129"/>
      <c r="Q341" s="129"/>
      <c r="R341" s="129"/>
      <c r="S341" s="129"/>
      <c r="T341" s="129">
        <f>ROUND(SUM(T336:T340),2)</f>
        <v>2208.2600000000002</v>
      </c>
      <c r="U341" s="129"/>
      <c r="V341" s="129">
        <f t="shared" ref="V341:AB341" si="65">ROUND(SUM(V336:V340),2)</f>
        <v>1033.22</v>
      </c>
      <c r="W341" s="129">
        <f t="shared" si="65"/>
        <v>63</v>
      </c>
      <c r="X341" s="129">
        <f t="shared" si="65"/>
        <v>0</v>
      </c>
      <c r="Y341" s="129">
        <f t="shared" si="65"/>
        <v>0</v>
      </c>
      <c r="Z341" s="129">
        <f t="shared" si="65"/>
        <v>0</v>
      </c>
      <c r="AA341" s="129">
        <f t="shared" si="65"/>
        <v>0</v>
      </c>
      <c r="AB341" s="129">
        <f t="shared" si="65"/>
        <v>3304.48</v>
      </c>
      <c r="AC341" s="127"/>
      <c r="AD341" s="127"/>
      <c r="AE341" s="127"/>
    </row>
    <row r="342" spans="1:31" s="28" customFormat="1" ht="23" customHeight="1" thickTop="1" thickBot="1">
      <c r="A342" s="130"/>
      <c r="B342" s="130"/>
      <c r="C342" s="130"/>
      <c r="D342" s="130"/>
      <c r="E342" s="130"/>
      <c r="F342" s="130"/>
      <c r="G342" s="130"/>
      <c r="H342" s="130" t="s">
        <v>1100</v>
      </c>
      <c r="I342" s="131"/>
      <c r="J342" s="131">
        <f>IF(L342&gt;0,(T342+U342)/L342,0)</f>
        <v>42.174560733384268</v>
      </c>
      <c r="K342" s="130"/>
      <c r="L342" s="132">
        <f>L341</f>
        <v>52.36</v>
      </c>
      <c r="M342" s="132"/>
      <c r="N342" s="132"/>
      <c r="O342" s="132"/>
      <c r="P342" s="132"/>
      <c r="Q342" s="132"/>
      <c r="R342" s="132"/>
      <c r="S342" s="132"/>
      <c r="T342" s="132">
        <f>T341</f>
        <v>2208.2600000000002</v>
      </c>
      <c r="U342" s="132">
        <f>0</f>
        <v>0</v>
      </c>
      <c r="V342" s="132">
        <f>V341</f>
        <v>1033.22</v>
      </c>
      <c r="W342" s="132">
        <f>W341</f>
        <v>63</v>
      </c>
      <c r="X342" s="132"/>
      <c r="Y342" s="132">
        <f>Y341</f>
        <v>0</v>
      </c>
      <c r="Z342" s="132">
        <f>Z341</f>
        <v>0</v>
      </c>
      <c r="AA342" s="132">
        <f>AA341</f>
        <v>0</v>
      </c>
      <c r="AB342" s="132">
        <f>ROUND(AB341+U342,2)</f>
        <v>3304.48</v>
      </c>
      <c r="AC342" s="127"/>
      <c r="AD342" s="127"/>
      <c r="AE342" s="127"/>
    </row>
    <row r="343" spans="1:31" s="20" customFormat="1" ht="44" customHeight="1" thickTop="1" thickBot="1">
      <c r="A343" s="125" t="s">
        <v>0</v>
      </c>
      <c r="B343" s="125" t="s">
        <v>1</v>
      </c>
      <c r="C343" s="125" t="s">
        <v>2</v>
      </c>
      <c r="D343" s="125" t="s">
        <v>738</v>
      </c>
      <c r="E343" s="125" t="s">
        <v>739</v>
      </c>
      <c r="F343" s="125" t="s">
        <v>5</v>
      </c>
      <c r="G343" s="125" t="s">
        <v>6</v>
      </c>
      <c r="H343" s="125" t="s">
        <v>740</v>
      </c>
      <c r="I343" s="125" t="s">
        <v>8</v>
      </c>
      <c r="J343" s="125" t="s">
        <v>9</v>
      </c>
      <c r="K343" s="125" t="s">
        <v>10</v>
      </c>
      <c r="L343" s="125" t="s">
        <v>11</v>
      </c>
      <c r="M343" s="125" t="s">
        <v>741</v>
      </c>
      <c r="N343" s="125" t="s">
        <v>742</v>
      </c>
      <c r="O343" s="125" t="s">
        <v>743</v>
      </c>
      <c r="P343" s="125" t="s">
        <v>744</v>
      </c>
      <c r="Q343" s="125" t="s">
        <v>735</v>
      </c>
      <c r="R343" s="125" t="s">
        <v>736</v>
      </c>
      <c r="S343" s="125" t="s">
        <v>745</v>
      </c>
      <c r="T343" s="125" t="s">
        <v>12</v>
      </c>
      <c r="U343" s="125" t="s">
        <v>13</v>
      </c>
      <c r="V343" s="125" t="s">
        <v>14</v>
      </c>
      <c r="W343" s="125" t="s">
        <v>15</v>
      </c>
      <c r="X343" s="125" t="s">
        <v>16</v>
      </c>
      <c r="Y343" s="125" t="s">
        <v>17</v>
      </c>
      <c r="Z343" s="125" t="s">
        <v>18</v>
      </c>
      <c r="AA343" s="125" t="s">
        <v>746</v>
      </c>
      <c r="AB343" s="125" t="s">
        <v>21</v>
      </c>
      <c r="AC343" s="126"/>
      <c r="AD343" s="126" t="s">
        <v>875</v>
      </c>
      <c r="AE343" s="126" t="s">
        <v>265</v>
      </c>
    </row>
    <row r="344" spans="1:31" ht="23" customHeight="1" thickTop="1" thickBot="1">
      <c r="A344" s="94" t="s">
        <v>497</v>
      </c>
      <c r="B344" s="94" t="s">
        <v>492</v>
      </c>
      <c r="C344" s="94" t="s">
        <v>25</v>
      </c>
      <c r="D344" s="94" t="s">
        <v>498</v>
      </c>
      <c r="E344" s="94" t="s">
        <v>175</v>
      </c>
      <c r="F344" s="94" t="s">
        <v>528</v>
      </c>
      <c r="G344" s="94" t="s">
        <v>699</v>
      </c>
      <c r="H344" s="94" t="s">
        <v>700</v>
      </c>
      <c r="I344" s="95">
        <v>0</v>
      </c>
      <c r="J344" s="95"/>
      <c r="K344" s="94"/>
      <c r="L344" s="96">
        <v>10.27</v>
      </c>
      <c r="M344" s="96"/>
      <c r="N344" s="96"/>
      <c r="O344" s="96"/>
      <c r="P344" s="96"/>
      <c r="Q344" s="96"/>
      <c r="R344" s="96"/>
      <c r="S344" s="96"/>
      <c r="T344" s="96">
        <v>458.86</v>
      </c>
      <c r="U344" s="96">
        <v>0</v>
      </c>
      <c r="V344" s="96">
        <v>225.22</v>
      </c>
      <c r="W344" s="96">
        <v>13.5</v>
      </c>
      <c r="X344" s="96">
        <v>0</v>
      </c>
      <c r="Y344" s="96">
        <v>0</v>
      </c>
      <c r="Z344" s="96">
        <v>0</v>
      </c>
      <c r="AA344" s="96">
        <v>0</v>
      </c>
      <c r="AB344" s="96">
        <f>ROUND(SUM(S344:W344,Y344:AA344),2)</f>
        <v>697.58</v>
      </c>
      <c r="AC344" s="94"/>
      <c r="AD344" s="94"/>
      <c r="AE344" s="94" t="s">
        <v>1101</v>
      </c>
    </row>
    <row r="345" spans="1:31" ht="23" customHeight="1" thickTop="1" thickBot="1">
      <c r="A345" s="94" t="s">
        <v>491</v>
      </c>
      <c r="B345" s="94" t="s">
        <v>492</v>
      </c>
      <c r="C345" s="94" t="s">
        <v>25</v>
      </c>
      <c r="D345" s="94" t="s">
        <v>526</v>
      </c>
      <c r="E345" s="94" t="s">
        <v>527</v>
      </c>
      <c r="F345" s="94" t="s">
        <v>528</v>
      </c>
      <c r="G345" s="94" t="s">
        <v>699</v>
      </c>
      <c r="H345" s="94" t="s">
        <v>700</v>
      </c>
      <c r="I345" s="95">
        <v>0</v>
      </c>
      <c r="J345" s="95"/>
      <c r="K345" s="94"/>
      <c r="L345" s="96">
        <v>9.86</v>
      </c>
      <c r="M345" s="96"/>
      <c r="N345" s="96"/>
      <c r="O345" s="96"/>
      <c r="P345" s="96"/>
      <c r="Q345" s="96"/>
      <c r="R345" s="96"/>
      <c r="S345" s="96"/>
      <c r="T345" s="96">
        <v>339.29</v>
      </c>
      <c r="U345" s="96">
        <v>0</v>
      </c>
      <c r="V345" s="96">
        <v>105.1</v>
      </c>
      <c r="W345" s="96">
        <v>9</v>
      </c>
      <c r="X345" s="96">
        <v>0</v>
      </c>
      <c r="Y345" s="96">
        <v>0</v>
      </c>
      <c r="Z345" s="96">
        <v>0</v>
      </c>
      <c r="AA345" s="96">
        <v>0</v>
      </c>
      <c r="AB345" s="96">
        <f>ROUND(SUM(S345:W345,Y345:AA345),2)</f>
        <v>453.39</v>
      </c>
      <c r="AC345" s="94"/>
      <c r="AD345" s="94"/>
      <c r="AE345" s="94" t="s">
        <v>1102</v>
      </c>
    </row>
    <row r="346" spans="1:31" s="28" customFormat="1" ht="23" customHeight="1" thickTop="1" thickBot="1">
      <c r="A346" s="127"/>
      <c r="B346" s="127"/>
      <c r="C346" s="127"/>
      <c r="D346" s="127"/>
      <c r="E346" s="127"/>
      <c r="F346" s="127" t="s">
        <v>528</v>
      </c>
      <c r="G346" s="127" t="s">
        <v>699</v>
      </c>
      <c r="H346" s="127" t="s">
        <v>757</v>
      </c>
      <c r="I346" s="128"/>
      <c r="J346" s="128">
        <f>IF(L346&gt;0,T346/L346,0)</f>
        <v>39.649776453055139</v>
      </c>
      <c r="K346" s="127"/>
      <c r="L346" s="129">
        <f>ROUND(SUM(L344:L345),2)</f>
        <v>20.13</v>
      </c>
      <c r="M346" s="129"/>
      <c r="N346" s="129"/>
      <c r="O346" s="129"/>
      <c r="P346" s="129"/>
      <c r="Q346" s="129"/>
      <c r="R346" s="129"/>
      <c r="S346" s="129"/>
      <c r="T346" s="129">
        <f>ROUND(SUM(T344:T345),2)</f>
        <v>798.15</v>
      </c>
      <c r="U346" s="129"/>
      <c r="V346" s="129">
        <f t="shared" ref="V346:AB346" si="66">ROUND(SUM(V344:V345),2)</f>
        <v>330.32</v>
      </c>
      <c r="W346" s="129">
        <f t="shared" si="66"/>
        <v>22.5</v>
      </c>
      <c r="X346" s="129">
        <f t="shared" si="66"/>
        <v>0</v>
      </c>
      <c r="Y346" s="129">
        <f t="shared" si="66"/>
        <v>0</v>
      </c>
      <c r="Z346" s="129">
        <f t="shared" si="66"/>
        <v>0</v>
      </c>
      <c r="AA346" s="129">
        <f t="shared" si="66"/>
        <v>0</v>
      </c>
      <c r="AB346" s="129">
        <f t="shared" si="66"/>
        <v>1150.97</v>
      </c>
      <c r="AC346" s="127"/>
      <c r="AD346" s="127"/>
      <c r="AE346" s="127"/>
    </row>
    <row r="347" spans="1:31" s="28" customFormat="1" ht="23" customHeight="1" thickTop="1" thickBot="1">
      <c r="A347" s="130"/>
      <c r="B347" s="130"/>
      <c r="C347" s="130"/>
      <c r="D347" s="130"/>
      <c r="E347" s="130"/>
      <c r="F347" s="130"/>
      <c r="G347" s="130"/>
      <c r="H347" s="130" t="s">
        <v>1103</v>
      </c>
      <c r="I347" s="131"/>
      <c r="J347" s="131">
        <f>IF(L347&gt;0,(T347+U347)/L347,0)</f>
        <v>39.649776453055139</v>
      </c>
      <c r="K347" s="130"/>
      <c r="L347" s="132">
        <f>L346</f>
        <v>20.13</v>
      </c>
      <c r="M347" s="132"/>
      <c r="N347" s="132"/>
      <c r="O347" s="132"/>
      <c r="P347" s="132"/>
      <c r="Q347" s="132"/>
      <c r="R347" s="132"/>
      <c r="S347" s="132"/>
      <c r="T347" s="132">
        <f>T346</f>
        <v>798.15</v>
      </c>
      <c r="U347" s="132">
        <f>0</f>
        <v>0</v>
      </c>
      <c r="V347" s="132">
        <f>V346</f>
        <v>330.32</v>
      </c>
      <c r="W347" s="132">
        <f>W346</f>
        <v>22.5</v>
      </c>
      <c r="X347" s="132"/>
      <c r="Y347" s="132">
        <f>Y346</f>
        <v>0</v>
      </c>
      <c r="Z347" s="132">
        <f>Z346</f>
        <v>0</v>
      </c>
      <c r="AA347" s="132">
        <f>AA346</f>
        <v>0</v>
      </c>
      <c r="AB347" s="132">
        <f>ROUND(AB346+U347,2)</f>
        <v>1150.97</v>
      </c>
      <c r="AC347" s="127"/>
      <c r="AD347" s="127"/>
      <c r="AE347" s="127"/>
    </row>
    <row r="348" spans="1:31" s="20" customFormat="1" ht="44" customHeight="1" thickTop="1" thickBot="1">
      <c r="A348" s="125" t="s">
        <v>0</v>
      </c>
      <c r="B348" s="125" t="s">
        <v>1</v>
      </c>
      <c r="C348" s="125" t="s">
        <v>2</v>
      </c>
      <c r="D348" s="125" t="s">
        <v>738</v>
      </c>
      <c r="E348" s="125" t="s">
        <v>739</v>
      </c>
      <c r="F348" s="125" t="s">
        <v>5</v>
      </c>
      <c r="G348" s="125" t="s">
        <v>6</v>
      </c>
      <c r="H348" s="125" t="s">
        <v>740</v>
      </c>
      <c r="I348" s="125" t="s">
        <v>8</v>
      </c>
      <c r="J348" s="125" t="s">
        <v>9</v>
      </c>
      <c r="K348" s="125" t="s">
        <v>10</v>
      </c>
      <c r="L348" s="125" t="s">
        <v>11</v>
      </c>
      <c r="M348" s="125" t="s">
        <v>741</v>
      </c>
      <c r="N348" s="125" t="s">
        <v>742</v>
      </c>
      <c r="O348" s="125" t="s">
        <v>743</v>
      </c>
      <c r="P348" s="125" t="s">
        <v>744</v>
      </c>
      <c r="Q348" s="125" t="s">
        <v>735</v>
      </c>
      <c r="R348" s="125" t="s">
        <v>736</v>
      </c>
      <c r="S348" s="125" t="s">
        <v>745</v>
      </c>
      <c r="T348" s="125" t="s">
        <v>12</v>
      </c>
      <c r="U348" s="125" t="s">
        <v>13</v>
      </c>
      <c r="V348" s="125" t="s">
        <v>14</v>
      </c>
      <c r="W348" s="125" t="s">
        <v>15</v>
      </c>
      <c r="X348" s="125" t="s">
        <v>16</v>
      </c>
      <c r="Y348" s="125" t="s">
        <v>17</v>
      </c>
      <c r="Z348" s="125" t="s">
        <v>18</v>
      </c>
      <c r="AA348" s="125" t="s">
        <v>746</v>
      </c>
      <c r="AB348" s="125" t="s">
        <v>21</v>
      </c>
      <c r="AC348" s="126"/>
      <c r="AD348" s="126" t="s">
        <v>875</v>
      </c>
      <c r="AE348" s="126" t="s">
        <v>265</v>
      </c>
    </row>
    <row r="349" spans="1:31" ht="23" customHeight="1" thickTop="1" thickBot="1">
      <c r="A349" s="94" t="s">
        <v>497</v>
      </c>
      <c r="B349" s="94" t="s">
        <v>492</v>
      </c>
      <c r="C349" s="94" t="s">
        <v>25</v>
      </c>
      <c r="D349" s="94" t="s">
        <v>498</v>
      </c>
      <c r="E349" s="94" t="s">
        <v>192</v>
      </c>
      <c r="F349" s="94" t="s">
        <v>701</v>
      </c>
      <c r="G349" s="94" t="s">
        <v>702</v>
      </c>
      <c r="H349" s="94" t="s">
        <v>703</v>
      </c>
      <c r="I349" s="95">
        <v>0</v>
      </c>
      <c r="J349" s="95"/>
      <c r="K349" s="94"/>
      <c r="L349" s="96">
        <v>7.83</v>
      </c>
      <c r="M349" s="96"/>
      <c r="N349" s="96"/>
      <c r="O349" s="96"/>
      <c r="P349" s="96"/>
      <c r="Q349" s="96"/>
      <c r="R349" s="96"/>
      <c r="S349" s="96"/>
      <c r="T349" s="96">
        <v>364.49</v>
      </c>
      <c r="U349" s="96">
        <v>0</v>
      </c>
      <c r="V349" s="96">
        <v>152.31</v>
      </c>
      <c r="W349" s="96">
        <v>9</v>
      </c>
      <c r="X349" s="96">
        <v>0</v>
      </c>
      <c r="Y349" s="96">
        <v>0</v>
      </c>
      <c r="Z349" s="96">
        <v>0</v>
      </c>
      <c r="AA349" s="96">
        <v>0</v>
      </c>
      <c r="AB349" s="96">
        <f>ROUND(SUM(S349:W349,Y349:AA349),2)</f>
        <v>525.79999999999995</v>
      </c>
      <c r="AC349" s="94"/>
      <c r="AD349" s="94"/>
      <c r="AE349" s="94" t="s">
        <v>1104</v>
      </c>
    </row>
    <row r="350" spans="1:31" ht="23" customHeight="1" thickTop="1" thickBot="1">
      <c r="A350" s="94" t="s">
        <v>497</v>
      </c>
      <c r="B350" s="94" t="s">
        <v>492</v>
      </c>
      <c r="C350" s="94" t="s">
        <v>25</v>
      </c>
      <c r="D350" s="94" t="s">
        <v>498</v>
      </c>
      <c r="E350" s="94" t="s">
        <v>175</v>
      </c>
      <c r="F350" s="94" t="s">
        <v>701</v>
      </c>
      <c r="G350" s="94" t="s">
        <v>702</v>
      </c>
      <c r="H350" s="94" t="s">
        <v>703</v>
      </c>
      <c r="I350" s="95">
        <v>0</v>
      </c>
      <c r="J350" s="95"/>
      <c r="K350" s="94"/>
      <c r="L350" s="96">
        <v>10.32</v>
      </c>
      <c r="M350" s="96"/>
      <c r="N350" s="96"/>
      <c r="O350" s="96"/>
      <c r="P350" s="96"/>
      <c r="Q350" s="96"/>
      <c r="R350" s="96"/>
      <c r="S350" s="96"/>
      <c r="T350" s="96">
        <v>458.86</v>
      </c>
      <c r="U350" s="96">
        <v>0</v>
      </c>
      <c r="V350" s="96">
        <v>225.22</v>
      </c>
      <c r="W350" s="96">
        <v>13.5</v>
      </c>
      <c r="X350" s="96">
        <v>0</v>
      </c>
      <c r="Y350" s="96">
        <v>0</v>
      </c>
      <c r="Z350" s="96">
        <v>0</v>
      </c>
      <c r="AA350" s="96">
        <v>0</v>
      </c>
      <c r="AB350" s="96">
        <f>ROUND(SUM(S350:W350,Y350:AA350),2)</f>
        <v>697.58</v>
      </c>
      <c r="AC350" s="94"/>
      <c r="AD350" s="94"/>
      <c r="AE350" s="94" t="s">
        <v>1105</v>
      </c>
    </row>
    <row r="351" spans="1:31" s="28" customFormat="1" ht="23" customHeight="1" thickTop="1" thickBot="1">
      <c r="A351" s="127"/>
      <c r="B351" s="127"/>
      <c r="C351" s="127"/>
      <c r="D351" s="127"/>
      <c r="E351" s="127"/>
      <c r="F351" s="127" t="s">
        <v>701</v>
      </c>
      <c r="G351" s="127" t="s">
        <v>702</v>
      </c>
      <c r="H351" s="127" t="s">
        <v>757</v>
      </c>
      <c r="I351" s="128"/>
      <c r="J351" s="128">
        <f>IF(L351&gt;0,T351/L351,0)</f>
        <v>45.363636363636367</v>
      </c>
      <c r="K351" s="127"/>
      <c r="L351" s="129">
        <f>ROUND(SUM(L349:L350),2)</f>
        <v>18.149999999999999</v>
      </c>
      <c r="M351" s="129"/>
      <c r="N351" s="129"/>
      <c r="O351" s="129"/>
      <c r="P351" s="129"/>
      <c r="Q351" s="129"/>
      <c r="R351" s="129"/>
      <c r="S351" s="129"/>
      <c r="T351" s="129">
        <f>ROUND(SUM(T349:T350),2)</f>
        <v>823.35</v>
      </c>
      <c r="U351" s="129"/>
      <c r="V351" s="129">
        <f t="shared" ref="V351:AB351" si="67">ROUND(SUM(V349:V350),2)</f>
        <v>377.53</v>
      </c>
      <c r="W351" s="129">
        <f t="shared" si="67"/>
        <v>22.5</v>
      </c>
      <c r="X351" s="129">
        <f t="shared" si="67"/>
        <v>0</v>
      </c>
      <c r="Y351" s="129">
        <f t="shared" si="67"/>
        <v>0</v>
      </c>
      <c r="Z351" s="129">
        <f t="shared" si="67"/>
        <v>0</v>
      </c>
      <c r="AA351" s="129">
        <f t="shared" si="67"/>
        <v>0</v>
      </c>
      <c r="AB351" s="129">
        <f t="shared" si="67"/>
        <v>1223.3800000000001</v>
      </c>
      <c r="AC351" s="127"/>
      <c r="AD351" s="127"/>
      <c r="AE351" s="127"/>
    </row>
    <row r="352" spans="1:31" s="28" customFormat="1" ht="23" customHeight="1" thickTop="1" thickBot="1">
      <c r="A352" s="130"/>
      <c r="B352" s="130"/>
      <c r="C352" s="130"/>
      <c r="D352" s="130"/>
      <c r="E352" s="130"/>
      <c r="F352" s="130"/>
      <c r="G352" s="130"/>
      <c r="H352" s="130" t="s">
        <v>1106</v>
      </c>
      <c r="I352" s="131"/>
      <c r="J352" s="131">
        <f>IF(L352&gt;0,(T352+U352)/L352,0)</f>
        <v>45.363636363636367</v>
      </c>
      <c r="K352" s="130"/>
      <c r="L352" s="132">
        <f>L351</f>
        <v>18.149999999999999</v>
      </c>
      <c r="M352" s="132"/>
      <c r="N352" s="132"/>
      <c r="O352" s="132"/>
      <c r="P352" s="132"/>
      <c r="Q352" s="132"/>
      <c r="R352" s="132"/>
      <c r="S352" s="132"/>
      <c r="T352" s="132">
        <f>T351</f>
        <v>823.35</v>
      </c>
      <c r="U352" s="132">
        <f>0</f>
        <v>0</v>
      </c>
      <c r="V352" s="132">
        <f>V351</f>
        <v>377.53</v>
      </c>
      <c r="W352" s="132">
        <f>W351</f>
        <v>22.5</v>
      </c>
      <c r="X352" s="132"/>
      <c r="Y352" s="132">
        <f>Y351</f>
        <v>0</v>
      </c>
      <c r="Z352" s="132">
        <f>Z351</f>
        <v>0</v>
      </c>
      <c r="AA352" s="132">
        <f>AA351</f>
        <v>0</v>
      </c>
      <c r="AB352" s="132">
        <f>ROUND(AB351+U352,2)</f>
        <v>1223.3800000000001</v>
      </c>
      <c r="AC352" s="127"/>
      <c r="AD352" s="127"/>
      <c r="AE352" s="127"/>
    </row>
    <row r="353" spans="1:31" s="20" customFormat="1" ht="44" customHeight="1" thickTop="1" thickBot="1">
      <c r="A353" s="125" t="s">
        <v>0</v>
      </c>
      <c r="B353" s="125" t="s">
        <v>1</v>
      </c>
      <c r="C353" s="125" t="s">
        <v>2</v>
      </c>
      <c r="D353" s="125" t="s">
        <v>738</v>
      </c>
      <c r="E353" s="125" t="s">
        <v>739</v>
      </c>
      <c r="F353" s="125" t="s">
        <v>5</v>
      </c>
      <c r="G353" s="125" t="s">
        <v>6</v>
      </c>
      <c r="H353" s="125" t="s">
        <v>740</v>
      </c>
      <c r="I353" s="125" t="s">
        <v>8</v>
      </c>
      <c r="J353" s="125" t="s">
        <v>9</v>
      </c>
      <c r="K353" s="125" t="s">
        <v>10</v>
      </c>
      <c r="L353" s="125" t="s">
        <v>11</v>
      </c>
      <c r="M353" s="125" t="s">
        <v>741</v>
      </c>
      <c r="N353" s="125" t="s">
        <v>742</v>
      </c>
      <c r="O353" s="125" t="s">
        <v>743</v>
      </c>
      <c r="P353" s="125" t="s">
        <v>744</v>
      </c>
      <c r="Q353" s="125" t="s">
        <v>735</v>
      </c>
      <c r="R353" s="125" t="s">
        <v>736</v>
      </c>
      <c r="S353" s="125" t="s">
        <v>745</v>
      </c>
      <c r="T353" s="125" t="s">
        <v>12</v>
      </c>
      <c r="U353" s="125" t="s">
        <v>13</v>
      </c>
      <c r="V353" s="125" t="s">
        <v>14</v>
      </c>
      <c r="W353" s="125" t="s">
        <v>15</v>
      </c>
      <c r="X353" s="125" t="s">
        <v>16</v>
      </c>
      <c r="Y353" s="125" t="s">
        <v>17</v>
      </c>
      <c r="Z353" s="125" t="s">
        <v>18</v>
      </c>
      <c r="AA353" s="125" t="s">
        <v>746</v>
      </c>
      <c r="AB353" s="125" t="s">
        <v>21</v>
      </c>
      <c r="AC353" s="126"/>
      <c r="AD353" s="126" t="s">
        <v>875</v>
      </c>
      <c r="AE353" s="126" t="s">
        <v>265</v>
      </c>
    </row>
    <row r="354" spans="1:31" ht="23" customHeight="1" thickTop="1" thickBot="1">
      <c r="A354" s="94" t="s">
        <v>540</v>
      </c>
      <c r="B354" s="94" t="s">
        <v>541</v>
      </c>
      <c r="C354" s="94" t="s">
        <v>25</v>
      </c>
      <c r="D354" s="94" t="s">
        <v>542</v>
      </c>
      <c r="E354" s="94" t="s">
        <v>49</v>
      </c>
      <c r="F354" s="94" t="s">
        <v>704</v>
      </c>
      <c r="G354" s="94" t="s">
        <v>705</v>
      </c>
      <c r="H354" s="94" t="s">
        <v>706</v>
      </c>
      <c r="I354" s="95">
        <v>0</v>
      </c>
      <c r="J354" s="95"/>
      <c r="K354" s="94"/>
      <c r="L354" s="96">
        <v>13.02</v>
      </c>
      <c r="M354" s="96"/>
      <c r="N354" s="96"/>
      <c r="O354" s="96"/>
      <c r="P354" s="96"/>
      <c r="Q354" s="96"/>
      <c r="R354" s="96"/>
      <c r="S354" s="96"/>
      <c r="T354" s="96">
        <v>319.14999999999998</v>
      </c>
      <c r="U354" s="96">
        <v>0</v>
      </c>
      <c r="V354" s="96">
        <v>87.59</v>
      </c>
      <c r="W354" s="96">
        <v>13.5</v>
      </c>
      <c r="X354" s="96">
        <v>0</v>
      </c>
      <c r="Y354" s="96">
        <v>0</v>
      </c>
      <c r="Z354" s="96">
        <v>0</v>
      </c>
      <c r="AA354" s="96">
        <v>0</v>
      </c>
      <c r="AB354" s="96">
        <f>ROUND(SUM(S354:W354,Y354:AA354),2)</f>
        <v>420.24</v>
      </c>
      <c r="AC354" s="94"/>
      <c r="AD354" s="94"/>
      <c r="AE354" s="94" t="s">
        <v>1107</v>
      </c>
    </row>
    <row r="355" spans="1:31" s="28" customFormat="1" ht="23" customHeight="1" thickTop="1" thickBot="1">
      <c r="A355" s="127"/>
      <c r="B355" s="127"/>
      <c r="C355" s="127"/>
      <c r="D355" s="127"/>
      <c r="E355" s="127"/>
      <c r="F355" s="127" t="s">
        <v>704</v>
      </c>
      <c r="G355" s="127" t="s">
        <v>705</v>
      </c>
      <c r="H355" s="127" t="s">
        <v>757</v>
      </c>
      <c r="I355" s="128"/>
      <c r="J355" s="128">
        <f>IF(L355&gt;0,T355/L355,0)</f>
        <v>24.512288786482333</v>
      </c>
      <c r="K355" s="127"/>
      <c r="L355" s="129">
        <f>ROUND(SUM(L354:L354),2)</f>
        <v>13.02</v>
      </c>
      <c r="M355" s="129"/>
      <c r="N355" s="129"/>
      <c r="O355" s="129"/>
      <c r="P355" s="129"/>
      <c r="Q355" s="129"/>
      <c r="R355" s="129"/>
      <c r="S355" s="129"/>
      <c r="T355" s="129">
        <f>ROUND(SUM(T354:T354),2)</f>
        <v>319.14999999999998</v>
      </c>
      <c r="U355" s="129"/>
      <c r="V355" s="129">
        <f t="shared" ref="V355:AB355" si="68">ROUND(SUM(V354:V354),2)</f>
        <v>87.59</v>
      </c>
      <c r="W355" s="129">
        <f t="shared" si="68"/>
        <v>13.5</v>
      </c>
      <c r="X355" s="129">
        <f t="shared" si="68"/>
        <v>0</v>
      </c>
      <c r="Y355" s="129">
        <f t="shared" si="68"/>
        <v>0</v>
      </c>
      <c r="Z355" s="129">
        <f t="shared" si="68"/>
        <v>0</v>
      </c>
      <c r="AA355" s="129">
        <f t="shared" si="68"/>
        <v>0</v>
      </c>
      <c r="AB355" s="129">
        <f t="shared" si="68"/>
        <v>420.24</v>
      </c>
      <c r="AC355" s="127"/>
      <c r="AD355" s="127"/>
      <c r="AE355" s="127"/>
    </row>
    <row r="356" spans="1:31" s="28" customFormat="1" ht="23" customHeight="1" thickTop="1" thickBot="1">
      <c r="A356" s="127"/>
      <c r="B356" s="127"/>
      <c r="C356" s="127"/>
      <c r="D356" s="127"/>
      <c r="E356" s="127"/>
      <c r="F356" s="127"/>
      <c r="G356" s="127"/>
      <c r="H356" s="127" t="s">
        <v>759</v>
      </c>
      <c r="I356" s="128"/>
      <c r="J356" s="128">
        <f>IF(L356&gt;0,U356/L356,0)</f>
        <v>3.9877112135176653</v>
      </c>
      <c r="K356" s="127"/>
      <c r="L356" s="129">
        <f>L355</f>
        <v>13.02</v>
      </c>
      <c r="M356" s="129"/>
      <c r="N356" s="129"/>
      <c r="O356" s="129"/>
      <c r="P356" s="129"/>
      <c r="Q356" s="129"/>
      <c r="R356" s="129"/>
      <c r="S356" s="129"/>
      <c r="T356" s="129"/>
      <c r="U356" s="129">
        <f>MAX(0,ROUND(ROUND(L355*$AD$2+0.000000001,2)-T355,2))</f>
        <v>51.92</v>
      </c>
      <c r="V356" s="129"/>
      <c r="W356" s="129"/>
      <c r="X356" s="129"/>
      <c r="Y356" s="129"/>
      <c r="Z356" s="129"/>
      <c r="AA356" s="129"/>
      <c r="AB356" s="129">
        <f>U356</f>
        <v>51.92</v>
      </c>
      <c r="AC356" s="127"/>
      <c r="AD356" s="127"/>
      <c r="AE356" s="127"/>
    </row>
    <row r="357" spans="1:31" s="28" customFormat="1" ht="23" customHeight="1" thickTop="1" thickBot="1">
      <c r="A357" s="130"/>
      <c r="B357" s="130"/>
      <c r="C357" s="130"/>
      <c r="D357" s="130"/>
      <c r="E357" s="130"/>
      <c r="F357" s="130"/>
      <c r="G357" s="130"/>
      <c r="H357" s="130" t="s">
        <v>1108</v>
      </c>
      <c r="I357" s="131"/>
      <c r="J357" s="131">
        <f>IF(L357&gt;0,(T357+U357)/L357,0)</f>
        <v>28.5</v>
      </c>
      <c r="K357" s="130"/>
      <c r="L357" s="132">
        <f>L355</f>
        <v>13.02</v>
      </c>
      <c r="M357" s="132"/>
      <c r="N357" s="132"/>
      <c r="O357" s="132"/>
      <c r="P357" s="132"/>
      <c r="Q357" s="132"/>
      <c r="R357" s="132"/>
      <c r="S357" s="132"/>
      <c r="T357" s="132">
        <f>T355</f>
        <v>319.14999999999998</v>
      </c>
      <c r="U357" s="132">
        <f>U356</f>
        <v>51.92</v>
      </c>
      <c r="V357" s="132">
        <f>V355</f>
        <v>87.59</v>
      </c>
      <c r="W357" s="132">
        <f>W355</f>
        <v>13.5</v>
      </c>
      <c r="X357" s="132"/>
      <c r="Y357" s="132">
        <f>Y355</f>
        <v>0</v>
      </c>
      <c r="Z357" s="132">
        <f>Z355</f>
        <v>0</v>
      </c>
      <c r="AA357" s="132">
        <f>AA355</f>
        <v>0</v>
      </c>
      <c r="AB357" s="132">
        <f>ROUND(AB355+U357,2)</f>
        <v>472.16</v>
      </c>
      <c r="AC357" s="127"/>
      <c r="AD357" s="127"/>
      <c r="AE357" s="127"/>
    </row>
    <row r="358" spans="1:31" s="20" customFormat="1" ht="44" customHeight="1" thickTop="1" thickBot="1">
      <c r="A358" s="125" t="s">
        <v>0</v>
      </c>
      <c r="B358" s="125" t="s">
        <v>1</v>
      </c>
      <c r="C358" s="125" t="s">
        <v>2</v>
      </c>
      <c r="D358" s="125" t="s">
        <v>738</v>
      </c>
      <c r="E358" s="125" t="s">
        <v>739</v>
      </c>
      <c r="F358" s="125" t="s">
        <v>5</v>
      </c>
      <c r="G358" s="125" t="s">
        <v>6</v>
      </c>
      <c r="H358" s="125" t="s">
        <v>740</v>
      </c>
      <c r="I358" s="125" t="s">
        <v>8</v>
      </c>
      <c r="J358" s="125" t="s">
        <v>9</v>
      </c>
      <c r="K358" s="125" t="s">
        <v>10</v>
      </c>
      <c r="L358" s="125" t="s">
        <v>11</v>
      </c>
      <c r="M358" s="125" t="s">
        <v>741</v>
      </c>
      <c r="N358" s="125" t="s">
        <v>742</v>
      </c>
      <c r="O358" s="125" t="s">
        <v>743</v>
      </c>
      <c r="P358" s="125" t="s">
        <v>744</v>
      </c>
      <c r="Q358" s="125" t="s">
        <v>735</v>
      </c>
      <c r="R358" s="125" t="s">
        <v>736</v>
      </c>
      <c r="S358" s="125" t="s">
        <v>745</v>
      </c>
      <c r="T358" s="125" t="s">
        <v>12</v>
      </c>
      <c r="U358" s="125" t="s">
        <v>13</v>
      </c>
      <c r="V358" s="125" t="s">
        <v>14</v>
      </c>
      <c r="W358" s="125" t="s">
        <v>15</v>
      </c>
      <c r="X358" s="125" t="s">
        <v>16</v>
      </c>
      <c r="Y358" s="125" t="s">
        <v>17</v>
      </c>
      <c r="Z358" s="125" t="s">
        <v>18</v>
      </c>
      <c r="AA358" s="125" t="s">
        <v>746</v>
      </c>
      <c r="AB358" s="125" t="s">
        <v>21</v>
      </c>
      <c r="AC358" s="126"/>
      <c r="AD358" s="126" t="s">
        <v>875</v>
      </c>
      <c r="AE358" s="126" t="s">
        <v>265</v>
      </c>
    </row>
    <row r="359" spans="1:31" ht="23" customHeight="1" thickTop="1" thickBot="1">
      <c r="A359" s="94" t="s">
        <v>491</v>
      </c>
      <c r="B359" s="94" t="s">
        <v>492</v>
      </c>
      <c r="C359" s="94" t="s">
        <v>25</v>
      </c>
      <c r="D359" s="94" t="s">
        <v>493</v>
      </c>
      <c r="E359" s="94" t="s">
        <v>49</v>
      </c>
      <c r="F359" s="94" t="s">
        <v>729</v>
      </c>
      <c r="G359" s="94" t="s">
        <v>624</v>
      </c>
      <c r="H359" s="94" t="s">
        <v>707</v>
      </c>
      <c r="I359" s="95">
        <v>0</v>
      </c>
      <c r="J359" s="95"/>
      <c r="K359" s="94"/>
      <c r="L359" s="96">
        <v>14.37</v>
      </c>
      <c r="M359" s="96"/>
      <c r="N359" s="96"/>
      <c r="O359" s="96"/>
      <c r="P359" s="96"/>
      <c r="Q359" s="96"/>
      <c r="R359" s="96"/>
      <c r="S359" s="96"/>
      <c r="T359" s="96">
        <v>464.98</v>
      </c>
      <c r="U359" s="96">
        <v>0</v>
      </c>
      <c r="V359" s="96">
        <v>245.31</v>
      </c>
      <c r="W359" s="96">
        <v>22.5</v>
      </c>
      <c r="X359" s="96">
        <v>0</v>
      </c>
      <c r="Y359" s="96">
        <v>0</v>
      </c>
      <c r="Z359" s="96">
        <v>0</v>
      </c>
      <c r="AA359" s="96">
        <v>0</v>
      </c>
      <c r="AB359" s="96">
        <f>ROUND(SUM(S359:W359,Y359:AA359),2)</f>
        <v>732.79</v>
      </c>
      <c r="AC359" s="94"/>
      <c r="AD359" s="94"/>
      <c r="AE359" s="94" t="s">
        <v>1109</v>
      </c>
    </row>
    <row r="360" spans="1:31" s="28" customFormat="1" ht="23" customHeight="1" thickTop="1" thickBot="1">
      <c r="A360" s="127"/>
      <c r="B360" s="127"/>
      <c r="C360" s="127"/>
      <c r="D360" s="127"/>
      <c r="E360" s="127"/>
      <c r="F360" s="127" t="s">
        <v>729</v>
      </c>
      <c r="G360" s="127" t="s">
        <v>624</v>
      </c>
      <c r="H360" s="127" t="s">
        <v>757</v>
      </c>
      <c r="I360" s="128"/>
      <c r="J360" s="128">
        <f>IF(L360&gt;0,T360/L360,0)</f>
        <v>32.357689631176065</v>
      </c>
      <c r="K360" s="127"/>
      <c r="L360" s="129">
        <f>ROUND(SUM(L359:L359),2)</f>
        <v>14.37</v>
      </c>
      <c r="M360" s="129"/>
      <c r="N360" s="129"/>
      <c r="O360" s="129"/>
      <c r="P360" s="129"/>
      <c r="Q360" s="129"/>
      <c r="R360" s="129"/>
      <c r="S360" s="129"/>
      <c r="T360" s="129">
        <f>ROUND(SUM(T359:T359),2)</f>
        <v>464.98</v>
      </c>
      <c r="U360" s="129"/>
      <c r="V360" s="129">
        <f t="shared" ref="V360:AB360" si="69">ROUND(SUM(V359:V359),2)</f>
        <v>245.31</v>
      </c>
      <c r="W360" s="129">
        <f t="shared" si="69"/>
        <v>22.5</v>
      </c>
      <c r="X360" s="129">
        <f t="shared" si="69"/>
        <v>0</v>
      </c>
      <c r="Y360" s="129">
        <f t="shared" si="69"/>
        <v>0</v>
      </c>
      <c r="Z360" s="129">
        <f t="shared" si="69"/>
        <v>0</v>
      </c>
      <c r="AA360" s="129">
        <f t="shared" si="69"/>
        <v>0</v>
      </c>
      <c r="AB360" s="129">
        <f t="shared" si="69"/>
        <v>732.79</v>
      </c>
      <c r="AC360" s="127"/>
      <c r="AD360" s="127"/>
      <c r="AE360" s="127"/>
    </row>
    <row r="361" spans="1:31" s="28" customFormat="1" ht="23" customHeight="1" thickTop="1" thickBot="1">
      <c r="A361" s="130"/>
      <c r="B361" s="130"/>
      <c r="C361" s="130"/>
      <c r="D361" s="130"/>
      <c r="E361" s="130"/>
      <c r="F361" s="130"/>
      <c r="G361" s="130"/>
      <c r="H361" s="130" t="s">
        <v>1110</v>
      </c>
      <c r="I361" s="131"/>
      <c r="J361" s="131">
        <f>IF(L361&gt;0,(T361+U361)/L361,0)</f>
        <v>32.357689631176065</v>
      </c>
      <c r="K361" s="130"/>
      <c r="L361" s="132">
        <f>L360</f>
        <v>14.37</v>
      </c>
      <c r="M361" s="132"/>
      <c r="N361" s="132"/>
      <c r="O361" s="132"/>
      <c r="P361" s="132"/>
      <c r="Q361" s="132"/>
      <c r="R361" s="132"/>
      <c r="S361" s="132"/>
      <c r="T361" s="132">
        <f>T360</f>
        <v>464.98</v>
      </c>
      <c r="U361" s="132">
        <f>0</f>
        <v>0</v>
      </c>
      <c r="V361" s="132">
        <f>V360</f>
        <v>245.31</v>
      </c>
      <c r="W361" s="132">
        <f>W360</f>
        <v>22.5</v>
      </c>
      <c r="X361" s="132"/>
      <c r="Y361" s="132">
        <f>Y360</f>
        <v>0</v>
      </c>
      <c r="Z361" s="132">
        <f>Z360</f>
        <v>0</v>
      </c>
      <c r="AA361" s="132">
        <f>AA360</f>
        <v>0</v>
      </c>
      <c r="AB361" s="132">
        <f>ROUND(AB360+U361,2)</f>
        <v>732.79</v>
      </c>
      <c r="AC361" s="127"/>
      <c r="AD361" s="127"/>
      <c r="AE361" s="127"/>
    </row>
    <row r="362" spans="1:31" s="20" customFormat="1" ht="44" customHeight="1" thickTop="1" thickBot="1">
      <c r="A362" s="125" t="s">
        <v>0</v>
      </c>
      <c r="B362" s="125" t="s">
        <v>1</v>
      </c>
      <c r="C362" s="125" t="s">
        <v>2</v>
      </c>
      <c r="D362" s="125" t="s">
        <v>738</v>
      </c>
      <c r="E362" s="125" t="s">
        <v>739</v>
      </c>
      <c r="F362" s="125" t="s">
        <v>5</v>
      </c>
      <c r="G362" s="125" t="s">
        <v>6</v>
      </c>
      <c r="H362" s="125" t="s">
        <v>740</v>
      </c>
      <c r="I362" s="125" t="s">
        <v>8</v>
      </c>
      <c r="J362" s="125" t="s">
        <v>9</v>
      </c>
      <c r="K362" s="125" t="s">
        <v>10</v>
      </c>
      <c r="L362" s="125" t="s">
        <v>11</v>
      </c>
      <c r="M362" s="125" t="s">
        <v>741</v>
      </c>
      <c r="N362" s="125" t="s">
        <v>742</v>
      </c>
      <c r="O362" s="125" t="s">
        <v>743</v>
      </c>
      <c r="P362" s="125" t="s">
        <v>744</v>
      </c>
      <c r="Q362" s="125" t="s">
        <v>735</v>
      </c>
      <c r="R362" s="125" t="s">
        <v>736</v>
      </c>
      <c r="S362" s="125" t="s">
        <v>745</v>
      </c>
      <c r="T362" s="125" t="s">
        <v>12</v>
      </c>
      <c r="U362" s="125" t="s">
        <v>13</v>
      </c>
      <c r="V362" s="125" t="s">
        <v>14</v>
      </c>
      <c r="W362" s="125" t="s">
        <v>15</v>
      </c>
      <c r="X362" s="125" t="s">
        <v>16</v>
      </c>
      <c r="Y362" s="125" t="s">
        <v>17</v>
      </c>
      <c r="Z362" s="125" t="s">
        <v>18</v>
      </c>
      <c r="AA362" s="125" t="s">
        <v>746</v>
      </c>
      <c r="AB362" s="125" t="s">
        <v>21</v>
      </c>
      <c r="AC362" s="126"/>
      <c r="AD362" s="126" t="s">
        <v>875</v>
      </c>
      <c r="AE362" s="126" t="s">
        <v>265</v>
      </c>
    </row>
    <row r="363" spans="1:31" ht="23" customHeight="1" thickTop="1" thickBot="1">
      <c r="A363" s="94" t="s">
        <v>491</v>
      </c>
      <c r="B363" s="94" t="s">
        <v>492</v>
      </c>
      <c r="C363" s="94" t="s">
        <v>25</v>
      </c>
      <c r="D363" s="94" t="s">
        <v>510</v>
      </c>
      <c r="E363" s="94" t="s">
        <v>175</v>
      </c>
      <c r="F363" s="94" t="s">
        <v>708</v>
      </c>
      <c r="G363" s="94" t="s">
        <v>730</v>
      </c>
      <c r="H363" s="94" t="s">
        <v>709</v>
      </c>
      <c r="I363" s="95">
        <v>0</v>
      </c>
      <c r="J363" s="95"/>
      <c r="K363" s="94"/>
      <c r="L363" s="96">
        <v>11.31</v>
      </c>
      <c r="M363" s="96"/>
      <c r="N363" s="96"/>
      <c r="O363" s="96"/>
      <c r="P363" s="96"/>
      <c r="Q363" s="96"/>
      <c r="R363" s="96"/>
      <c r="S363" s="96"/>
      <c r="T363" s="96">
        <v>526.16999999999996</v>
      </c>
      <c r="U363" s="96">
        <v>0</v>
      </c>
      <c r="V363" s="96">
        <v>204.97</v>
      </c>
      <c r="W363" s="96">
        <v>13.5</v>
      </c>
      <c r="X363" s="96">
        <v>0</v>
      </c>
      <c r="Y363" s="96">
        <v>0</v>
      </c>
      <c r="Z363" s="96">
        <v>0</v>
      </c>
      <c r="AA363" s="96">
        <v>0</v>
      </c>
      <c r="AB363" s="96">
        <f>ROUND(SUM(S363:W363,Y363:AA363),2)</f>
        <v>744.64</v>
      </c>
      <c r="AC363" s="94"/>
      <c r="AD363" s="94"/>
      <c r="AE363" s="94" t="s">
        <v>1111</v>
      </c>
    </row>
    <row r="364" spans="1:31" s="28" customFormat="1" ht="23" customHeight="1" thickTop="1" thickBot="1">
      <c r="A364" s="127"/>
      <c r="B364" s="127"/>
      <c r="C364" s="127"/>
      <c r="D364" s="127"/>
      <c r="E364" s="127"/>
      <c r="F364" s="127" t="s">
        <v>708</v>
      </c>
      <c r="G364" s="127" t="s">
        <v>730</v>
      </c>
      <c r="H364" s="127" t="s">
        <v>757</v>
      </c>
      <c r="I364" s="128"/>
      <c r="J364" s="128">
        <f>IF(L364&gt;0,T364/L364,0)</f>
        <v>46.522546419098134</v>
      </c>
      <c r="K364" s="127"/>
      <c r="L364" s="129">
        <f>ROUND(SUM(L363:L363),2)</f>
        <v>11.31</v>
      </c>
      <c r="M364" s="129"/>
      <c r="N364" s="129"/>
      <c r="O364" s="129"/>
      <c r="P364" s="129"/>
      <c r="Q364" s="129"/>
      <c r="R364" s="129"/>
      <c r="S364" s="129"/>
      <c r="T364" s="129">
        <f>ROUND(SUM(T363:T363),2)</f>
        <v>526.16999999999996</v>
      </c>
      <c r="U364" s="129"/>
      <c r="V364" s="129">
        <f t="shared" ref="V364:AB364" si="70">ROUND(SUM(V363:V363),2)</f>
        <v>204.97</v>
      </c>
      <c r="W364" s="129">
        <f t="shared" si="70"/>
        <v>13.5</v>
      </c>
      <c r="X364" s="129">
        <f t="shared" si="70"/>
        <v>0</v>
      </c>
      <c r="Y364" s="129">
        <f t="shared" si="70"/>
        <v>0</v>
      </c>
      <c r="Z364" s="129">
        <f t="shared" si="70"/>
        <v>0</v>
      </c>
      <c r="AA364" s="129">
        <f t="shared" si="70"/>
        <v>0</v>
      </c>
      <c r="AB364" s="129">
        <f t="shared" si="70"/>
        <v>744.64</v>
      </c>
      <c r="AC364" s="127"/>
      <c r="AD364" s="127"/>
      <c r="AE364" s="127"/>
    </row>
    <row r="365" spans="1:31" s="28" customFormat="1" ht="23" customHeight="1" thickTop="1" thickBot="1">
      <c r="A365" s="130"/>
      <c r="B365" s="130"/>
      <c r="C365" s="130"/>
      <c r="D365" s="130"/>
      <c r="E365" s="130"/>
      <c r="F365" s="130"/>
      <c r="G365" s="130"/>
      <c r="H365" s="130" t="s">
        <v>1112</v>
      </c>
      <c r="I365" s="131"/>
      <c r="J365" s="131">
        <f>IF(L365&gt;0,(T365+U365)/L365,0)</f>
        <v>46.522546419098134</v>
      </c>
      <c r="K365" s="130"/>
      <c r="L365" s="132">
        <f>L364</f>
        <v>11.31</v>
      </c>
      <c r="M365" s="132"/>
      <c r="N365" s="132"/>
      <c r="O365" s="132"/>
      <c r="P365" s="132"/>
      <c r="Q365" s="132"/>
      <c r="R365" s="132"/>
      <c r="S365" s="132"/>
      <c r="T365" s="132">
        <f>T364</f>
        <v>526.16999999999996</v>
      </c>
      <c r="U365" s="132">
        <f>0</f>
        <v>0</v>
      </c>
      <c r="V365" s="132">
        <f>V364</f>
        <v>204.97</v>
      </c>
      <c r="W365" s="132">
        <f>W364</f>
        <v>13.5</v>
      </c>
      <c r="X365" s="132"/>
      <c r="Y365" s="132">
        <f>Y364</f>
        <v>0</v>
      </c>
      <c r="Z365" s="132">
        <f>Z364</f>
        <v>0</v>
      </c>
      <c r="AA365" s="132">
        <f>AA364</f>
        <v>0</v>
      </c>
      <c r="AB365" s="132">
        <f>ROUND(AB364+U365,2)</f>
        <v>744.64</v>
      </c>
      <c r="AC365" s="127"/>
      <c r="AD365" s="127"/>
      <c r="AE365" s="127"/>
    </row>
    <row r="366" spans="1:31" s="20" customFormat="1" ht="44" customHeight="1" thickTop="1" thickBot="1">
      <c r="A366" s="125" t="s">
        <v>0</v>
      </c>
      <c r="B366" s="125" t="s">
        <v>1</v>
      </c>
      <c r="C366" s="125" t="s">
        <v>2</v>
      </c>
      <c r="D366" s="125" t="s">
        <v>738</v>
      </c>
      <c r="E366" s="125" t="s">
        <v>739</v>
      </c>
      <c r="F366" s="125" t="s">
        <v>5</v>
      </c>
      <c r="G366" s="125" t="s">
        <v>6</v>
      </c>
      <c r="H366" s="125" t="s">
        <v>740</v>
      </c>
      <c r="I366" s="125" t="s">
        <v>8</v>
      </c>
      <c r="J366" s="125" t="s">
        <v>9</v>
      </c>
      <c r="K366" s="125" t="s">
        <v>10</v>
      </c>
      <c r="L366" s="125" t="s">
        <v>11</v>
      </c>
      <c r="M366" s="125" t="s">
        <v>741</v>
      </c>
      <c r="N366" s="125" t="s">
        <v>742</v>
      </c>
      <c r="O366" s="125" t="s">
        <v>743</v>
      </c>
      <c r="P366" s="125" t="s">
        <v>744</v>
      </c>
      <c r="Q366" s="125" t="s">
        <v>735</v>
      </c>
      <c r="R366" s="125" t="s">
        <v>736</v>
      </c>
      <c r="S366" s="125" t="s">
        <v>745</v>
      </c>
      <c r="T366" s="125" t="s">
        <v>12</v>
      </c>
      <c r="U366" s="125" t="s">
        <v>13</v>
      </c>
      <c r="V366" s="125" t="s">
        <v>14</v>
      </c>
      <c r="W366" s="125" t="s">
        <v>15</v>
      </c>
      <c r="X366" s="125" t="s">
        <v>16</v>
      </c>
      <c r="Y366" s="125" t="s">
        <v>17</v>
      </c>
      <c r="Z366" s="125" t="s">
        <v>18</v>
      </c>
      <c r="AA366" s="125" t="s">
        <v>746</v>
      </c>
      <c r="AB366" s="125" t="s">
        <v>21</v>
      </c>
      <c r="AC366" s="126"/>
      <c r="AD366" s="126" t="s">
        <v>875</v>
      </c>
      <c r="AE366" s="126" t="s">
        <v>265</v>
      </c>
    </row>
    <row r="367" spans="1:31" ht="23" customHeight="1" thickTop="1" thickBot="1">
      <c r="A367" s="94" t="s">
        <v>497</v>
      </c>
      <c r="B367" s="94" t="s">
        <v>492</v>
      </c>
      <c r="C367" s="94" t="s">
        <v>25</v>
      </c>
      <c r="D367" s="94" t="s">
        <v>509</v>
      </c>
      <c r="E367" s="94" t="s">
        <v>49</v>
      </c>
      <c r="F367" s="94" t="s">
        <v>710</v>
      </c>
      <c r="G367" s="94" t="s">
        <v>157</v>
      </c>
      <c r="H367" s="94" t="s">
        <v>711</v>
      </c>
      <c r="I367" s="95">
        <v>0</v>
      </c>
      <c r="J367" s="95"/>
      <c r="K367" s="94"/>
      <c r="L367" s="96">
        <v>6.81</v>
      </c>
      <c r="M367" s="96"/>
      <c r="N367" s="96"/>
      <c r="O367" s="96"/>
      <c r="P367" s="96"/>
      <c r="Q367" s="96"/>
      <c r="R367" s="96"/>
      <c r="S367" s="96"/>
      <c r="T367" s="96">
        <v>404.26</v>
      </c>
      <c r="U367" s="96">
        <v>0</v>
      </c>
      <c r="V367" s="96">
        <v>383.78</v>
      </c>
      <c r="W367" s="96">
        <v>4.5</v>
      </c>
      <c r="X367" s="96">
        <v>0</v>
      </c>
      <c r="Y367" s="96">
        <v>0</v>
      </c>
      <c r="Z367" s="96">
        <v>0</v>
      </c>
      <c r="AA367" s="96">
        <v>0</v>
      </c>
      <c r="AB367" s="96">
        <f>ROUND(SUM(S367:W367,Y367:AA367),2)</f>
        <v>792.54</v>
      </c>
      <c r="AC367" s="94"/>
      <c r="AD367" s="94"/>
      <c r="AE367" s="94" t="s">
        <v>1113</v>
      </c>
    </row>
    <row r="368" spans="1:31" ht="23" customHeight="1" thickTop="1" thickBot="1">
      <c r="A368" s="94" t="s">
        <v>491</v>
      </c>
      <c r="B368" s="94" t="s">
        <v>492</v>
      </c>
      <c r="C368" s="94" t="s">
        <v>25</v>
      </c>
      <c r="D368" s="94" t="s">
        <v>510</v>
      </c>
      <c r="E368" s="94" t="s">
        <v>175</v>
      </c>
      <c r="F368" s="94" t="s">
        <v>710</v>
      </c>
      <c r="G368" s="94" t="s">
        <v>157</v>
      </c>
      <c r="H368" s="94" t="s">
        <v>711</v>
      </c>
      <c r="I368" s="95">
        <v>0</v>
      </c>
      <c r="J368" s="95"/>
      <c r="K368" s="94"/>
      <c r="L368" s="96">
        <v>11.34</v>
      </c>
      <c r="M368" s="96"/>
      <c r="N368" s="96"/>
      <c r="O368" s="96"/>
      <c r="P368" s="96"/>
      <c r="Q368" s="96"/>
      <c r="R368" s="96"/>
      <c r="S368" s="96"/>
      <c r="T368" s="96">
        <v>526.16999999999996</v>
      </c>
      <c r="U368" s="96">
        <v>0</v>
      </c>
      <c r="V368" s="96">
        <v>204.97</v>
      </c>
      <c r="W368" s="96">
        <v>13.5</v>
      </c>
      <c r="X368" s="96">
        <v>0</v>
      </c>
      <c r="Y368" s="96">
        <v>0</v>
      </c>
      <c r="Z368" s="96">
        <v>0</v>
      </c>
      <c r="AA368" s="96">
        <v>0</v>
      </c>
      <c r="AB368" s="96">
        <f>ROUND(SUM(S368:W368,Y368:AA368),2)</f>
        <v>744.64</v>
      </c>
      <c r="AC368" s="94"/>
      <c r="AD368" s="94"/>
      <c r="AE368" s="94" t="s">
        <v>1114</v>
      </c>
    </row>
    <row r="369" spans="1:31" ht="23" customHeight="1" thickTop="1" thickBot="1">
      <c r="A369" s="94" t="s">
        <v>491</v>
      </c>
      <c r="B369" s="94" t="s">
        <v>492</v>
      </c>
      <c r="C369" s="94" t="s">
        <v>25</v>
      </c>
      <c r="D369" s="94" t="s">
        <v>493</v>
      </c>
      <c r="E369" s="94" t="s">
        <v>49</v>
      </c>
      <c r="F369" s="94" t="s">
        <v>710</v>
      </c>
      <c r="G369" s="94" t="s">
        <v>157</v>
      </c>
      <c r="H369" s="94" t="s">
        <v>711</v>
      </c>
      <c r="I369" s="95">
        <v>0</v>
      </c>
      <c r="J369" s="95"/>
      <c r="K369" s="94"/>
      <c r="L369" s="96">
        <v>7.1</v>
      </c>
      <c r="M369" s="96"/>
      <c r="N369" s="96"/>
      <c r="O369" s="96"/>
      <c r="P369" s="96"/>
      <c r="Q369" s="96"/>
      <c r="R369" s="96"/>
      <c r="S369" s="96"/>
      <c r="T369" s="96">
        <v>229.75</v>
      </c>
      <c r="U369" s="96">
        <v>0</v>
      </c>
      <c r="V369" s="96">
        <v>121.21</v>
      </c>
      <c r="W369" s="96">
        <v>22.5</v>
      </c>
      <c r="X369" s="96">
        <v>0</v>
      </c>
      <c r="Y369" s="96">
        <v>0</v>
      </c>
      <c r="Z369" s="96">
        <v>0</v>
      </c>
      <c r="AA369" s="96">
        <v>0</v>
      </c>
      <c r="AB369" s="96">
        <f>ROUND(SUM(S369:W369,Y369:AA369),2)</f>
        <v>373.46</v>
      </c>
      <c r="AC369" s="94"/>
      <c r="AD369" s="94"/>
      <c r="AE369" s="94" t="s">
        <v>1115</v>
      </c>
    </row>
    <row r="370" spans="1:31" s="28" customFormat="1" ht="23" customHeight="1" thickTop="1" thickBot="1">
      <c r="A370" s="127"/>
      <c r="B370" s="127"/>
      <c r="C370" s="127"/>
      <c r="D370" s="127"/>
      <c r="E370" s="127"/>
      <c r="F370" s="127" t="s">
        <v>710</v>
      </c>
      <c r="G370" s="127" t="s">
        <v>157</v>
      </c>
      <c r="H370" s="127" t="s">
        <v>757</v>
      </c>
      <c r="I370" s="128"/>
      <c r="J370" s="128">
        <f>IF(L370&gt;0,T370/L370,0)</f>
        <v>45.947722772277231</v>
      </c>
      <c r="K370" s="127"/>
      <c r="L370" s="129">
        <f>ROUND(SUM(L367:L369),2)</f>
        <v>25.25</v>
      </c>
      <c r="M370" s="129"/>
      <c r="N370" s="129"/>
      <c r="O370" s="129"/>
      <c r="P370" s="129"/>
      <c r="Q370" s="129"/>
      <c r="R370" s="129"/>
      <c r="S370" s="129"/>
      <c r="T370" s="129">
        <f>ROUND(SUM(T367:T369),2)</f>
        <v>1160.18</v>
      </c>
      <c r="U370" s="129"/>
      <c r="V370" s="129">
        <f t="shared" ref="V370:AB370" si="71">ROUND(SUM(V367:V369),2)</f>
        <v>709.96</v>
      </c>
      <c r="W370" s="129">
        <f t="shared" si="71"/>
        <v>40.5</v>
      </c>
      <c r="X370" s="129">
        <f t="shared" si="71"/>
        <v>0</v>
      </c>
      <c r="Y370" s="129">
        <f t="shared" si="71"/>
        <v>0</v>
      </c>
      <c r="Z370" s="129">
        <f t="shared" si="71"/>
        <v>0</v>
      </c>
      <c r="AA370" s="129">
        <f t="shared" si="71"/>
        <v>0</v>
      </c>
      <c r="AB370" s="129">
        <f t="shared" si="71"/>
        <v>1910.64</v>
      </c>
      <c r="AC370" s="127"/>
      <c r="AD370" s="127"/>
      <c r="AE370" s="127"/>
    </row>
    <row r="371" spans="1:31" s="28" customFormat="1" ht="23" customHeight="1" thickTop="1" thickBot="1">
      <c r="A371" s="130"/>
      <c r="B371" s="130"/>
      <c r="C371" s="130"/>
      <c r="D371" s="130"/>
      <c r="E371" s="130"/>
      <c r="F371" s="130"/>
      <c r="G371" s="130"/>
      <c r="H371" s="130" t="s">
        <v>1116</v>
      </c>
      <c r="I371" s="131"/>
      <c r="J371" s="131">
        <f>IF(L371&gt;0,(T371+U371)/L371,0)</f>
        <v>45.947722772277231</v>
      </c>
      <c r="K371" s="130"/>
      <c r="L371" s="132">
        <f>L370</f>
        <v>25.25</v>
      </c>
      <c r="M371" s="132"/>
      <c r="N371" s="132"/>
      <c r="O371" s="132"/>
      <c r="P371" s="132"/>
      <c r="Q371" s="132"/>
      <c r="R371" s="132"/>
      <c r="S371" s="132"/>
      <c r="T371" s="132">
        <f>T370</f>
        <v>1160.18</v>
      </c>
      <c r="U371" s="132">
        <f>0</f>
        <v>0</v>
      </c>
      <c r="V371" s="132">
        <f>V370</f>
        <v>709.96</v>
      </c>
      <c r="W371" s="132">
        <f>W370</f>
        <v>40.5</v>
      </c>
      <c r="X371" s="132"/>
      <c r="Y371" s="132">
        <f>Y370</f>
        <v>0</v>
      </c>
      <c r="Z371" s="132">
        <f>Z370</f>
        <v>0</v>
      </c>
      <c r="AA371" s="132">
        <f>AA370</f>
        <v>0</v>
      </c>
      <c r="AB371" s="132">
        <f>ROUND(AB370+U371,2)</f>
        <v>1910.64</v>
      </c>
      <c r="AC371" s="127"/>
      <c r="AD371" s="127"/>
      <c r="AE371" s="127"/>
    </row>
    <row r="372" spans="1:31" s="20" customFormat="1" ht="44" customHeight="1" thickTop="1" thickBot="1">
      <c r="A372" s="125" t="s">
        <v>0</v>
      </c>
      <c r="B372" s="125" t="s">
        <v>1</v>
      </c>
      <c r="C372" s="125" t="s">
        <v>2</v>
      </c>
      <c r="D372" s="125" t="s">
        <v>738</v>
      </c>
      <c r="E372" s="125" t="s">
        <v>739</v>
      </c>
      <c r="F372" s="125" t="s">
        <v>5</v>
      </c>
      <c r="G372" s="125" t="s">
        <v>6</v>
      </c>
      <c r="H372" s="125" t="s">
        <v>740</v>
      </c>
      <c r="I372" s="125" t="s">
        <v>8</v>
      </c>
      <c r="J372" s="125" t="s">
        <v>9</v>
      </c>
      <c r="K372" s="125" t="s">
        <v>10</v>
      </c>
      <c r="L372" s="125" t="s">
        <v>11</v>
      </c>
      <c r="M372" s="125" t="s">
        <v>741</v>
      </c>
      <c r="N372" s="125" t="s">
        <v>742</v>
      </c>
      <c r="O372" s="125" t="s">
        <v>743</v>
      </c>
      <c r="P372" s="125" t="s">
        <v>744</v>
      </c>
      <c r="Q372" s="125" t="s">
        <v>735</v>
      </c>
      <c r="R372" s="125" t="s">
        <v>736</v>
      </c>
      <c r="S372" s="125" t="s">
        <v>745</v>
      </c>
      <c r="T372" s="125" t="s">
        <v>12</v>
      </c>
      <c r="U372" s="125" t="s">
        <v>13</v>
      </c>
      <c r="V372" s="125" t="s">
        <v>14</v>
      </c>
      <c r="W372" s="125" t="s">
        <v>15</v>
      </c>
      <c r="X372" s="125" t="s">
        <v>16</v>
      </c>
      <c r="Y372" s="125" t="s">
        <v>17</v>
      </c>
      <c r="Z372" s="125" t="s">
        <v>18</v>
      </c>
      <c r="AA372" s="125" t="s">
        <v>746</v>
      </c>
      <c r="AB372" s="125" t="s">
        <v>21</v>
      </c>
      <c r="AC372" s="126"/>
      <c r="AD372" s="126" t="s">
        <v>875</v>
      </c>
      <c r="AE372" s="126" t="s">
        <v>265</v>
      </c>
    </row>
    <row r="373" spans="1:31" ht="23" customHeight="1" thickTop="1" thickBot="1">
      <c r="A373" s="94" t="s">
        <v>497</v>
      </c>
      <c r="B373" s="94" t="s">
        <v>492</v>
      </c>
      <c r="C373" s="94" t="s">
        <v>25</v>
      </c>
      <c r="D373" s="94" t="s">
        <v>498</v>
      </c>
      <c r="E373" s="94" t="s">
        <v>192</v>
      </c>
      <c r="F373" s="94" t="s">
        <v>712</v>
      </c>
      <c r="G373" s="94" t="s">
        <v>713</v>
      </c>
      <c r="H373" s="94" t="s">
        <v>714</v>
      </c>
      <c r="I373" s="95">
        <v>0</v>
      </c>
      <c r="J373" s="95"/>
      <c r="K373" s="94"/>
      <c r="L373" s="96">
        <v>8.82</v>
      </c>
      <c r="M373" s="96"/>
      <c r="N373" s="96"/>
      <c r="O373" s="96"/>
      <c r="P373" s="96"/>
      <c r="Q373" s="96"/>
      <c r="R373" s="96"/>
      <c r="S373" s="96"/>
      <c r="T373" s="96">
        <v>364.49</v>
      </c>
      <c r="U373" s="96">
        <v>0</v>
      </c>
      <c r="V373" s="96">
        <v>152.31</v>
      </c>
      <c r="W373" s="96">
        <v>9</v>
      </c>
      <c r="X373" s="96">
        <v>0</v>
      </c>
      <c r="Y373" s="96">
        <v>0</v>
      </c>
      <c r="Z373" s="96">
        <v>0</v>
      </c>
      <c r="AA373" s="96">
        <v>0</v>
      </c>
      <c r="AB373" s="96">
        <f t="shared" ref="AB373:AB380" si="72">ROUND(SUM(S373:W373,Y373:AA373),2)</f>
        <v>525.79999999999995</v>
      </c>
      <c r="AC373" s="94"/>
      <c r="AD373" s="94"/>
      <c r="AE373" s="94" t="s">
        <v>1117</v>
      </c>
    </row>
    <row r="374" spans="1:31" ht="23" customHeight="1" thickTop="1" thickBot="1">
      <c r="A374" s="94" t="s">
        <v>497</v>
      </c>
      <c r="B374" s="94" t="s">
        <v>492</v>
      </c>
      <c r="C374" s="94" t="s">
        <v>25</v>
      </c>
      <c r="D374" s="94" t="s">
        <v>502</v>
      </c>
      <c r="E374" s="94" t="s">
        <v>503</v>
      </c>
      <c r="F374" s="94" t="s">
        <v>712</v>
      </c>
      <c r="G374" s="94" t="s">
        <v>713</v>
      </c>
      <c r="H374" s="94" t="s">
        <v>714</v>
      </c>
      <c r="I374" s="95">
        <v>0</v>
      </c>
      <c r="J374" s="95"/>
      <c r="K374" s="94"/>
      <c r="L374" s="96">
        <v>10.24</v>
      </c>
      <c r="M374" s="96"/>
      <c r="N374" s="96"/>
      <c r="O374" s="96"/>
      <c r="P374" s="96"/>
      <c r="Q374" s="96"/>
      <c r="R374" s="96"/>
      <c r="S374" s="96"/>
      <c r="T374" s="96">
        <v>233.61</v>
      </c>
      <c r="U374" s="96">
        <v>0</v>
      </c>
      <c r="V374" s="96">
        <v>105.52</v>
      </c>
      <c r="W374" s="96">
        <v>13.5</v>
      </c>
      <c r="X374" s="96">
        <v>0</v>
      </c>
      <c r="Y374" s="96">
        <v>0</v>
      </c>
      <c r="Z374" s="96">
        <v>0</v>
      </c>
      <c r="AA374" s="96">
        <v>0</v>
      </c>
      <c r="AB374" s="96">
        <f t="shared" si="72"/>
        <v>352.63</v>
      </c>
      <c r="AC374" s="94"/>
      <c r="AD374" s="94"/>
      <c r="AE374" s="94" t="s">
        <v>1118</v>
      </c>
    </row>
    <row r="375" spans="1:31" ht="23" customHeight="1" thickTop="1" thickBot="1">
      <c r="A375" s="94" t="s">
        <v>497</v>
      </c>
      <c r="B375" s="94" t="s">
        <v>492</v>
      </c>
      <c r="C375" s="94" t="s">
        <v>25</v>
      </c>
      <c r="D375" s="94" t="s">
        <v>504</v>
      </c>
      <c r="E375" s="94" t="s">
        <v>505</v>
      </c>
      <c r="F375" s="94" t="s">
        <v>712</v>
      </c>
      <c r="G375" s="94" t="s">
        <v>713</v>
      </c>
      <c r="H375" s="94" t="s">
        <v>714</v>
      </c>
      <c r="I375" s="95">
        <v>0</v>
      </c>
      <c r="J375" s="95"/>
      <c r="K375" s="94"/>
      <c r="L375" s="96">
        <v>10.77</v>
      </c>
      <c r="M375" s="96"/>
      <c r="N375" s="96"/>
      <c r="O375" s="96"/>
      <c r="P375" s="96"/>
      <c r="Q375" s="96"/>
      <c r="R375" s="96"/>
      <c r="S375" s="96"/>
      <c r="T375" s="96">
        <v>530.13</v>
      </c>
      <c r="U375" s="96">
        <v>0</v>
      </c>
      <c r="V375" s="96">
        <v>154.97</v>
      </c>
      <c r="W375" s="96">
        <v>13.5</v>
      </c>
      <c r="X375" s="96">
        <v>0</v>
      </c>
      <c r="Y375" s="96">
        <v>0</v>
      </c>
      <c r="Z375" s="96">
        <v>0</v>
      </c>
      <c r="AA375" s="96">
        <v>0</v>
      </c>
      <c r="AB375" s="96">
        <f t="shared" si="72"/>
        <v>698.6</v>
      </c>
      <c r="AC375" s="94"/>
      <c r="AD375" s="94"/>
      <c r="AE375" s="94" t="s">
        <v>1119</v>
      </c>
    </row>
    <row r="376" spans="1:31" ht="23" customHeight="1" thickTop="1" thickBot="1">
      <c r="A376" s="94" t="s">
        <v>497</v>
      </c>
      <c r="B376" s="94" t="s">
        <v>492</v>
      </c>
      <c r="C376" s="94" t="s">
        <v>25</v>
      </c>
      <c r="D376" s="94" t="s">
        <v>506</v>
      </c>
      <c r="E376" s="94" t="s">
        <v>507</v>
      </c>
      <c r="F376" s="94" t="s">
        <v>712</v>
      </c>
      <c r="G376" s="94" t="s">
        <v>713</v>
      </c>
      <c r="H376" s="94" t="s">
        <v>714</v>
      </c>
      <c r="I376" s="95">
        <v>0</v>
      </c>
      <c r="J376" s="95"/>
      <c r="K376" s="94"/>
      <c r="L376" s="96">
        <v>10.09</v>
      </c>
      <c r="M376" s="96"/>
      <c r="N376" s="96"/>
      <c r="O376" s="96"/>
      <c r="P376" s="96"/>
      <c r="Q376" s="96"/>
      <c r="R376" s="96"/>
      <c r="S376" s="96"/>
      <c r="T376" s="96">
        <v>460.49</v>
      </c>
      <c r="U376" s="96">
        <v>0</v>
      </c>
      <c r="V376" s="96">
        <v>166.39</v>
      </c>
      <c r="W376" s="96">
        <v>13.5</v>
      </c>
      <c r="X376" s="96">
        <v>0</v>
      </c>
      <c r="Y376" s="96">
        <v>0</v>
      </c>
      <c r="Z376" s="96">
        <v>0</v>
      </c>
      <c r="AA376" s="96">
        <v>0</v>
      </c>
      <c r="AB376" s="96">
        <f t="shared" si="72"/>
        <v>640.38</v>
      </c>
      <c r="AC376" s="94"/>
      <c r="AD376" s="94"/>
      <c r="AE376" s="94" t="s">
        <v>1120</v>
      </c>
    </row>
    <row r="377" spans="1:31" ht="23" customHeight="1" thickTop="1" thickBot="1">
      <c r="A377" s="94" t="s">
        <v>497</v>
      </c>
      <c r="B377" s="94" t="s">
        <v>492</v>
      </c>
      <c r="C377" s="94" t="s">
        <v>25</v>
      </c>
      <c r="D377" s="94" t="s">
        <v>508</v>
      </c>
      <c r="E377" s="94" t="s">
        <v>27</v>
      </c>
      <c r="F377" s="94" t="s">
        <v>712</v>
      </c>
      <c r="G377" s="94" t="s">
        <v>713</v>
      </c>
      <c r="H377" s="94" t="s">
        <v>714</v>
      </c>
      <c r="I377" s="95">
        <v>0</v>
      </c>
      <c r="J377" s="95"/>
      <c r="K377" s="94"/>
      <c r="L377" s="96">
        <v>5.69</v>
      </c>
      <c r="M377" s="96"/>
      <c r="N377" s="96"/>
      <c r="O377" s="96"/>
      <c r="P377" s="96"/>
      <c r="Q377" s="96"/>
      <c r="R377" s="96"/>
      <c r="S377" s="96"/>
      <c r="T377" s="96">
        <v>357</v>
      </c>
      <c r="U377" s="96">
        <v>0</v>
      </c>
      <c r="V377" s="96">
        <v>176.07</v>
      </c>
      <c r="W377" s="96">
        <v>4.5</v>
      </c>
      <c r="X377" s="96">
        <v>0</v>
      </c>
      <c r="Y377" s="96">
        <v>0</v>
      </c>
      <c r="Z377" s="96">
        <v>0</v>
      </c>
      <c r="AA377" s="96">
        <v>0</v>
      </c>
      <c r="AB377" s="96">
        <f t="shared" si="72"/>
        <v>537.57000000000005</v>
      </c>
      <c r="AC377" s="94"/>
      <c r="AD377" s="94"/>
      <c r="AE377" s="94" t="s">
        <v>1121</v>
      </c>
    </row>
    <row r="378" spans="1:31" ht="23" customHeight="1" thickTop="1" thickBot="1">
      <c r="A378" s="94" t="s">
        <v>491</v>
      </c>
      <c r="B378" s="94" t="s">
        <v>492</v>
      </c>
      <c r="C378" s="94" t="s">
        <v>25</v>
      </c>
      <c r="D378" s="94" t="s">
        <v>510</v>
      </c>
      <c r="E378" s="94" t="s">
        <v>175</v>
      </c>
      <c r="F378" s="94" t="s">
        <v>712</v>
      </c>
      <c r="G378" s="94" t="s">
        <v>713</v>
      </c>
      <c r="H378" s="94" t="s">
        <v>714</v>
      </c>
      <c r="I378" s="95">
        <v>0</v>
      </c>
      <c r="J378" s="95"/>
      <c r="K378" s="94"/>
      <c r="L378" s="96">
        <v>10.87</v>
      </c>
      <c r="M378" s="96"/>
      <c r="N378" s="96"/>
      <c r="O378" s="96"/>
      <c r="P378" s="96"/>
      <c r="Q378" s="96"/>
      <c r="R378" s="96"/>
      <c r="S378" s="96"/>
      <c r="T378" s="96">
        <v>526.16999999999996</v>
      </c>
      <c r="U378" s="96">
        <v>0</v>
      </c>
      <c r="V378" s="96">
        <v>204.97</v>
      </c>
      <c r="W378" s="96">
        <v>13.5</v>
      </c>
      <c r="X378" s="96">
        <v>0</v>
      </c>
      <c r="Y378" s="96">
        <v>0</v>
      </c>
      <c r="Z378" s="96">
        <v>0</v>
      </c>
      <c r="AA378" s="96">
        <v>0</v>
      </c>
      <c r="AB378" s="96">
        <f t="shared" si="72"/>
        <v>744.64</v>
      </c>
      <c r="AC378" s="94"/>
      <c r="AD378" s="94"/>
      <c r="AE378" s="94" t="s">
        <v>1122</v>
      </c>
    </row>
    <row r="379" spans="1:31" ht="23" customHeight="1" thickTop="1" thickBot="1">
      <c r="A379" s="94" t="s">
        <v>491</v>
      </c>
      <c r="B379" s="94" t="s">
        <v>492</v>
      </c>
      <c r="C379" s="94" t="s">
        <v>25</v>
      </c>
      <c r="D379" s="94" t="s">
        <v>493</v>
      </c>
      <c r="E379" s="94" t="s">
        <v>49</v>
      </c>
      <c r="F379" s="94" t="s">
        <v>712</v>
      </c>
      <c r="G379" s="94" t="s">
        <v>713</v>
      </c>
      <c r="H379" s="94" t="s">
        <v>714</v>
      </c>
      <c r="I379" s="95">
        <v>0</v>
      </c>
      <c r="J379" s="95"/>
      <c r="K379" s="94"/>
      <c r="L379" s="96">
        <v>15.18</v>
      </c>
      <c r="M379" s="96"/>
      <c r="N379" s="96"/>
      <c r="O379" s="96"/>
      <c r="P379" s="96"/>
      <c r="Q379" s="96"/>
      <c r="R379" s="96"/>
      <c r="S379" s="96"/>
      <c r="T379" s="96">
        <v>464.98</v>
      </c>
      <c r="U379" s="96">
        <v>0</v>
      </c>
      <c r="V379" s="96">
        <v>245.31</v>
      </c>
      <c r="W379" s="96">
        <v>22.5</v>
      </c>
      <c r="X379" s="96">
        <v>0</v>
      </c>
      <c r="Y379" s="96">
        <v>0</v>
      </c>
      <c r="Z379" s="96">
        <v>0</v>
      </c>
      <c r="AA379" s="96">
        <v>0</v>
      </c>
      <c r="AB379" s="96">
        <f t="shared" si="72"/>
        <v>732.79</v>
      </c>
      <c r="AC379" s="94"/>
      <c r="AD379" s="94"/>
      <c r="AE379" s="94" t="s">
        <v>1123</v>
      </c>
    </row>
    <row r="380" spans="1:31" ht="23" customHeight="1" thickTop="1" thickBot="1">
      <c r="A380" s="94" t="s">
        <v>491</v>
      </c>
      <c r="B380" s="94" t="s">
        <v>492</v>
      </c>
      <c r="C380" s="94" t="s">
        <v>25</v>
      </c>
      <c r="D380" s="94" t="s">
        <v>526</v>
      </c>
      <c r="E380" s="94" t="s">
        <v>527</v>
      </c>
      <c r="F380" s="94" t="s">
        <v>712</v>
      </c>
      <c r="G380" s="94" t="s">
        <v>713</v>
      </c>
      <c r="H380" s="94" t="s">
        <v>714</v>
      </c>
      <c r="I380" s="95">
        <v>0</v>
      </c>
      <c r="J380" s="95"/>
      <c r="K380" s="94"/>
      <c r="L380" s="96">
        <v>9.7799999999999994</v>
      </c>
      <c r="M380" s="96"/>
      <c r="N380" s="96"/>
      <c r="O380" s="96"/>
      <c r="P380" s="96"/>
      <c r="Q380" s="96"/>
      <c r="R380" s="96"/>
      <c r="S380" s="96"/>
      <c r="T380" s="96">
        <v>339.29</v>
      </c>
      <c r="U380" s="96">
        <v>0</v>
      </c>
      <c r="V380" s="96">
        <v>105.1</v>
      </c>
      <c r="W380" s="96">
        <v>9</v>
      </c>
      <c r="X380" s="96">
        <v>0</v>
      </c>
      <c r="Y380" s="96">
        <v>0</v>
      </c>
      <c r="Z380" s="96">
        <v>0</v>
      </c>
      <c r="AA380" s="96">
        <v>0</v>
      </c>
      <c r="AB380" s="96">
        <f t="shared" si="72"/>
        <v>453.39</v>
      </c>
      <c r="AC380" s="94"/>
      <c r="AD380" s="94"/>
      <c r="AE380" s="94" t="s">
        <v>1124</v>
      </c>
    </row>
    <row r="381" spans="1:31" s="28" customFormat="1" ht="23" customHeight="1" thickTop="1" thickBot="1">
      <c r="A381" s="127"/>
      <c r="B381" s="127"/>
      <c r="C381" s="127"/>
      <c r="D381" s="127"/>
      <c r="E381" s="127"/>
      <c r="F381" s="127" t="s">
        <v>712</v>
      </c>
      <c r="G381" s="127" t="s">
        <v>713</v>
      </c>
      <c r="H381" s="127" t="s">
        <v>757</v>
      </c>
      <c r="I381" s="128"/>
      <c r="J381" s="128">
        <f>IF(L381&gt;0,T381/L381,0)</f>
        <v>40.2278978388998</v>
      </c>
      <c r="K381" s="127"/>
      <c r="L381" s="129">
        <f>ROUND(SUM(L373:L380),2)</f>
        <v>81.44</v>
      </c>
      <c r="M381" s="129"/>
      <c r="N381" s="129"/>
      <c r="O381" s="129"/>
      <c r="P381" s="129"/>
      <c r="Q381" s="129"/>
      <c r="R381" s="129"/>
      <c r="S381" s="129"/>
      <c r="T381" s="129">
        <f>ROUND(SUM(T373:T380),2)</f>
        <v>3276.16</v>
      </c>
      <c r="U381" s="129"/>
      <c r="V381" s="129">
        <f t="shared" ref="V381:AB381" si="73">ROUND(SUM(V373:V380),2)</f>
        <v>1310.6400000000001</v>
      </c>
      <c r="W381" s="129">
        <f t="shared" si="73"/>
        <v>99</v>
      </c>
      <c r="X381" s="129">
        <f t="shared" si="73"/>
        <v>0</v>
      </c>
      <c r="Y381" s="129">
        <f t="shared" si="73"/>
        <v>0</v>
      </c>
      <c r="Z381" s="129">
        <f t="shared" si="73"/>
        <v>0</v>
      </c>
      <c r="AA381" s="129">
        <f t="shared" si="73"/>
        <v>0</v>
      </c>
      <c r="AB381" s="129">
        <f t="shared" si="73"/>
        <v>4685.8</v>
      </c>
      <c r="AC381" s="127"/>
      <c r="AD381" s="127"/>
      <c r="AE381" s="127"/>
    </row>
    <row r="382" spans="1:31" s="28" customFormat="1" ht="23" customHeight="1" thickTop="1" thickBot="1">
      <c r="A382" s="130"/>
      <c r="B382" s="130"/>
      <c r="C382" s="130"/>
      <c r="D382" s="130"/>
      <c r="E382" s="130"/>
      <c r="F382" s="130"/>
      <c r="G382" s="130"/>
      <c r="H382" s="130" t="s">
        <v>1125</v>
      </c>
      <c r="I382" s="131"/>
      <c r="J382" s="131">
        <f>IF(L382&gt;0,(T382+U382)/L382,0)</f>
        <v>40.2278978388998</v>
      </c>
      <c r="K382" s="130"/>
      <c r="L382" s="132">
        <f>L381</f>
        <v>81.44</v>
      </c>
      <c r="M382" s="132"/>
      <c r="N382" s="132"/>
      <c r="O382" s="132"/>
      <c r="P382" s="132"/>
      <c r="Q382" s="132"/>
      <c r="R382" s="132"/>
      <c r="S382" s="132"/>
      <c r="T382" s="132">
        <f>T381</f>
        <v>3276.16</v>
      </c>
      <c r="U382" s="132">
        <f>0</f>
        <v>0</v>
      </c>
      <c r="V382" s="132">
        <f>V381</f>
        <v>1310.6400000000001</v>
      </c>
      <c r="W382" s="132">
        <f>W381</f>
        <v>99</v>
      </c>
      <c r="X382" s="132"/>
      <c r="Y382" s="132">
        <f>Y381</f>
        <v>0</v>
      </c>
      <c r="Z382" s="132">
        <f>Z381</f>
        <v>0</v>
      </c>
      <c r="AA382" s="132">
        <f>AA381</f>
        <v>0</v>
      </c>
      <c r="AB382" s="132">
        <f>ROUND(AB381+U382,2)</f>
        <v>4685.8</v>
      </c>
      <c r="AC382" s="127"/>
      <c r="AD382" s="127"/>
      <c r="AE382" s="127"/>
    </row>
    <row r="383" spans="1:31" s="20" customFormat="1" ht="44" customHeight="1" thickTop="1" thickBot="1">
      <c r="A383" s="125" t="s">
        <v>0</v>
      </c>
      <c r="B383" s="125" t="s">
        <v>1</v>
      </c>
      <c r="C383" s="125" t="s">
        <v>2</v>
      </c>
      <c r="D383" s="125" t="s">
        <v>738</v>
      </c>
      <c r="E383" s="125" t="s">
        <v>739</v>
      </c>
      <c r="F383" s="125" t="s">
        <v>5</v>
      </c>
      <c r="G383" s="125" t="s">
        <v>6</v>
      </c>
      <c r="H383" s="125" t="s">
        <v>740</v>
      </c>
      <c r="I383" s="125" t="s">
        <v>8</v>
      </c>
      <c r="J383" s="125" t="s">
        <v>9</v>
      </c>
      <c r="K383" s="125" t="s">
        <v>10</v>
      </c>
      <c r="L383" s="125" t="s">
        <v>11</v>
      </c>
      <c r="M383" s="125" t="s">
        <v>741</v>
      </c>
      <c r="N383" s="125" t="s">
        <v>742</v>
      </c>
      <c r="O383" s="125" t="s">
        <v>743</v>
      </c>
      <c r="P383" s="125" t="s">
        <v>744</v>
      </c>
      <c r="Q383" s="125" t="s">
        <v>735</v>
      </c>
      <c r="R383" s="125" t="s">
        <v>736</v>
      </c>
      <c r="S383" s="125" t="s">
        <v>745</v>
      </c>
      <c r="T383" s="125" t="s">
        <v>12</v>
      </c>
      <c r="U383" s="125" t="s">
        <v>13</v>
      </c>
      <c r="V383" s="125" t="s">
        <v>14</v>
      </c>
      <c r="W383" s="125" t="s">
        <v>15</v>
      </c>
      <c r="X383" s="125" t="s">
        <v>16</v>
      </c>
      <c r="Y383" s="125" t="s">
        <v>17</v>
      </c>
      <c r="Z383" s="125" t="s">
        <v>18</v>
      </c>
      <c r="AA383" s="125" t="s">
        <v>746</v>
      </c>
      <c r="AB383" s="125" t="s">
        <v>21</v>
      </c>
      <c r="AC383" s="126"/>
      <c r="AD383" s="126" t="s">
        <v>875</v>
      </c>
      <c r="AE383" s="126" t="s">
        <v>265</v>
      </c>
    </row>
    <row r="384" spans="1:31" ht="23" customHeight="1" thickTop="1" thickBot="1">
      <c r="A384" s="94" t="s">
        <v>497</v>
      </c>
      <c r="B384" s="94" t="s">
        <v>492</v>
      </c>
      <c r="C384" s="94" t="s">
        <v>25</v>
      </c>
      <c r="D384" s="94" t="s">
        <v>509</v>
      </c>
      <c r="E384" s="94" t="s">
        <v>49</v>
      </c>
      <c r="F384" s="94" t="s">
        <v>389</v>
      </c>
      <c r="G384" s="94" t="s">
        <v>384</v>
      </c>
      <c r="H384" s="94" t="s">
        <v>715</v>
      </c>
      <c r="I384" s="95">
        <v>0</v>
      </c>
      <c r="J384" s="95"/>
      <c r="K384" s="94"/>
      <c r="L384" s="96">
        <v>11.76</v>
      </c>
      <c r="M384" s="96"/>
      <c r="N384" s="96"/>
      <c r="O384" s="96"/>
      <c r="P384" s="96"/>
      <c r="Q384" s="96"/>
      <c r="R384" s="96"/>
      <c r="S384" s="96"/>
      <c r="T384" s="96">
        <v>690.81</v>
      </c>
      <c r="U384" s="96">
        <v>0</v>
      </c>
      <c r="V384" s="96">
        <v>383.78</v>
      </c>
      <c r="W384" s="96">
        <v>13.5</v>
      </c>
      <c r="X384" s="96">
        <v>0</v>
      </c>
      <c r="Y384" s="96">
        <v>0</v>
      </c>
      <c r="Z384" s="96">
        <v>0</v>
      </c>
      <c r="AA384" s="96">
        <v>0</v>
      </c>
      <c r="AB384" s="96">
        <f>ROUND(SUM(S384:W384,Y384:AA384),2)</f>
        <v>1088.0899999999999</v>
      </c>
      <c r="AC384" s="94"/>
      <c r="AD384" s="94"/>
      <c r="AE384" s="94" t="s">
        <v>1126</v>
      </c>
    </row>
    <row r="385" spans="1:31" ht="23" customHeight="1" thickTop="1" thickBot="1">
      <c r="A385" s="94" t="s">
        <v>491</v>
      </c>
      <c r="B385" s="94" t="s">
        <v>492</v>
      </c>
      <c r="C385" s="94" t="s">
        <v>25</v>
      </c>
      <c r="D385" s="94" t="s">
        <v>510</v>
      </c>
      <c r="E385" s="94" t="s">
        <v>175</v>
      </c>
      <c r="F385" s="94" t="s">
        <v>389</v>
      </c>
      <c r="G385" s="94" t="s">
        <v>384</v>
      </c>
      <c r="H385" s="94" t="s">
        <v>715</v>
      </c>
      <c r="I385" s="95">
        <v>0</v>
      </c>
      <c r="J385" s="95"/>
      <c r="K385" s="94"/>
      <c r="L385" s="96">
        <v>11.34</v>
      </c>
      <c r="M385" s="96"/>
      <c r="N385" s="96"/>
      <c r="O385" s="96"/>
      <c r="P385" s="96"/>
      <c r="Q385" s="96"/>
      <c r="R385" s="96"/>
      <c r="S385" s="96"/>
      <c r="T385" s="96">
        <v>526.16999999999996</v>
      </c>
      <c r="U385" s="96">
        <v>0</v>
      </c>
      <c r="V385" s="96">
        <v>204.97</v>
      </c>
      <c r="W385" s="96">
        <v>13.5</v>
      </c>
      <c r="X385" s="96">
        <v>0</v>
      </c>
      <c r="Y385" s="96">
        <v>0</v>
      </c>
      <c r="Z385" s="96">
        <v>0</v>
      </c>
      <c r="AA385" s="96">
        <v>0</v>
      </c>
      <c r="AB385" s="96">
        <f>ROUND(SUM(S385:W385,Y385:AA385),2)</f>
        <v>744.64</v>
      </c>
      <c r="AC385" s="94"/>
      <c r="AD385" s="94"/>
      <c r="AE385" s="94" t="s">
        <v>1127</v>
      </c>
    </row>
    <row r="386" spans="1:31" ht="23" customHeight="1" thickTop="1" thickBot="1">
      <c r="A386" s="94" t="s">
        <v>491</v>
      </c>
      <c r="B386" s="94" t="s">
        <v>492</v>
      </c>
      <c r="C386" s="94" t="s">
        <v>25</v>
      </c>
      <c r="D386" s="94" t="s">
        <v>526</v>
      </c>
      <c r="E386" s="94" t="s">
        <v>527</v>
      </c>
      <c r="F386" s="94" t="s">
        <v>389</v>
      </c>
      <c r="G386" s="94" t="s">
        <v>384</v>
      </c>
      <c r="H386" s="94" t="s">
        <v>715</v>
      </c>
      <c r="I386" s="95">
        <v>0</v>
      </c>
      <c r="J386" s="95"/>
      <c r="K386" s="94"/>
      <c r="L386" s="96">
        <v>9.07</v>
      </c>
      <c r="M386" s="96"/>
      <c r="N386" s="96"/>
      <c r="O386" s="96"/>
      <c r="P386" s="96"/>
      <c r="Q386" s="96"/>
      <c r="R386" s="96"/>
      <c r="S386" s="96"/>
      <c r="T386" s="96">
        <v>339.29</v>
      </c>
      <c r="U386" s="96">
        <v>0</v>
      </c>
      <c r="V386" s="96">
        <v>105.1</v>
      </c>
      <c r="W386" s="96">
        <v>9</v>
      </c>
      <c r="X386" s="96">
        <v>0</v>
      </c>
      <c r="Y386" s="96">
        <v>0</v>
      </c>
      <c r="Z386" s="96">
        <v>0</v>
      </c>
      <c r="AA386" s="96">
        <v>0</v>
      </c>
      <c r="AB386" s="96">
        <f>ROUND(SUM(S386:W386,Y386:AA386),2)</f>
        <v>453.39</v>
      </c>
      <c r="AC386" s="94"/>
      <c r="AD386" s="94"/>
      <c r="AE386" s="94" t="s">
        <v>1128</v>
      </c>
    </row>
    <row r="387" spans="1:31" s="28" customFormat="1" ht="23" customHeight="1" thickTop="1" thickBot="1">
      <c r="A387" s="127"/>
      <c r="B387" s="127"/>
      <c r="C387" s="127"/>
      <c r="D387" s="127"/>
      <c r="E387" s="127"/>
      <c r="F387" s="127" t="s">
        <v>389</v>
      </c>
      <c r="G387" s="127" t="s">
        <v>384</v>
      </c>
      <c r="H387" s="127" t="s">
        <v>757</v>
      </c>
      <c r="I387" s="128"/>
      <c r="J387" s="128">
        <f>IF(L387&gt;0,T387/L387,0)</f>
        <v>48.37643767485234</v>
      </c>
      <c r="K387" s="127"/>
      <c r="L387" s="129">
        <f>ROUND(SUM(L384:L386),2)</f>
        <v>32.17</v>
      </c>
      <c r="M387" s="129"/>
      <c r="N387" s="129"/>
      <c r="O387" s="129"/>
      <c r="P387" s="129"/>
      <c r="Q387" s="129"/>
      <c r="R387" s="129"/>
      <c r="S387" s="129"/>
      <c r="T387" s="129">
        <f>ROUND(SUM(T384:T386),2)</f>
        <v>1556.27</v>
      </c>
      <c r="U387" s="129"/>
      <c r="V387" s="129">
        <f t="shared" ref="V387:AB387" si="74">ROUND(SUM(V384:V386),2)</f>
        <v>693.85</v>
      </c>
      <c r="W387" s="129">
        <f t="shared" si="74"/>
        <v>36</v>
      </c>
      <c r="X387" s="129">
        <f t="shared" si="74"/>
        <v>0</v>
      </c>
      <c r="Y387" s="129">
        <f t="shared" si="74"/>
        <v>0</v>
      </c>
      <c r="Z387" s="129">
        <f t="shared" si="74"/>
        <v>0</v>
      </c>
      <c r="AA387" s="129">
        <f t="shared" si="74"/>
        <v>0</v>
      </c>
      <c r="AB387" s="129">
        <f t="shared" si="74"/>
        <v>2286.12</v>
      </c>
      <c r="AC387" s="127"/>
      <c r="AD387" s="127"/>
      <c r="AE387" s="127"/>
    </row>
    <row r="388" spans="1:31" s="28" customFormat="1" ht="23" customHeight="1" thickTop="1" thickBot="1">
      <c r="A388" s="130"/>
      <c r="B388" s="130"/>
      <c r="C388" s="130"/>
      <c r="D388" s="130"/>
      <c r="E388" s="130"/>
      <c r="F388" s="130"/>
      <c r="G388" s="130"/>
      <c r="H388" s="130" t="s">
        <v>1129</v>
      </c>
      <c r="I388" s="131"/>
      <c r="J388" s="131">
        <f>IF(L388&gt;0,(T388+U388)/L388,0)</f>
        <v>48.37643767485234</v>
      </c>
      <c r="K388" s="130"/>
      <c r="L388" s="132">
        <f>L387</f>
        <v>32.17</v>
      </c>
      <c r="M388" s="132"/>
      <c r="N388" s="132"/>
      <c r="O388" s="132"/>
      <c r="P388" s="132"/>
      <c r="Q388" s="132"/>
      <c r="R388" s="132"/>
      <c r="S388" s="132"/>
      <c r="T388" s="132">
        <f>T387</f>
        <v>1556.27</v>
      </c>
      <c r="U388" s="132">
        <f>0</f>
        <v>0</v>
      </c>
      <c r="V388" s="132">
        <f>V387</f>
        <v>693.85</v>
      </c>
      <c r="W388" s="132">
        <f>W387</f>
        <v>36</v>
      </c>
      <c r="X388" s="132"/>
      <c r="Y388" s="132">
        <f>Y387</f>
        <v>0</v>
      </c>
      <c r="Z388" s="132">
        <f>Z387</f>
        <v>0</v>
      </c>
      <c r="AA388" s="132">
        <f>AA387</f>
        <v>0</v>
      </c>
      <c r="AB388" s="132">
        <f>ROUND(AB387+U388,2)</f>
        <v>2286.12</v>
      </c>
      <c r="AC388" s="127"/>
      <c r="AD388" s="127"/>
      <c r="AE388" s="127"/>
    </row>
    <row r="389" spans="1:31" s="20" customFormat="1" ht="44" customHeight="1" thickTop="1" thickBot="1">
      <c r="A389" s="125" t="s">
        <v>0</v>
      </c>
      <c r="B389" s="125" t="s">
        <v>1</v>
      </c>
      <c r="C389" s="125" t="s">
        <v>2</v>
      </c>
      <c r="D389" s="125" t="s">
        <v>738</v>
      </c>
      <c r="E389" s="125" t="s">
        <v>739</v>
      </c>
      <c r="F389" s="125" t="s">
        <v>5</v>
      </c>
      <c r="G389" s="125" t="s">
        <v>6</v>
      </c>
      <c r="H389" s="125" t="s">
        <v>740</v>
      </c>
      <c r="I389" s="125" t="s">
        <v>8</v>
      </c>
      <c r="J389" s="125" t="s">
        <v>9</v>
      </c>
      <c r="K389" s="125" t="s">
        <v>10</v>
      </c>
      <c r="L389" s="125" t="s">
        <v>11</v>
      </c>
      <c r="M389" s="125" t="s">
        <v>741</v>
      </c>
      <c r="N389" s="125" t="s">
        <v>742</v>
      </c>
      <c r="O389" s="125" t="s">
        <v>743</v>
      </c>
      <c r="P389" s="125" t="s">
        <v>744</v>
      </c>
      <c r="Q389" s="125" t="s">
        <v>735</v>
      </c>
      <c r="R389" s="125" t="s">
        <v>736</v>
      </c>
      <c r="S389" s="125" t="s">
        <v>745</v>
      </c>
      <c r="T389" s="125" t="s">
        <v>12</v>
      </c>
      <c r="U389" s="125" t="s">
        <v>13</v>
      </c>
      <c r="V389" s="125" t="s">
        <v>14</v>
      </c>
      <c r="W389" s="125" t="s">
        <v>15</v>
      </c>
      <c r="X389" s="125" t="s">
        <v>16</v>
      </c>
      <c r="Y389" s="125" t="s">
        <v>17</v>
      </c>
      <c r="Z389" s="125" t="s">
        <v>18</v>
      </c>
      <c r="AA389" s="125" t="s">
        <v>746</v>
      </c>
      <c r="AB389" s="125" t="s">
        <v>21</v>
      </c>
      <c r="AC389" s="126"/>
      <c r="AD389" s="126" t="s">
        <v>875</v>
      </c>
      <c r="AE389" s="126" t="s">
        <v>265</v>
      </c>
    </row>
    <row r="390" spans="1:31" ht="23" customHeight="1" thickTop="1" thickBot="1">
      <c r="A390" s="94" t="s">
        <v>491</v>
      </c>
      <c r="B390" s="94" t="s">
        <v>492</v>
      </c>
      <c r="C390" s="94" t="s">
        <v>25</v>
      </c>
      <c r="D390" s="94" t="s">
        <v>493</v>
      </c>
      <c r="E390" s="94" t="s">
        <v>49</v>
      </c>
      <c r="F390" s="94" t="s">
        <v>716</v>
      </c>
      <c r="G390" s="94" t="s">
        <v>717</v>
      </c>
      <c r="H390" s="94" t="s">
        <v>718</v>
      </c>
      <c r="I390" s="95">
        <v>0</v>
      </c>
      <c r="J390" s="95"/>
      <c r="K390" s="94"/>
      <c r="L390" s="96">
        <v>14.25</v>
      </c>
      <c r="M390" s="96"/>
      <c r="N390" s="96"/>
      <c r="O390" s="96"/>
      <c r="P390" s="96"/>
      <c r="Q390" s="96"/>
      <c r="R390" s="96"/>
      <c r="S390" s="96"/>
      <c r="T390" s="96">
        <v>464.98</v>
      </c>
      <c r="U390" s="96">
        <v>0</v>
      </c>
      <c r="V390" s="96">
        <v>245.31</v>
      </c>
      <c r="W390" s="96">
        <v>22.5</v>
      </c>
      <c r="X390" s="96">
        <v>0</v>
      </c>
      <c r="Y390" s="96">
        <v>0</v>
      </c>
      <c r="Z390" s="96">
        <v>0</v>
      </c>
      <c r="AA390" s="96">
        <v>0</v>
      </c>
      <c r="AB390" s="96">
        <f>ROUND(SUM(S390:W390,Y390:AA390),2)</f>
        <v>732.79</v>
      </c>
      <c r="AC390" s="94"/>
      <c r="AD390" s="94"/>
      <c r="AE390" s="94" t="s">
        <v>1130</v>
      </c>
    </row>
    <row r="391" spans="1:31" s="28" customFormat="1" ht="23" customHeight="1" thickTop="1" thickBot="1">
      <c r="A391" s="127"/>
      <c r="B391" s="127"/>
      <c r="C391" s="127"/>
      <c r="D391" s="127"/>
      <c r="E391" s="127"/>
      <c r="F391" s="127" t="s">
        <v>716</v>
      </c>
      <c r="G391" s="127" t="s">
        <v>717</v>
      </c>
      <c r="H391" s="127" t="s">
        <v>757</v>
      </c>
      <c r="I391" s="128"/>
      <c r="J391" s="128">
        <f>IF(L391&gt;0,T391/L391,0)</f>
        <v>32.630175438596495</v>
      </c>
      <c r="K391" s="127"/>
      <c r="L391" s="129">
        <f>ROUND(SUM(L390:L390),2)</f>
        <v>14.25</v>
      </c>
      <c r="M391" s="129"/>
      <c r="N391" s="129"/>
      <c r="O391" s="129"/>
      <c r="P391" s="129"/>
      <c r="Q391" s="129"/>
      <c r="R391" s="129"/>
      <c r="S391" s="129"/>
      <c r="T391" s="129">
        <f>ROUND(SUM(T390:T390),2)</f>
        <v>464.98</v>
      </c>
      <c r="U391" s="129"/>
      <c r="V391" s="129">
        <f t="shared" ref="V391:AB391" si="75">ROUND(SUM(V390:V390),2)</f>
        <v>245.31</v>
      </c>
      <c r="W391" s="129">
        <f t="shared" si="75"/>
        <v>22.5</v>
      </c>
      <c r="X391" s="129">
        <f t="shared" si="75"/>
        <v>0</v>
      </c>
      <c r="Y391" s="129">
        <f t="shared" si="75"/>
        <v>0</v>
      </c>
      <c r="Z391" s="129">
        <f t="shared" si="75"/>
        <v>0</v>
      </c>
      <c r="AA391" s="129">
        <f t="shared" si="75"/>
        <v>0</v>
      </c>
      <c r="AB391" s="129">
        <f t="shared" si="75"/>
        <v>732.79</v>
      </c>
      <c r="AC391" s="127"/>
      <c r="AD391" s="127"/>
      <c r="AE391" s="127"/>
    </row>
    <row r="392" spans="1:31" s="28" customFormat="1" ht="23" customHeight="1" thickTop="1" thickBot="1">
      <c r="A392" s="130"/>
      <c r="B392" s="130"/>
      <c r="C392" s="130"/>
      <c r="D392" s="130"/>
      <c r="E392" s="130"/>
      <c r="F392" s="130"/>
      <c r="G392" s="130"/>
      <c r="H392" s="130" t="s">
        <v>1131</v>
      </c>
      <c r="I392" s="131"/>
      <c r="J392" s="131">
        <f>IF(L392&gt;0,(T392+U392)/L392,0)</f>
        <v>32.630175438596495</v>
      </c>
      <c r="K392" s="130"/>
      <c r="L392" s="132">
        <f>L391</f>
        <v>14.25</v>
      </c>
      <c r="M392" s="132"/>
      <c r="N392" s="132"/>
      <c r="O392" s="132"/>
      <c r="P392" s="132"/>
      <c r="Q392" s="132"/>
      <c r="R392" s="132"/>
      <c r="S392" s="132"/>
      <c r="T392" s="132">
        <f>T391</f>
        <v>464.98</v>
      </c>
      <c r="U392" s="132">
        <f>0</f>
        <v>0</v>
      </c>
      <c r="V392" s="132">
        <f>V391</f>
        <v>245.31</v>
      </c>
      <c r="W392" s="132">
        <f>W391</f>
        <v>22.5</v>
      </c>
      <c r="X392" s="132"/>
      <c r="Y392" s="132">
        <f>Y391</f>
        <v>0</v>
      </c>
      <c r="Z392" s="132">
        <f>Z391</f>
        <v>0</v>
      </c>
      <c r="AA392" s="132">
        <f>AA391</f>
        <v>0</v>
      </c>
      <c r="AB392" s="132">
        <f>ROUND(AB391+U392,2)</f>
        <v>732.79</v>
      </c>
      <c r="AC392" s="127"/>
      <c r="AD392" s="127"/>
      <c r="AE392" s="127"/>
    </row>
    <row r="393" spans="1:31" s="20" customFormat="1" ht="44" customHeight="1" thickTop="1" thickBot="1">
      <c r="A393" s="125" t="s">
        <v>0</v>
      </c>
      <c r="B393" s="125" t="s">
        <v>1</v>
      </c>
      <c r="C393" s="125" t="s">
        <v>2</v>
      </c>
      <c r="D393" s="125" t="s">
        <v>738</v>
      </c>
      <c r="E393" s="125" t="s">
        <v>739</v>
      </c>
      <c r="F393" s="125" t="s">
        <v>5</v>
      </c>
      <c r="G393" s="125" t="s">
        <v>6</v>
      </c>
      <c r="H393" s="125" t="s">
        <v>740</v>
      </c>
      <c r="I393" s="125" t="s">
        <v>8</v>
      </c>
      <c r="J393" s="125" t="s">
        <v>9</v>
      </c>
      <c r="K393" s="125" t="s">
        <v>10</v>
      </c>
      <c r="L393" s="125" t="s">
        <v>11</v>
      </c>
      <c r="M393" s="125" t="s">
        <v>741</v>
      </c>
      <c r="N393" s="125" t="s">
        <v>742</v>
      </c>
      <c r="O393" s="125" t="s">
        <v>743</v>
      </c>
      <c r="P393" s="125" t="s">
        <v>744</v>
      </c>
      <c r="Q393" s="125" t="s">
        <v>735</v>
      </c>
      <c r="R393" s="125" t="s">
        <v>736</v>
      </c>
      <c r="S393" s="125" t="s">
        <v>745</v>
      </c>
      <c r="T393" s="125" t="s">
        <v>12</v>
      </c>
      <c r="U393" s="125" t="s">
        <v>13</v>
      </c>
      <c r="V393" s="125" t="s">
        <v>14</v>
      </c>
      <c r="W393" s="125" t="s">
        <v>15</v>
      </c>
      <c r="X393" s="125" t="s">
        <v>16</v>
      </c>
      <c r="Y393" s="125" t="s">
        <v>17</v>
      </c>
      <c r="Z393" s="125" t="s">
        <v>18</v>
      </c>
      <c r="AA393" s="125" t="s">
        <v>746</v>
      </c>
      <c r="AB393" s="125" t="s">
        <v>21</v>
      </c>
      <c r="AC393" s="126"/>
      <c r="AD393" s="126" t="s">
        <v>875</v>
      </c>
      <c r="AE393" s="126" t="s">
        <v>265</v>
      </c>
    </row>
    <row r="394" spans="1:31" ht="23" customHeight="1" thickTop="1" thickBot="1">
      <c r="A394" s="94" t="s">
        <v>491</v>
      </c>
      <c r="B394" s="94" t="s">
        <v>492</v>
      </c>
      <c r="C394" s="94" t="s">
        <v>25</v>
      </c>
      <c r="D394" s="94" t="s">
        <v>493</v>
      </c>
      <c r="E394" s="94" t="s">
        <v>49</v>
      </c>
      <c r="F394" s="94" t="s">
        <v>722</v>
      </c>
      <c r="G394" s="94" t="s">
        <v>723</v>
      </c>
      <c r="H394" s="94" t="s">
        <v>724</v>
      </c>
      <c r="I394" s="95">
        <v>0</v>
      </c>
      <c r="J394" s="95"/>
      <c r="K394" s="94"/>
      <c r="L394" s="96">
        <v>14.29</v>
      </c>
      <c r="M394" s="96"/>
      <c r="N394" s="96"/>
      <c r="O394" s="96"/>
      <c r="P394" s="96"/>
      <c r="Q394" s="96"/>
      <c r="R394" s="96"/>
      <c r="S394" s="96"/>
      <c r="T394" s="96">
        <v>464.98</v>
      </c>
      <c r="U394" s="96">
        <v>0</v>
      </c>
      <c r="V394" s="96">
        <v>245.31</v>
      </c>
      <c r="W394" s="96">
        <v>22.5</v>
      </c>
      <c r="X394" s="96">
        <v>0</v>
      </c>
      <c r="Y394" s="96">
        <v>0</v>
      </c>
      <c r="Z394" s="96">
        <v>0</v>
      </c>
      <c r="AA394" s="96">
        <v>0</v>
      </c>
      <c r="AB394" s="96">
        <f>ROUND(SUM(S394:W394,Y394:AA394),2)</f>
        <v>732.79</v>
      </c>
      <c r="AC394" s="94"/>
      <c r="AD394" s="94"/>
      <c r="AE394" s="94" t="s">
        <v>1132</v>
      </c>
    </row>
    <row r="395" spans="1:31" ht="23" customHeight="1" thickTop="1" thickBot="1">
      <c r="A395" s="94" t="s">
        <v>491</v>
      </c>
      <c r="B395" s="94" t="s">
        <v>492</v>
      </c>
      <c r="C395" s="94" t="s">
        <v>25</v>
      </c>
      <c r="D395" s="94" t="s">
        <v>526</v>
      </c>
      <c r="E395" s="94" t="s">
        <v>527</v>
      </c>
      <c r="F395" s="94" t="s">
        <v>722</v>
      </c>
      <c r="G395" s="94" t="s">
        <v>723</v>
      </c>
      <c r="H395" s="94" t="s">
        <v>724</v>
      </c>
      <c r="I395" s="95">
        <v>0</v>
      </c>
      <c r="J395" s="95"/>
      <c r="K395" s="94"/>
      <c r="L395" s="96">
        <v>9.82</v>
      </c>
      <c r="M395" s="96"/>
      <c r="N395" s="96"/>
      <c r="O395" s="96"/>
      <c r="P395" s="96"/>
      <c r="Q395" s="96"/>
      <c r="R395" s="96"/>
      <c r="S395" s="96"/>
      <c r="T395" s="96">
        <v>339.29</v>
      </c>
      <c r="U395" s="96">
        <v>0</v>
      </c>
      <c r="V395" s="96">
        <v>105.1</v>
      </c>
      <c r="W395" s="96">
        <v>9</v>
      </c>
      <c r="X395" s="96">
        <v>0</v>
      </c>
      <c r="Y395" s="96">
        <v>0</v>
      </c>
      <c r="Z395" s="96">
        <v>0</v>
      </c>
      <c r="AA395" s="96">
        <v>0</v>
      </c>
      <c r="AB395" s="96">
        <f>ROUND(SUM(S395:W395,Y395:AA395),2)</f>
        <v>453.39</v>
      </c>
      <c r="AC395" s="94"/>
      <c r="AD395" s="94"/>
      <c r="AE395" s="94" t="s">
        <v>1133</v>
      </c>
    </row>
    <row r="396" spans="1:31" s="28" customFormat="1" ht="23" customHeight="1" thickTop="1" thickBot="1">
      <c r="A396" s="127"/>
      <c r="B396" s="127"/>
      <c r="C396" s="127"/>
      <c r="D396" s="127"/>
      <c r="E396" s="127"/>
      <c r="F396" s="127" t="s">
        <v>722</v>
      </c>
      <c r="G396" s="127" t="s">
        <v>723</v>
      </c>
      <c r="H396" s="127" t="s">
        <v>757</v>
      </c>
      <c r="I396" s="128"/>
      <c r="J396" s="128">
        <f>IF(L396&gt;0,T396/L396,0)</f>
        <v>33.358357527996681</v>
      </c>
      <c r="K396" s="127"/>
      <c r="L396" s="129">
        <f>ROUND(SUM(L394:L395),2)</f>
        <v>24.11</v>
      </c>
      <c r="M396" s="129"/>
      <c r="N396" s="129"/>
      <c r="O396" s="129"/>
      <c r="P396" s="129"/>
      <c r="Q396" s="129"/>
      <c r="R396" s="129"/>
      <c r="S396" s="129"/>
      <c r="T396" s="129">
        <f>ROUND(SUM(T394:T395),2)</f>
        <v>804.27</v>
      </c>
      <c r="U396" s="129"/>
      <c r="V396" s="129">
        <f t="shared" ref="V396:AB396" si="76">ROUND(SUM(V394:V395),2)</f>
        <v>350.41</v>
      </c>
      <c r="W396" s="129">
        <f t="shared" si="76"/>
        <v>31.5</v>
      </c>
      <c r="X396" s="129">
        <f t="shared" si="76"/>
        <v>0</v>
      </c>
      <c r="Y396" s="129">
        <f t="shared" si="76"/>
        <v>0</v>
      </c>
      <c r="Z396" s="129">
        <f t="shared" si="76"/>
        <v>0</v>
      </c>
      <c r="AA396" s="129">
        <f t="shared" si="76"/>
        <v>0</v>
      </c>
      <c r="AB396" s="129">
        <f t="shared" si="76"/>
        <v>1186.18</v>
      </c>
      <c r="AC396" s="127"/>
      <c r="AD396" s="127"/>
      <c r="AE396" s="127"/>
    </row>
    <row r="397" spans="1:31" s="28" customFormat="1" ht="23" customHeight="1" thickTop="1" thickBot="1">
      <c r="A397" s="130"/>
      <c r="B397" s="130"/>
      <c r="C397" s="130"/>
      <c r="D397" s="130"/>
      <c r="E397" s="130"/>
      <c r="F397" s="130"/>
      <c r="G397" s="130"/>
      <c r="H397" s="130" t="s">
        <v>1134</v>
      </c>
      <c r="I397" s="131"/>
      <c r="J397" s="131">
        <f>IF(L397&gt;0,(T397+U397)/L397,0)</f>
        <v>33.358357527996681</v>
      </c>
      <c r="K397" s="130"/>
      <c r="L397" s="132">
        <f>L396</f>
        <v>24.11</v>
      </c>
      <c r="M397" s="132"/>
      <c r="N397" s="132"/>
      <c r="O397" s="132"/>
      <c r="P397" s="132"/>
      <c r="Q397" s="132"/>
      <c r="R397" s="132"/>
      <c r="S397" s="132"/>
      <c r="T397" s="132">
        <f>T396</f>
        <v>804.27</v>
      </c>
      <c r="U397" s="132">
        <f>0</f>
        <v>0</v>
      </c>
      <c r="V397" s="132">
        <f>V396</f>
        <v>350.41</v>
      </c>
      <c r="W397" s="132">
        <f>W396</f>
        <v>31.5</v>
      </c>
      <c r="X397" s="132"/>
      <c r="Y397" s="132">
        <f>Y396</f>
        <v>0</v>
      </c>
      <c r="Z397" s="132">
        <f>Z396</f>
        <v>0</v>
      </c>
      <c r="AA397" s="132">
        <f>AA396</f>
        <v>0</v>
      </c>
      <c r="AB397" s="132">
        <f>ROUND(AB396+U397,2)</f>
        <v>1186.18</v>
      </c>
      <c r="AC397" s="127"/>
      <c r="AD397" s="127"/>
      <c r="AE397" s="127"/>
    </row>
    <row r="398" spans="1:31" ht="23" customHeight="1" thickTop="1" thickBot="1">
      <c r="A398" s="94"/>
      <c r="B398" s="94"/>
      <c r="C398" s="94"/>
      <c r="D398" s="94"/>
      <c r="E398" s="94"/>
      <c r="F398" s="94"/>
      <c r="G398" s="94"/>
      <c r="H398" s="94"/>
      <c r="I398" s="95"/>
      <c r="J398" s="95"/>
      <c r="K398" s="94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4"/>
      <c r="AD398" s="94"/>
      <c r="AE398" s="94"/>
    </row>
    <row r="399" spans="1:31" ht="23" customHeight="1" thickTop="1" thickBot="1">
      <c r="A399" s="94"/>
      <c r="B399" s="94"/>
      <c r="C399" s="94"/>
      <c r="D399" s="94"/>
      <c r="E399" s="94"/>
      <c r="F399" s="94"/>
      <c r="G399" s="94"/>
      <c r="H399" s="94"/>
      <c r="I399" s="95"/>
      <c r="J399" s="95"/>
      <c r="K399" s="94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4"/>
      <c r="AD399" s="94"/>
      <c r="AE399" s="94"/>
    </row>
    <row r="401" spans="8:28" ht="13.9">
      <c r="H401" s="9" t="s">
        <v>1431</v>
      </c>
      <c r="L401" s="151">
        <f t="shared" ref="L401:AB401" si="77">ROUND(SUM(L4,L14,L18,L22,L26,L32,L39,L51,L56,L63,L67,L71,L76,L84,L88,L93,L98,L103,L108,L112,L117,L122,L129,L136,L142,L147,L154,L159,L163,L167,L174,L179,L183,L187,L196,L207,L216,L224,L228,L237,L242,L247,L251,L256,L261,L267,L276,L281,L286,L295,L301,L309,L313,L317,L325,L329,L334,L342,L347,L352,L357,L361,L365,L371,L382,L388,L392,L397),2)</f>
        <v>2034.39</v>
      </c>
      <c r="M401" s="151">
        <f t="shared" si="77"/>
        <v>0</v>
      </c>
      <c r="N401" s="151">
        <f t="shared" si="77"/>
        <v>0</v>
      </c>
      <c r="O401" s="151">
        <f t="shared" si="77"/>
        <v>0</v>
      </c>
      <c r="P401" s="151">
        <f t="shared" si="77"/>
        <v>0</v>
      </c>
      <c r="Q401" s="151">
        <f t="shared" si="77"/>
        <v>0</v>
      </c>
      <c r="R401" s="151">
        <f t="shared" si="77"/>
        <v>0</v>
      </c>
      <c r="S401" s="151">
        <f t="shared" si="77"/>
        <v>0</v>
      </c>
      <c r="T401" s="151">
        <f t="shared" si="77"/>
        <v>84910.62</v>
      </c>
      <c r="U401" s="151">
        <f t="shared" si="77"/>
        <v>208.55</v>
      </c>
      <c r="V401" s="151">
        <f t="shared" si="77"/>
        <v>36915.58</v>
      </c>
      <c r="W401" s="151">
        <f t="shared" si="77"/>
        <v>2502</v>
      </c>
      <c r="X401" s="151">
        <f t="shared" si="77"/>
        <v>0</v>
      </c>
      <c r="Y401" s="151">
        <f t="shared" si="77"/>
        <v>0</v>
      </c>
      <c r="Z401" s="151">
        <f t="shared" si="77"/>
        <v>0</v>
      </c>
      <c r="AA401" s="151">
        <f t="shared" si="77"/>
        <v>800</v>
      </c>
      <c r="AB401" s="151">
        <f t="shared" si="77"/>
        <v>125336.75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E7B5-BEC1-49BE-A4B3-817CC0999007}">
  <dimension ref="A1:AE152"/>
  <sheetViews>
    <sheetView topLeftCell="B134" workbookViewId="0">
      <selection activeCell="N119" sqref="N119"/>
    </sheetView>
  </sheetViews>
  <sheetFormatPr defaultRowHeight="13.5"/>
  <cols>
    <col min="1" max="1" width="20" customWidth="1"/>
    <col min="2" max="3" width="12" customWidth="1"/>
    <col min="4" max="4" width="27" customWidth="1"/>
    <col min="5" max="5" width="13" customWidth="1"/>
    <col min="6" max="7" width="17" customWidth="1"/>
    <col min="8" max="8" width="52" customWidth="1"/>
    <col min="9" max="28" width="15" customWidth="1"/>
    <col min="30" max="30" width="87" customWidth="1"/>
    <col min="31" max="31" width="15" customWidth="1"/>
  </cols>
  <sheetData>
    <row r="1" spans="1:31" s="20" customFormat="1" ht="44" customHeight="1">
      <c r="A1" s="133" t="s">
        <v>0</v>
      </c>
      <c r="B1" s="133" t="s">
        <v>1</v>
      </c>
      <c r="C1" s="133" t="s">
        <v>2</v>
      </c>
      <c r="D1" s="133" t="s">
        <v>738</v>
      </c>
      <c r="E1" s="133" t="s">
        <v>739</v>
      </c>
      <c r="F1" s="133" t="s">
        <v>5</v>
      </c>
      <c r="G1" s="133" t="s">
        <v>6</v>
      </c>
      <c r="H1" s="133" t="s">
        <v>740</v>
      </c>
      <c r="I1" s="133" t="s">
        <v>8</v>
      </c>
      <c r="J1" s="133" t="s">
        <v>9</v>
      </c>
      <c r="K1" s="133" t="s">
        <v>10</v>
      </c>
      <c r="L1" s="133" t="s">
        <v>11</v>
      </c>
      <c r="M1" s="133" t="s">
        <v>741</v>
      </c>
      <c r="N1" s="133" t="s">
        <v>742</v>
      </c>
      <c r="O1" s="133" t="s">
        <v>743</v>
      </c>
      <c r="P1" s="133" t="s">
        <v>744</v>
      </c>
      <c r="Q1" s="133" t="s">
        <v>735</v>
      </c>
      <c r="R1" s="133" t="s">
        <v>736</v>
      </c>
      <c r="S1" s="133" t="s">
        <v>745</v>
      </c>
      <c r="T1" s="133" t="s">
        <v>12</v>
      </c>
      <c r="U1" s="133" t="s">
        <v>13</v>
      </c>
      <c r="V1" s="133" t="s">
        <v>14</v>
      </c>
      <c r="W1" s="133" t="s">
        <v>15</v>
      </c>
      <c r="X1" s="133" t="s">
        <v>16</v>
      </c>
      <c r="Y1" s="133" t="s">
        <v>17</v>
      </c>
      <c r="Z1" s="133" t="s">
        <v>18</v>
      </c>
      <c r="AA1" s="133" t="s">
        <v>746</v>
      </c>
      <c r="AB1" s="133" t="s">
        <v>21</v>
      </c>
      <c r="AC1" s="134"/>
      <c r="AD1" s="134" t="s">
        <v>875</v>
      </c>
      <c r="AE1" s="134" t="s">
        <v>265</v>
      </c>
    </row>
    <row r="2" spans="1:31" ht="23" customHeight="1">
      <c r="A2" s="103" t="s">
        <v>497</v>
      </c>
      <c r="B2" s="103" t="s">
        <v>492</v>
      </c>
      <c r="C2" s="103" t="s">
        <v>25</v>
      </c>
      <c r="D2" s="103" t="s">
        <v>498</v>
      </c>
      <c r="E2" s="103" t="s">
        <v>175</v>
      </c>
      <c r="F2" s="103" t="s">
        <v>520</v>
      </c>
      <c r="G2" s="103" t="s">
        <v>521</v>
      </c>
      <c r="H2" s="103" t="s">
        <v>522</v>
      </c>
      <c r="I2" s="104">
        <v>0</v>
      </c>
      <c r="J2" s="104"/>
      <c r="K2" s="103"/>
      <c r="L2" s="105">
        <v>10.26</v>
      </c>
      <c r="M2" s="105"/>
      <c r="N2" s="105"/>
      <c r="O2" s="105"/>
      <c r="P2" s="105"/>
      <c r="Q2" s="105"/>
      <c r="R2" s="105"/>
      <c r="S2" s="105"/>
      <c r="T2" s="105">
        <v>458.86</v>
      </c>
      <c r="U2" s="105">
        <v>0</v>
      </c>
      <c r="V2" s="105">
        <v>225.22</v>
      </c>
      <c r="W2" s="105">
        <v>13.5</v>
      </c>
      <c r="X2" s="105">
        <v>0</v>
      </c>
      <c r="Y2" s="105">
        <v>0</v>
      </c>
      <c r="Z2" s="105">
        <v>0</v>
      </c>
      <c r="AA2" s="105">
        <v>0</v>
      </c>
      <c r="AB2" s="105">
        <f>ROUND(SUM(S2:W2,Y2:AA2),2)</f>
        <v>697.58</v>
      </c>
      <c r="AC2" s="103"/>
      <c r="AD2" s="104">
        <v>28.5</v>
      </c>
      <c r="AE2" s="103" t="s">
        <v>1135</v>
      </c>
    </row>
    <row r="3" spans="1:31" s="28" customFormat="1" ht="23" customHeight="1">
      <c r="A3" s="138"/>
      <c r="B3" s="138"/>
      <c r="C3" s="138"/>
      <c r="D3" s="138"/>
      <c r="E3" s="138"/>
      <c r="F3" s="138" t="s">
        <v>520</v>
      </c>
      <c r="G3" s="138" t="s">
        <v>521</v>
      </c>
      <c r="H3" s="138" t="s">
        <v>757</v>
      </c>
      <c r="I3" s="139"/>
      <c r="J3" s="139">
        <f>IF(L3&gt;0,T3/L3,0)</f>
        <v>44.723196881091617</v>
      </c>
      <c r="K3" s="138"/>
      <c r="L3" s="140">
        <f>ROUND(SUM(L2:L2),2)</f>
        <v>10.26</v>
      </c>
      <c r="M3" s="140"/>
      <c r="N3" s="140"/>
      <c r="O3" s="140"/>
      <c r="P3" s="140"/>
      <c r="Q3" s="140"/>
      <c r="R3" s="140"/>
      <c r="S3" s="140"/>
      <c r="T3" s="140">
        <f>ROUND(SUM(T2:T2),2)</f>
        <v>458.86</v>
      </c>
      <c r="U3" s="140"/>
      <c r="V3" s="140">
        <f t="shared" ref="V3:AB3" si="0">ROUND(SUM(V2:V2),2)</f>
        <v>225.22</v>
      </c>
      <c r="W3" s="140">
        <f t="shared" si="0"/>
        <v>13.5</v>
      </c>
      <c r="X3" s="140">
        <f t="shared" si="0"/>
        <v>0</v>
      </c>
      <c r="Y3" s="140">
        <f t="shared" si="0"/>
        <v>0</v>
      </c>
      <c r="Z3" s="140">
        <f t="shared" si="0"/>
        <v>0</v>
      </c>
      <c r="AA3" s="140">
        <f t="shared" si="0"/>
        <v>0</v>
      </c>
      <c r="AB3" s="140">
        <f t="shared" si="0"/>
        <v>697.58</v>
      </c>
      <c r="AC3" s="138"/>
      <c r="AD3" s="138"/>
      <c r="AE3" s="138"/>
    </row>
    <row r="4" spans="1:31" s="28" customFormat="1" ht="23" customHeight="1">
      <c r="A4" s="141"/>
      <c r="B4" s="141"/>
      <c r="C4" s="141"/>
      <c r="D4" s="141"/>
      <c r="E4" s="141"/>
      <c r="F4" s="141"/>
      <c r="G4" s="141"/>
      <c r="H4" s="141" t="s">
        <v>1136</v>
      </c>
      <c r="I4" s="142"/>
      <c r="J4" s="142">
        <f>IF(L4&gt;0,(T4+U4)/L4,0)</f>
        <v>44.723196881091617</v>
      </c>
      <c r="K4" s="141"/>
      <c r="L4" s="143">
        <f>L3</f>
        <v>10.26</v>
      </c>
      <c r="M4" s="143"/>
      <c r="N4" s="143"/>
      <c r="O4" s="143"/>
      <c r="P4" s="143"/>
      <c r="Q4" s="143"/>
      <c r="R4" s="143"/>
      <c r="S4" s="143"/>
      <c r="T4" s="143">
        <f>T3</f>
        <v>458.86</v>
      </c>
      <c r="U4" s="143">
        <f>0</f>
        <v>0</v>
      </c>
      <c r="V4" s="143">
        <f>V3</f>
        <v>225.22</v>
      </c>
      <c r="W4" s="143">
        <f>W3</f>
        <v>13.5</v>
      </c>
      <c r="X4" s="143"/>
      <c r="Y4" s="143">
        <f>Y3</f>
        <v>0</v>
      </c>
      <c r="Z4" s="143">
        <f>Z3</f>
        <v>0</v>
      </c>
      <c r="AA4" s="143">
        <f>AA3</f>
        <v>0</v>
      </c>
      <c r="AB4" s="143">
        <f>ROUND(AB3+U4,2)</f>
        <v>697.58</v>
      </c>
      <c r="AC4" s="138"/>
      <c r="AD4" s="138" t="s">
        <v>758</v>
      </c>
      <c r="AE4" s="138"/>
    </row>
    <row r="5" spans="1:31" s="137" customFormat="1" ht="44" customHeight="1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6"/>
      <c r="AD5" s="136"/>
      <c r="AE5" s="136"/>
    </row>
    <row r="6" spans="1:31" ht="23" customHeight="1">
      <c r="A6" s="103" t="s">
        <v>491</v>
      </c>
      <c r="B6" s="103" t="s">
        <v>492</v>
      </c>
      <c r="C6" s="103" t="s">
        <v>25</v>
      </c>
      <c r="D6" s="103" t="s">
        <v>1137</v>
      </c>
      <c r="E6" s="103" t="s">
        <v>27</v>
      </c>
      <c r="F6" s="103" t="s">
        <v>520</v>
      </c>
      <c r="G6" s="103" t="s">
        <v>521</v>
      </c>
      <c r="H6" s="103" t="s">
        <v>522</v>
      </c>
      <c r="I6" s="104">
        <f>P6/L6</f>
        <v>20.215633423180591</v>
      </c>
      <c r="J6" s="104"/>
      <c r="K6" s="103"/>
      <c r="L6" s="105">
        <v>7.42</v>
      </c>
      <c r="M6" s="105">
        <v>7.42</v>
      </c>
      <c r="N6" s="105">
        <v>0</v>
      </c>
      <c r="O6" s="105">
        <v>0</v>
      </c>
      <c r="P6" s="105">
        <v>150</v>
      </c>
      <c r="Q6" s="105">
        <f>ROUND(N6*$AD$2*1.5+0.000000001,2)</f>
        <v>0</v>
      </c>
      <c r="R6" s="105">
        <f>ROUND(O6*$AD$2*2+0.000000001,2)</f>
        <v>0</v>
      </c>
      <c r="S6" s="105">
        <f>ROUND(SUM(P6:R6),2)</f>
        <v>150</v>
      </c>
      <c r="T6" s="105">
        <v>0</v>
      </c>
      <c r="U6" s="105">
        <v>0</v>
      </c>
      <c r="V6" s="105">
        <v>0</v>
      </c>
      <c r="W6" s="105">
        <v>13.5</v>
      </c>
      <c r="X6" s="105">
        <v>0</v>
      </c>
      <c r="Y6" s="105">
        <v>0</v>
      </c>
      <c r="Z6" s="105">
        <v>0</v>
      </c>
      <c r="AA6" s="105">
        <v>0</v>
      </c>
      <c r="AB6" s="105">
        <f>ROUND(SUM(S6:W6,Y6:AA6),2)</f>
        <v>163.5</v>
      </c>
      <c r="AC6" s="103"/>
      <c r="AD6" s="103" t="s">
        <v>878</v>
      </c>
      <c r="AE6" s="103" t="s">
        <v>1138</v>
      </c>
    </row>
    <row r="7" spans="1:31" s="28" customFormat="1" ht="23" customHeight="1">
      <c r="A7" s="141"/>
      <c r="B7" s="141"/>
      <c r="C7" s="141"/>
      <c r="D7" s="141"/>
      <c r="E7" s="141"/>
      <c r="F7" s="141"/>
      <c r="G7" s="141"/>
      <c r="H7" s="141" t="s">
        <v>1139</v>
      </c>
      <c r="I7" s="142"/>
      <c r="J7" s="142">
        <f>IF(L7&gt;0,S7/L7,0)</f>
        <v>20.215633423180591</v>
      </c>
      <c r="K7" s="141"/>
      <c r="L7" s="143">
        <f t="shared" ref="L7:W7" si="1">ROUND(SUM(L6:L6),2)</f>
        <v>7.42</v>
      </c>
      <c r="M7" s="143">
        <f t="shared" si="1"/>
        <v>7.42</v>
      </c>
      <c r="N7" s="143">
        <f t="shared" si="1"/>
        <v>0</v>
      </c>
      <c r="O7" s="143">
        <f t="shared" si="1"/>
        <v>0</v>
      </c>
      <c r="P7" s="143">
        <f t="shared" si="1"/>
        <v>150</v>
      </c>
      <c r="Q7" s="143">
        <f t="shared" si="1"/>
        <v>0</v>
      </c>
      <c r="R7" s="143">
        <f t="shared" si="1"/>
        <v>0</v>
      </c>
      <c r="S7" s="143">
        <f t="shared" si="1"/>
        <v>150</v>
      </c>
      <c r="T7" s="143">
        <f t="shared" si="1"/>
        <v>0</v>
      </c>
      <c r="U7" s="143">
        <f t="shared" si="1"/>
        <v>0</v>
      </c>
      <c r="V7" s="143">
        <f t="shared" si="1"/>
        <v>0</v>
      </c>
      <c r="W7" s="143">
        <f t="shared" si="1"/>
        <v>13.5</v>
      </c>
      <c r="X7" s="143"/>
      <c r="Y7" s="143">
        <f>ROUND(SUM(Y6:Y6),2)</f>
        <v>0</v>
      </c>
      <c r="Z7" s="143">
        <f>ROUND(SUM(Z6:Z6),2)</f>
        <v>0</v>
      </c>
      <c r="AA7" s="143">
        <f>ROUND(SUM(AA6:AA6),2)</f>
        <v>0</v>
      </c>
      <c r="AB7" s="143">
        <f>ROUND(SUM(AB6:AB6),2)</f>
        <v>163.5</v>
      </c>
      <c r="AC7" s="138"/>
      <c r="AD7" s="138" t="s">
        <v>880</v>
      </c>
      <c r="AE7" s="138"/>
    </row>
    <row r="8" spans="1:31" ht="23" customHeight="1">
      <c r="A8" s="106"/>
      <c r="B8" s="106"/>
      <c r="C8" s="106"/>
      <c r="D8" s="106"/>
      <c r="E8" s="106"/>
      <c r="F8" s="106"/>
      <c r="G8" s="106"/>
      <c r="H8" s="106"/>
      <c r="I8" s="107"/>
      <c r="J8" s="107"/>
      <c r="K8" s="106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3"/>
      <c r="AD8" s="103"/>
      <c r="AE8" s="103"/>
    </row>
    <row r="9" spans="1:31" s="20" customFormat="1" ht="44" customHeight="1">
      <c r="A9" s="133" t="s">
        <v>0</v>
      </c>
      <c r="B9" s="133" t="s">
        <v>1</v>
      </c>
      <c r="C9" s="133" t="s">
        <v>2</v>
      </c>
      <c r="D9" s="133" t="s">
        <v>738</v>
      </c>
      <c r="E9" s="133" t="s">
        <v>739</v>
      </c>
      <c r="F9" s="133" t="s">
        <v>5</v>
      </c>
      <c r="G9" s="133" t="s">
        <v>6</v>
      </c>
      <c r="H9" s="133" t="s">
        <v>740</v>
      </c>
      <c r="I9" s="133" t="s">
        <v>8</v>
      </c>
      <c r="J9" s="133" t="s">
        <v>9</v>
      </c>
      <c r="K9" s="133" t="s">
        <v>10</v>
      </c>
      <c r="L9" s="133" t="s">
        <v>11</v>
      </c>
      <c r="M9" s="133" t="s">
        <v>741</v>
      </c>
      <c r="N9" s="133" t="s">
        <v>742</v>
      </c>
      <c r="O9" s="133" t="s">
        <v>743</v>
      </c>
      <c r="P9" s="133" t="s">
        <v>744</v>
      </c>
      <c r="Q9" s="133" t="s">
        <v>735</v>
      </c>
      <c r="R9" s="133" t="s">
        <v>736</v>
      </c>
      <c r="S9" s="133" t="s">
        <v>745</v>
      </c>
      <c r="T9" s="133" t="s">
        <v>12</v>
      </c>
      <c r="U9" s="133" t="s">
        <v>13</v>
      </c>
      <c r="V9" s="133" t="s">
        <v>14</v>
      </c>
      <c r="W9" s="133" t="s">
        <v>15</v>
      </c>
      <c r="X9" s="133" t="s">
        <v>16</v>
      </c>
      <c r="Y9" s="133" t="s">
        <v>17</v>
      </c>
      <c r="Z9" s="133" t="s">
        <v>18</v>
      </c>
      <c r="AA9" s="133" t="s">
        <v>746</v>
      </c>
      <c r="AB9" s="133" t="s">
        <v>21</v>
      </c>
      <c r="AC9" s="134"/>
      <c r="AD9" s="134" t="s">
        <v>875</v>
      </c>
      <c r="AE9" s="134" t="s">
        <v>265</v>
      </c>
    </row>
    <row r="10" spans="1:31" ht="23" customHeight="1">
      <c r="A10" s="103" t="s">
        <v>497</v>
      </c>
      <c r="B10" s="103" t="s">
        <v>492</v>
      </c>
      <c r="C10" s="103" t="s">
        <v>25</v>
      </c>
      <c r="D10" s="103" t="s">
        <v>498</v>
      </c>
      <c r="E10" s="103" t="s">
        <v>192</v>
      </c>
      <c r="F10" s="103" t="s">
        <v>523</v>
      </c>
      <c r="G10" s="103" t="s">
        <v>524</v>
      </c>
      <c r="H10" s="103" t="s">
        <v>525</v>
      </c>
      <c r="I10" s="104">
        <v>0</v>
      </c>
      <c r="J10" s="104"/>
      <c r="K10" s="103"/>
      <c r="L10" s="105">
        <v>8.75</v>
      </c>
      <c r="M10" s="105"/>
      <c r="N10" s="105"/>
      <c r="O10" s="105"/>
      <c r="P10" s="105"/>
      <c r="Q10" s="105"/>
      <c r="R10" s="105"/>
      <c r="S10" s="105"/>
      <c r="T10" s="105">
        <v>364.49</v>
      </c>
      <c r="U10" s="105">
        <v>0</v>
      </c>
      <c r="V10" s="105">
        <v>152.31</v>
      </c>
      <c r="W10" s="105">
        <v>9</v>
      </c>
      <c r="X10" s="105">
        <v>0</v>
      </c>
      <c r="Y10" s="105">
        <v>0</v>
      </c>
      <c r="Z10" s="105">
        <v>0</v>
      </c>
      <c r="AA10" s="105">
        <v>0</v>
      </c>
      <c r="AB10" s="105">
        <f t="shared" ref="AB10:AB16" si="2">ROUND(SUM(S10:W10,Y10:AA10),2)</f>
        <v>525.79999999999995</v>
      </c>
      <c r="AC10" s="103"/>
      <c r="AD10" s="103"/>
      <c r="AE10" s="103" t="s">
        <v>1140</v>
      </c>
    </row>
    <row r="11" spans="1:31" ht="23" customHeight="1">
      <c r="A11" s="103" t="s">
        <v>497</v>
      </c>
      <c r="B11" s="103" t="s">
        <v>492</v>
      </c>
      <c r="C11" s="103" t="s">
        <v>25</v>
      </c>
      <c r="D11" s="103" t="s">
        <v>504</v>
      </c>
      <c r="E11" s="103" t="s">
        <v>505</v>
      </c>
      <c r="F11" s="103" t="s">
        <v>523</v>
      </c>
      <c r="G11" s="103" t="s">
        <v>524</v>
      </c>
      <c r="H11" s="103" t="s">
        <v>525</v>
      </c>
      <c r="I11" s="104">
        <v>0</v>
      </c>
      <c r="J11" s="104"/>
      <c r="K11" s="103"/>
      <c r="L11" s="105">
        <v>10.75</v>
      </c>
      <c r="M11" s="105"/>
      <c r="N11" s="105"/>
      <c r="O11" s="105"/>
      <c r="P11" s="105"/>
      <c r="Q11" s="105"/>
      <c r="R11" s="105"/>
      <c r="S11" s="105"/>
      <c r="T11" s="105">
        <v>530.13</v>
      </c>
      <c r="U11" s="105">
        <v>0</v>
      </c>
      <c r="V11" s="105">
        <v>154.97</v>
      </c>
      <c r="W11" s="105">
        <v>13.5</v>
      </c>
      <c r="X11" s="105">
        <v>0</v>
      </c>
      <c r="Y11" s="105">
        <v>0</v>
      </c>
      <c r="Z11" s="105">
        <v>0</v>
      </c>
      <c r="AA11" s="105">
        <v>0</v>
      </c>
      <c r="AB11" s="105">
        <f t="shared" si="2"/>
        <v>698.6</v>
      </c>
      <c r="AC11" s="103"/>
      <c r="AD11" s="103"/>
      <c r="AE11" s="103" t="s">
        <v>1141</v>
      </c>
    </row>
    <row r="12" spans="1:31" ht="23" customHeight="1">
      <c r="A12" s="103" t="s">
        <v>497</v>
      </c>
      <c r="B12" s="103" t="s">
        <v>492</v>
      </c>
      <c r="C12" s="103" t="s">
        <v>25</v>
      </c>
      <c r="D12" s="103" t="s">
        <v>506</v>
      </c>
      <c r="E12" s="103" t="s">
        <v>507</v>
      </c>
      <c r="F12" s="103" t="s">
        <v>523</v>
      </c>
      <c r="G12" s="103" t="s">
        <v>524</v>
      </c>
      <c r="H12" s="103" t="s">
        <v>525</v>
      </c>
      <c r="I12" s="104">
        <v>0</v>
      </c>
      <c r="J12" s="104"/>
      <c r="K12" s="103"/>
      <c r="L12" s="105">
        <v>10.95</v>
      </c>
      <c r="M12" s="105"/>
      <c r="N12" s="105"/>
      <c r="O12" s="105"/>
      <c r="P12" s="105"/>
      <c r="Q12" s="105"/>
      <c r="R12" s="105"/>
      <c r="S12" s="105"/>
      <c r="T12" s="105">
        <v>460.49</v>
      </c>
      <c r="U12" s="105">
        <v>0</v>
      </c>
      <c r="V12" s="105">
        <v>166.39</v>
      </c>
      <c r="W12" s="105">
        <v>13.5</v>
      </c>
      <c r="X12" s="105">
        <v>0</v>
      </c>
      <c r="Y12" s="105">
        <v>0</v>
      </c>
      <c r="Z12" s="105">
        <v>0</v>
      </c>
      <c r="AA12" s="105">
        <v>0</v>
      </c>
      <c r="AB12" s="105">
        <f t="shared" si="2"/>
        <v>640.38</v>
      </c>
      <c r="AC12" s="103"/>
      <c r="AD12" s="103"/>
      <c r="AE12" s="103" t="s">
        <v>1142</v>
      </c>
    </row>
    <row r="13" spans="1:31" ht="23" customHeight="1">
      <c r="A13" s="103" t="s">
        <v>497</v>
      </c>
      <c r="B13" s="103" t="s">
        <v>492</v>
      </c>
      <c r="C13" s="103" t="s">
        <v>25</v>
      </c>
      <c r="D13" s="103" t="s">
        <v>509</v>
      </c>
      <c r="E13" s="103" t="s">
        <v>49</v>
      </c>
      <c r="F13" s="103" t="s">
        <v>523</v>
      </c>
      <c r="G13" s="103" t="s">
        <v>524</v>
      </c>
      <c r="H13" s="103" t="s">
        <v>525</v>
      </c>
      <c r="I13" s="104">
        <v>0</v>
      </c>
      <c r="J13" s="104"/>
      <c r="K13" s="103"/>
      <c r="L13" s="105">
        <v>6.81</v>
      </c>
      <c r="M13" s="105"/>
      <c r="N13" s="105"/>
      <c r="O13" s="105"/>
      <c r="P13" s="105"/>
      <c r="Q13" s="105"/>
      <c r="R13" s="105"/>
      <c r="S13" s="105"/>
      <c r="T13" s="105">
        <v>404.26</v>
      </c>
      <c r="U13" s="105">
        <v>0</v>
      </c>
      <c r="V13" s="105">
        <v>383.78</v>
      </c>
      <c r="W13" s="105">
        <v>4.5</v>
      </c>
      <c r="X13" s="105">
        <v>0</v>
      </c>
      <c r="Y13" s="105">
        <v>0</v>
      </c>
      <c r="Z13" s="105">
        <v>0</v>
      </c>
      <c r="AA13" s="105">
        <v>0</v>
      </c>
      <c r="AB13" s="105">
        <f t="shared" si="2"/>
        <v>792.54</v>
      </c>
      <c r="AC13" s="103"/>
      <c r="AD13" s="103"/>
      <c r="AE13" s="103" t="s">
        <v>1143</v>
      </c>
    </row>
    <row r="14" spans="1:31" ht="23" customHeight="1">
      <c r="A14" s="103" t="s">
        <v>491</v>
      </c>
      <c r="B14" s="103" t="s">
        <v>492</v>
      </c>
      <c r="C14" s="103" t="s">
        <v>25</v>
      </c>
      <c r="D14" s="103" t="s">
        <v>510</v>
      </c>
      <c r="E14" s="103" t="s">
        <v>175</v>
      </c>
      <c r="F14" s="103" t="s">
        <v>523</v>
      </c>
      <c r="G14" s="103" t="s">
        <v>524</v>
      </c>
      <c r="H14" s="103" t="s">
        <v>525</v>
      </c>
      <c r="I14" s="104">
        <v>0</v>
      </c>
      <c r="J14" s="104"/>
      <c r="K14" s="103"/>
      <c r="L14" s="105">
        <v>11.26</v>
      </c>
      <c r="M14" s="105"/>
      <c r="N14" s="105"/>
      <c r="O14" s="105"/>
      <c r="P14" s="105"/>
      <c r="Q14" s="105"/>
      <c r="R14" s="105"/>
      <c r="S14" s="105"/>
      <c r="T14" s="105">
        <v>526.16999999999996</v>
      </c>
      <c r="U14" s="105">
        <v>0</v>
      </c>
      <c r="V14" s="105">
        <v>204.97</v>
      </c>
      <c r="W14" s="105">
        <v>13.5</v>
      </c>
      <c r="X14" s="105">
        <v>0</v>
      </c>
      <c r="Y14" s="105">
        <v>0</v>
      </c>
      <c r="Z14" s="105">
        <v>0</v>
      </c>
      <c r="AA14" s="105">
        <v>0</v>
      </c>
      <c r="AB14" s="105">
        <f t="shared" si="2"/>
        <v>744.64</v>
      </c>
      <c r="AC14" s="103"/>
      <c r="AD14" s="103"/>
      <c r="AE14" s="103" t="s">
        <v>1144</v>
      </c>
    </row>
    <row r="15" spans="1:31" ht="23" customHeight="1">
      <c r="A15" s="103" t="s">
        <v>491</v>
      </c>
      <c r="B15" s="103" t="s">
        <v>492</v>
      </c>
      <c r="C15" s="103" t="s">
        <v>25</v>
      </c>
      <c r="D15" s="103" t="s">
        <v>493</v>
      </c>
      <c r="E15" s="103" t="s">
        <v>49</v>
      </c>
      <c r="F15" s="103" t="s">
        <v>523</v>
      </c>
      <c r="G15" s="103" t="s">
        <v>524</v>
      </c>
      <c r="H15" s="103" t="s">
        <v>525</v>
      </c>
      <c r="I15" s="104">
        <v>0</v>
      </c>
      <c r="J15" s="104"/>
      <c r="K15" s="103"/>
      <c r="L15" s="105">
        <v>6.15</v>
      </c>
      <c r="M15" s="105"/>
      <c r="N15" s="105"/>
      <c r="O15" s="105"/>
      <c r="P15" s="105"/>
      <c r="Q15" s="105"/>
      <c r="R15" s="105"/>
      <c r="S15" s="105"/>
      <c r="T15" s="105">
        <v>199.01</v>
      </c>
      <c r="U15" s="105">
        <v>0</v>
      </c>
      <c r="V15" s="105">
        <v>104.99</v>
      </c>
      <c r="W15" s="105">
        <v>22.5</v>
      </c>
      <c r="X15" s="105">
        <v>0</v>
      </c>
      <c r="Y15" s="105">
        <v>0</v>
      </c>
      <c r="Z15" s="105">
        <v>0</v>
      </c>
      <c r="AA15" s="105">
        <v>0</v>
      </c>
      <c r="AB15" s="105">
        <f t="shared" si="2"/>
        <v>326.5</v>
      </c>
      <c r="AC15" s="103"/>
      <c r="AD15" s="103"/>
      <c r="AE15" s="103" t="s">
        <v>1145</v>
      </c>
    </row>
    <row r="16" spans="1:31" ht="23" customHeight="1">
      <c r="A16" s="103" t="s">
        <v>491</v>
      </c>
      <c r="B16" s="103" t="s">
        <v>492</v>
      </c>
      <c r="C16" s="103" t="s">
        <v>25</v>
      </c>
      <c r="D16" s="103" t="s">
        <v>526</v>
      </c>
      <c r="E16" s="103" t="s">
        <v>527</v>
      </c>
      <c r="F16" s="103" t="s">
        <v>523</v>
      </c>
      <c r="G16" s="103" t="s">
        <v>524</v>
      </c>
      <c r="H16" s="103" t="s">
        <v>525</v>
      </c>
      <c r="I16" s="104">
        <v>0</v>
      </c>
      <c r="J16" s="104"/>
      <c r="K16" s="103"/>
      <c r="L16" s="105">
        <v>9.7799999999999994</v>
      </c>
      <c r="M16" s="105"/>
      <c r="N16" s="105"/>
      <c r="O16" s="105"/>
      <c r="P16" s="105"/>
      <c r="Q16" s="105"/>
      <c r="R16" s="105"/>
      <c r="S16" s="105"/>
      <c r="T16" s="105">
        <v>339.29</v>
      </c>
      <c r="U16" s="105">
        <v>0</v>
      </c>
      <c r="V16" s="105">
        <v>105.1</v>
      </c>
      <c r="W16" s="105">
        <v>9</v>
      </c>
      <c r="X16" s="105">
        <v>0</v>
      </c>
      <c r="Y16" s="105">
        <v>0</v>
      </c>
      <c r="Z16" s="105">
        <v>0</v>
      </c>
      <c r="AA16" s="105">
        <v>0</v>
      </c>
      <c r="AB16" s="105">
        <f t="shared" si="2"/>
        <v>453.39</v>
      </c>
      <c r="AC16" s="103"/>
      <c r="AD16" s="103"/>
      <c r="AE16" s="103" t="s">
        <v>1146</v>
      </c>
    </row>
    <row r="17" spans="1:31" s="28" customFormat="1" ht="23" customHeight="1">
      <c r="A17" s="138"/>
      <c r="B17" s="138"/>
      <c r="C17" s="138"/>
      <c r="D17" s="138"/>
      <c r="E17" s="138"/>
      <c r="F17" s="138" t="s">
        <v>523</v>
      </c>
      <c r="G17" s="138" t="s">
        <v>524</v>
      </c>
      <c r="H17" s="138" t="s">
        <v>757</v>
      </c>
      <c r="I17" s="139"/>
      <c r="J17" s="139">
        <f>IF(L17&gt;0,T17/L17,0)</f>
        <v>43.8144297905353</v>
      </c>
      <c r="K17" s="138"/>
      <c r="L17" s="140">
        <f>ROUND(SUM(L10:L16),2)</f>
        <v>64.45</v>
      </c>
      <c r="M17" s="140"/>
      <c r="N17" s="140"/>
      <c r="O17" s="140"/>
      <c r="P17" s="140"/>
      <c r="Q17" s="140"/>
      <c r="R17" s="140"/>
      <c r="S17" s="140"/>
      <c r="T17" s="140">
        <f>ROUND(SUM(T10:T16),2)</f>
        <v>2823.84</v>
      </c>
      <c r="U17" s="140"/>
      <c r="V17" s="140">
        <f t="shared" ref="V17:AB17" si="3">ROUND(SUM(V10:V16),2)</f>
        <v>1272.51</v>
      </c>
      <c r="W17" s="140">
        <f t="shared" si="3"/>
        <v>85.5</v>
      </c>
      <c r="X17" s="140">
        <f t="shared" si="3"/>
        <v>0</v>
      </c>
      <c r="Y17" s="140">
        <f t="shared" si="3"/>
        <v>0</v>
      </c>
      <c r="Z17" s="140">
        <f t="shared" si="3"/>
        <v>0</v>
      </c>
      <c r="AA17" s="140">
        <f t="shared" si="3"/>
        <v>0</v>
      </c>
      <c r="AB17" s="140">
        <f t="shared" si="3"/>
        <v>4181.8500000000004</v>
      </c>
      <c r="AC17" s="138"/>
      <c r="AD17" s="138"/>
      <c r="AE17" s="138"/>
    </row>
    <row r="18" spans="1:31" s="28" customFormat="1" ht="23" customHeight="1">
      <c r="A18" s="141"/>
      <c r="B18" s="141"/>
      <c r="C18" s="141"/>
      <c r="D18" s="141"/>
      <c r="E18" s="141"/>
      <c r="F18" s="141"/>
      <c r="G18" s="141"/>
      <c r="H18" s="141" t="s">
        <v>1147</v>
      </c>
      <c r="I18" s="142"/>
      <c r="J18" s="142">
        <f>IF(L18&gt;0,(T18+U18)/L18,0)</f>
        <v>43.8144297905353</v>
      </c>
      <c r="K18" s="141"/>
      <c r="L18" s="143">
        <f>L17</f>
        <v>64.45</v>
      </c>
      <c r="M18" s="143"/>
      <c r="N18" s="143"/>
      <c r="O18" s="143"/>
      <c r="P18" s="143"/>
      <c r="Q18" s="143"/>
      <c r="R18" s="143"/>
      <c r="S18" s="143"/>
      <c r="T18" s="143">
        <f>T17</f>
        <v>2823.84</v>
      </c>
      <c r="U18" s="143">
        <f>0</f>
        <v>0</v>
      </c>
      <c r="V18" s="143">
        <f>V17</f>
        <v>1272.51</v>
      </c>
      <c r="W18" s="143">
        <f>W17</f>
        <v>85.5</v>
      </c>
      <c r="X18" s="143"/>
      <c r="Y18" s="143">
        <f>Y17</f>
        <v>0</v>
      </c>
      <c r="Z18" s="143">
        <f>Z17</f>
        <v>0</v>
      </c>
      <c r="AA18" s="143">
        <f>AA17</f>
        <v>0</v>
      </c>
      <c r="AB18" s="143">
        <f>ROUND(AB17+U18,2)</f>
        <v>4181.8500000000004</v>
      </c>
      <c r="AC18" s="138"/>
      <c r="AD18" s="138"/>
      <c r="AE18" s="138"/>
    </row>
    <row r="19" spans="1:31" ht="23" customHeight="1">
      <c r="A19" s="103"/>
      <c r="B19" s="103"/>
      <c r="C19" s="103"/>
      <c r="D19" s="103"/>
      <c r="E19" s="103"/>
      <c r="F19" s="103"/>
      <c r="G19" s="103"/>
      <c r="H19" s="103"/>
      <c r="I19" s="104"/>
      <c r="J19" s="104"/>
      <c r="K19" s="103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3"/>
      <c r="AD19" s="103"/>
      <c r="AE19" s="103"/>
    </row>
    <row r="20" spans="1:31" ht="23" customHeight="1">
      <c r="A20" s="103" t="s">
        <v>491</v>
      </c>
      <c r="B20" s="103" t="s">
        <v>492</v>
      </c>
      <c r="C20" s="103" t="s">
        <v>25</v>
      </c>
      <c r="D20" s="103" t="s">
        <v>1137</v>
      </c>
      <c r="E20" s="103" t="s">
        <v>27</v>
      </c>
      <c r="F20" s="103" t="s">
        <v>523</v>
      </c>
      <c r="G20" s="103" t="s">
        <v>524</v>
      </c>
      <c r="H20" s="103" t="s">
        <v>525</v>
      </c>
      <c r="I20" s="104">
        <f>P20/L20</f>
        <v>20.27027027027027</v>
      </c>
      <c r="J20" s="104"/>
      <c r="K20" s="103"/>
      <c r="L20" s="105">
        <v>7.4</v>
      </c>
      <c r="M20" s="105">
        <v>7.4</v>
      </c>
      <c r="N20" s="105">
        <v>0</v>
      </c>
      <c r="O20" s="105">
        <v>0</v>
      </c>
      <c r="P20" s="105">
        <v>150</v>
      </c>
      <c r="Q20" s="105">
        <f>ROUND(N20*$AD$2*1.5+0.000000001,2)</f>
        <v>0</v>
      </c>
      <c r="R20" s="105">
        <f>ROUND(O20*$AD$2*2+0.000000001,2)</f>
        <v>0</v>
      </c>
      <c r="S20" s="105">
        <f>ROUND(SUM(P20:R20),2)</f>
        <v>150</v>
      </c>
      <c r="T20" s="105">
        <v>0</v>
      </c>
      <c r="U20" s="105">
        <v>0</v>
      </c>
      <c r="V20" s="105">
        <v>0</v>
      </c>
      <c r="W20" s="105">
        <v>13.5</v>
      </c>
      <c r="X20" s="105">
        <v>0</v>
      </c>
      <c r="Y20" s="105">
        <v>0</v>
      </c>
      <c r="Z20" s="105">
        <v>0</v>
      </c>
      <c r="AA20" s="105">
        <v>0</v>
      </c>
      <c r="AB20" s="105">
        <f>ROUND(SUM(S20:W20,Y20:AA20),2)</f>
        <v>163.5</v>
      </c>
      <c r="AC20" s="103"/>
      <c r="AD20" s="103"/>
      <c r="AE20" s="103" t="s">
        <v>1148</v>
      </c>
    </row>
    <row r="21" spans="1:31" s="28" customFormat="1" ht="23" customHeight="1">
      <c r="A21" s="141"/>
      <c r="B21" s="141"/>
      <c r="C21" s="141"/>
      <c r="D21" s="141"/>
      <c r="E21" s="141"/>
      <c r="F21" s="141"/>
      <c r="G21" s="141"/>
      <c r="H21" s="141" t="s">
        <v>1149</v>
      </c>
      <c r="I21" s="142"/>
      <c r="J21" s="142">
        <f>IF(L21&gt;0,S21/L21,0)</f>
        <v>20.27027027027027</v>
      </c>
      <c r="K21" s="141"/>
      <c r="L21" s="143">
        <f t="shared" ref="L21:W21" si="4">ROUND(SUM(L20:L20),2)</f>
        <v>7.4</v>
      </c>
      <c r="M21" s="143">
        <f t="shared" si="4"/>
        <v>7.4</v>
      </c>
      <c r="N21" s="143">
        <f t="shared" si="4"/>
        <v>0</v>
      </c>
      <c r="O21" s="143">
        <f t="shared" si="4"/>
        <v>0</v>
      </c>
      <c r="P21" s="143">
        <f t="shared" si="4"/>
        <v>150</v>
      </c>
      <c r="Q21" s="143">
        <f t="shared" si="4"/>
        <v>0</v>
      </c>
      <c r="R21" s="143">
        <f t="shared" si="4"/>
        <v>0</v>
      </c>
      <c r="S21" s="143">
        <f t="shared" si="4"/>
        <v>150</v>
      </c>
      <c r="T21" s="143">
        <f t="shared" si="4"/>
        <v>0</v>
      </c>
      <c r="U21" s="143">
        <f t="shared" si="4"/>
        <v>0</v>
      </c>
      <c r="V21" s="143">
        <f t="shared" si="4"/>
        <v>0</v>
      </c>
      <c r="W21" s="143">
        <f t="shared" si="4"/>
        <v>13.5</v>
      </c>
      <c r="X21" s="143"/>
      <c r="Y21" s="143">
        <f>ROUND(SUM(Y20:Y20),2)</f>
        <v>0</v>
      </c>
      <c r="Z21" s="143">
        <f>ROUND(SUM(Z20:Z20),2)</f>
        <v>0</v>
      </c>
      <c r="AA21" s="143">
        <f>ROUND(SUM(AA20:AA20),2)</f>
        <v>0</v>
      </c>
      <c r="AB21" s="143">
        <f>ROUND(SUM(AB20:AB20),2)</f>
        <v>163.5</v>
      </c>
      <c r="AC21" s="138"/>
      <c r="AD21" s="138"/>
      <c r="AE21" s="138"/>
    </row>
    <row r="22" spans="1:31" s="35" customFormat="1" ht="23" customHeight="1">
      <c r="A22" s="144"/>
      <c r="B22" s="144"/>
      <c r="C22" s="144"/>
      <c r="D22" s="144"/>
      <c r="E22" s="144"/>
      <c r="F22" s="144"/>
      <c r="G22" s="144"/>
      <c r="H22" s="144"/>
      <c r="I22" s="145"/>
      <c r="J22" s="145"/>
      <c r="K22" s="144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7"/>
      <c r="AD22" s="147"/>
      <c r="AE22" s="147"/>
    </row>
    <row r="23" spans="1:31" s="20" customFormat="1" ht="44" customHeight="1">
      <c r="A23" s="133" t="s">
        <v>0</v>
      </c>
      <c r="B23" s="133" t="s">
        <v>1</v>
      </c>
      <c r="C23" s="133" t="s">
        <v>2</v>
      </c>
      <c r="D23" s="133" t="s">
        <v>738</v>
      </c>
      <c r="E23" s="133" t="s">
        <v>739</v>
      </c>
      <c r="F23" s="133" t="s">
        <v>5</v>
      </c>
      <c r="G23" s="133" t="s">
        <v>6</v>
      </c>
      <c r="H23" s="133" t="s">
        <v>740</v>
      </c>
      <c r="I23" s="133" t="s">
        <v>8</v>
      </c>
      <c r="J23" s="133" t="s">
        <v>9</v>
      </c>
      <c r="K23" s="133" t="s">
        <v>10</v>
      </c>
      <c r="L23" s="133" t="s">
        <v>11</v>
      </c>
      <c r="M23" s="133" t="s">
        <v>741</v>
      </c>
      <c r="N23" s="133" t="s">
        <v>742</v>
      </c>
      <c r="O23" s="133" t="s">
        <v>743</v>
      </c>
      <c r="P23" s="133" t="s">
        <v>744</v>
      </c>
      <c r="Q23" s="133" t="s">
        <v>735</v>
      </c>
      <c r="R23" s="133" t="s">
        <v>736</v>
      </c>
      <c r="S23" s="133" t="s">
        <v>745</v>
      </c>
      <c r="T23" s="133" t="s">
        <v>12</v>
      </c>
      <c r="U23" s="133" t="s">
        <v>13</v>
      </c>
      <c r="V23" s="133" t="s">
        <v>14</v>
      </c>
      <c r="W23" s="133" t="s">
        <v>15</v>
      </c>
      <c r="X23" s="133" t="s">
        <v>16</v>
      </c>
      <c r="Y23" s="133" t="s">
        <v>17</v>
      </c>
      <c r="Z23" s="133" t="s">
        <v>18</v>
      </c>
      <c r="AA23" s="133" t="s">
        <v>746</v>
      </c>
      <c r="AB23" s="133" t="s">
        <v>21</v>
      </c>
      <c r="AC23" s="134"/>
      <c r="AD23" s="134" t="s">
        <v>875</v>
      </c>
      <c r="AE23" s="134" t="s">
        <v>265</v>
      </c>
    </row>
    <row r="24" spans="1:31" ht="23" customHeight="1">
      <c r="A24" s="103" t="s">
        <v>497</v>
      </c>
      <c r="B24" s="103" t="s">
        <v>492</v>
      </c>
      <c r="C24" s="103" t="s">
        <v>25</v>
      </c>
      <c r="D24" s="103" t="s">
        <v>502</v>
      </c>
      <c r="E24" s="103" t="s">
        <v>503</v>
      </c>
      <c r="F24" s="103" t="s">
        <v>543</v>
      </c>
      <c r="G24" s="103" t="s">
        <v>544</v>
      </c>
      <c r="H24" s="103" t="s">
        <v>545</v>
      </c>
      <c r="I24" s="104">
        <v>0</v>
      </c>
      <c r="J24" s="104"/>
      <c r="K24" s="103"/>
      <c r="L24" s="105">
        <v>10.37</v>
      </c>
      <c r="M24" s="105"/>
      <c r="N24" s="105"/>
      <c r="O24" s="105"/>
      <c r="P24" s="105"/>
      <c r="Q24" s="105"/>
      <c r="R24" s="105"/>
      <c r="S24" s="105"/>
      <c r="T24" s="105">
        <v>233.61</v>
      </c>
      <c r="U24" s="105">
        <v>0</v>
      </c>
      <c r="V24" s="105">
        <v>105.52</v>
      </c>
      <c r="W24" s="105">
        <v>13.5</v>
      </c>
      <c r="X24" s="105">
        <v>0</v>
      </c>
      <c r="Y24" s="105">
        <v>0</v>
      </c>
      <c r="Z24" s="105">
        <v>0</v>
      </c>
      <c r="AA24" s="105">
        <v>0</v>
      </c>
      <c r="AB24" s="105">
        <f>ROUND(SUM(S24:W24,Y24:AA24),2)</f>
        <v>352.63</v>
      </c>
      <c r="AC24" s="103"/>
      <c r="AD24" s="103"/>
      <c r="AE24" s="103" t="s">
        <v>1150</v>
      </c>
    </row>
    <row r="25" spans="1:31" ht="23" customHeight="1">
      <c r="A25" s="103" t="s">
        <v>497</v>
      </c>
      <c r="B25" s="103" t="s">
        <v>492</v>
      </c>
      <c r="C25" s="103" t="s">
        <v>25</v>
      </c>
      <c r="D25" s="103" t="s">
        <v>504</v>
      </c>
      <c r="E25" s="103" t="s">
        <v>505</v>
      </c>
      <c r="F25" s="103" t="s">
        <v>543</v>
      </c>
      <c r="G25" s="103" t="s">
        <v>544</v>
      </c>
      <c r="H25" s="103" t="s">
        <v>545</v>
      </c>
      <c r="I25" s="104">
        <v>0</v>
      </c>
      <c r="J25" s="104"/>
      <c r="K25" s="103"/>
      <c r="L25" s="105">
        <v>10.76</v>
      </c>
      <c r="M25" s="105"/>
      <c r="N25" s="105"/>
      <c r="O25" s="105"/>
      <c r="P25" s="105"/>
      <c r="Q25" s="105"/>
      <c r="R25" s="105"/>
      <c r="S25" s="105"/>
      <c r="T25" s="105">
        <v>530.13</v>
      </c>
      <c r="U25" s="105">
        <v>0</v>
      </c>
      <c r="V25" s="105">
        <v>154.97</v>
      </c>
      <c r="W25" s="105">
        <v>13.5</v>
      </c>
      <c r="X25" s="105">
        <v>0</v>
      </c>
      <c r="Y25" s="105">
        <v>0</v>
      </c>
      <c r="Z25" s="105">
        <v>0</v>
      </c>
      <c r="AA25" s="105">
        <v>0</v>
      </c>
      <c r="AB25" s="105">
        <f>ROUND(SUM(S25:W25,Y25:AA25),2)</f>
        <v>698.6</v>
      </c>
      <c r="AC25" s="103"/>
      <c r="AD25" s="103"/>
      <c r="AE25" s="103" t="s">
        <v>1151</v>
      </c>
    </row>
    <row r="26" spans="1:31" ht="23" customHeight="1">
      <c r="A26" s="103" t="s">
        <v>497</v>
      </c>
      <c r="B26" s="103" t="s">
        <v>492</v>
      </c>
      <c r="C26" s="103" t="s">
        <v>25</v>
      </c>
      <c r="D26" s="103" t="s">
        <v>506</v>
      </c>
      <c r="E26" s="103" t="s">
        <v>507</v>
      </c>
      <c r="F26" s="103" t="s">
        <v>543</v>
      </c>
      <c r="G26" s="103" t="s">
        <v>544</v>
      </c>
      <c r="H26" s="103" t="s">
        <v>545</v>
      </c>
      <c r="I26" s="104">
        <v>0</v>
      </c>
      <c r="J26" s="104"/>
      <c r="K26" s="103"/>
      <c r="L26" s="105">
        <v>10.92</v>
      </c>
      <c r="M26" s="105"/>
      <c r="N26" s="105"/>
      <c r="O26" s="105"/>
      <c r="P26" s="105"/>
      <c r="Q26" s="105"/>
      <c r="R26" s="105"/>
      <c r="S26" s="105"/>
      <c r="T26" s="105">
        <v>460.49</v>
      </c>
      <c r="U26" s="105">
        <v>0</v>
      </c>
      <c r="V26" s="105">
        <v>166.39</v>
      </c>
      <c r="W26" s="105">
        <v>13.5</v>
      </c>
      <c r="X26" s="105">
        <v>0</v>
      </c>
      <c r="Y26" s="105">
        <v>0</v>
      </c>
      <c r="Z26" s="105">
        <v>0</v>
      </c>
      <c r="AA26" s="105">
        <v>0</v>
      </c>
      <c r="AB26" s="105">
        <f>ROUND(SUM(S26:W26,Y26:AA26),2)</f>
        <v>640.38</v>
      </c>
      <c r="AC26" s="103"/>
      <c r="AD26" s="103"/>
      <c r="AE26" s="103" t="s">
        <v>1152</v>
      </c>
    </row>
    <row r="27" spans="1:31" s="28" customFormat="1" ht="23" customHeight="1">
      <c r="A27" s="138"/>
      <c r="B27" s="138"/>
      <c r="C27" s="138"/>
      <c r="D27" s="138"/>
      <c r="E27" s="138"/>
      <c r="F27" s="138" t="s">
        <v>543</v>
      </c>
      <c r="G27" s="138" t="s">
        <v>544</v>
      </c>
      <c r="H27" s="138" t="s">
        <v>757</v>
      </c>
      <c r="I27" s="139"/>
      <c r="J27" s="139">
        <f>IF(L27&gt;0,T27/L27,0)</f>
        <v>38.197503900156008</v>
      </c>
      <c r="K27" s="138"/>
      <c r="L27" s="140">
        <f>ROUND(SUM(L24:L26),2)</f>
        <v>32.049999999999997</v>
      </c>
      <c r="M27" s="140"/>
      <c r="N27" s="140"/>
      <c r="O27" s="140"/>
      <c r="P27" s="140"/>
      <c r="Q27" s="140"/>
      <c r="R27" s="140"/>
      <c r="S27" s="140"/>
      <c r="T27" s="140">
        <f>ROUND(SUM(T24:T26),2)</f>
        <v>1224.23</v>
      </c>
      <c r="U27" s="140"/>
      <c r="V27" s="140">
        <f t="shared" ref="V27:AB27" si="5">ROUND(SUM(V24:V26),2)</f>
        <v>426.88</v>
      </c>
      <c r="W27" s="140">
        <f t="shared" si="5"/>
        <v>40.5</v>
      </c>
      <c r="X27" s="140">
        <f t="shared" si="5"/>
        <v>0</v>
      </c>
      <c r="Y27" s="140">
        <f t="shared" si="5"/>
        <v>0</v>
      </c>
      <c r="Z27" s="140">
        <f t="shared" si="5"/>
        <v>0</v>
      </c>
      <c r="AA27" s="140">
        <f t="shared" si="5"/>
        <v>0</v>
      </c>
      <c r="AB27" s="140">
        <f t="shared" si="5"/>
        <v>1691.61</v>
      </c>
      <c r="AC27" s="138"/>
      <c r="AD27" s="138"/>
      <c r="AE27" s="138"/>
    </row>
    <row r="28" spans="1:31" s="28" customFormat="1" ht="23" customHeight="1">
      <c r="A28" s="141"/>
      <c r="B28" s="141"/>
      <c r="C28" s="141"/>
      <c r="D28" s="141"/>
      <c r="E28" s="141"/>
      <c r="F28" s="141"/>
      <c r="G28" s="141"/>
      <c r="H28" s="141" t="s">
        <v>1153</v>
      </c>
      <c r="I28" s="142"/>
      <c r="J28" s="142">
        <f>IF(L28&gt;0,(T28+U28)/L28,0)</f>
        <v>38.197503900156008</v>
      </c>
      <c r="K28" s="141"/>
      <c r="L28" s="143">
        <f>L27</f>
        <v>32.049999999999997</v>
      </c>
      <c r="M28" s="143"/>
      <c r="N28" s="143"/>
      <c r="O28" s="143"/>
      <c r="P28" s="143"/>
      <c r="Q28" s="143"/>
      <c r="R28" s="143"/>
      <c r="S28" s="143"/>
      <c r="T28" s="143">
        <f>T27</f>
        <v>1224.23</v>
      </c>
      <c r="U28" s="143">
        <f>0</f>
        <v>0</v>
      </c>
      <c r="V28" s="143">
        <f>V27</f>
        <v>426.88</v>
      </c>
      <c r="W28" s="143">
        <f>W27</f>
        <v>40.5</v>
      </c>
      <c r="X28" s="143"/>
      <c r="Y28" s="143">
        <f>Y27</f>
        <v>0</v>
      </c>
      <c r="Z28" s="143">
        <f>Z27</f>
        <v>0</v>
      </c>
      <c r="AA28" s="143">
        <f>AA27</f>
        <v>0</v>
      </c>
      <c r="AB28" s="143">
        <f>ROUND(AB27+U28,2)</f>
        <v>1691.61</v>
      </c>
      <c r="AC28" s="138"/>
      <c r="AD28" s="138"/>
      <c r="AE28" s="138"/>
    </row>
    <row r="29" spans="1:31" ht="23" customHeight="1">
      <c r="A29" s="103"/>
      <c r="B29" s="103"/>
      <c r="C29" s="103"/>
      <c r="D29" s="103"/>
      <c r="E29" s="103"/>
      <c r="F29" s="103"/>
      <c r="G29" s="103"/>
      <c r="H29" s="103"/>
      <c r="I29" s="104"/>
      <c r="J29" s="104"/>
      <c r="K29" s="103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3"/>
      <c r="AD29" s="103"/>
      <c r="AE29" s="103"/>
    </row>
    <row r="30" spans="1:31" ht="23" customHeight="1">
      <c r="A30" s="103" t="s">
        <v>491</v>
      </c>
      <c r="B30" s="103" t="s">
        <v>492</v>
      </c>
      <c r="C30" s="103" t="s">
        <v>25</v>
      </c>
      <c r="D30" s="103" t="s">
        <v>1137</v>
      </c>
      <c r="E30" s="103" t="s">
        <v>27</v>
      </c>
      <c r="F30" s="103" t="s">
        <v>543</v>
      </c>
      <c r="G30" s="103" t="s">
        <v>544</v>
      </c>
      <c r="H30" s="103" t="s">
        <v>545</v>
      </c>
      <c r="I30" s="104">
        <v>15.9</v>
      </c>
      <c r="J30" s="104"/>
      <c r="K30" s="103"/>
      <c r="L30" s="105">
        <v>10</v>
      </c>
      <c r="M30" s="105" t="s">
        <v>867</v>
      </c>
      <c r="N30" s="105" t="s">
        <v>867</v>
      </c>
      <c r="O30" s="105">
        <v>0</v>
      </c>
      <c r="P30" s="105">
        <f>I30*L30</f>
        <v>159</v>
      </c>
      <c r="Q30" s="105">
        <v>0</v>
      </c>
      <c r="R30" s="105">
        <f>ROUND(O30*$AD$2*2+0.000000001,2)</f>
        <v>0</v>
      </c>
      <c r="S30" s="105">
        <f>ROUND(SUM(P30:R30),2)</f>
        <v>159</v>
      </c>
      <c r="T30" s="105">
        <v>0</v>
      </c>
      <c r="U30" s="105">
        <v>0</v>
      </c>
      <c r="V30" s="105">
        <v>0</v>
      </c>
      <c r="W30" s="105">
        <v>13.5</v>
      </c>
      <c r="X30" s="105">
        <v>0</v>
      </c>
      <c r="Y30" s="105">
        <v>0</v>
      </c>
      <c r="Z30" s="105">
        <v>0</v>
      </c>
      <c r="AA30" s="105">
        <v>100</v>
      </c>
      <c r="AB30" s="105">
        <f>ROUND(SUM(S30:W30,Y30:AA30),2)</f>
        <v>272.5</v>
      </c>
      <c r="AC30" s="103"/>
      <c r="AD30" s="103"/>
      <c r="AE30" s="103" t="s">
        <v>1154</v>
      </c>
    </row>
    <row r="31" spans="1:31" s="28" customFormat="1" ht="23" customHeight="1">
      <c r="A31" s="141"/>
      <c r="B31" s="141"/>
      <c r="C31" s="141"/>
      <c r="D31" s="141"/>
      <c r="E31" s="141"/>
      <c r="F31" s="141"/>
      <c r="G31" s="141"/>
      <c r="H31" s="141" t="s">
        <v>1155</v>
      </c>
      <c r="I31" s="142"/>
      <c r="J31" s="142">
        <f>IF(L31&gt;0,S31/L31,0)</f>
        <v>15.9</v>
      </c>
      <c r="K31" s="141"/>
      <c r="L31" s="143">
        <f t="shared" ref="L31:W31" si="6">ROUND(SUM(L30:L30),2)</f>
        <v>10</v>
      </c>
      <c r="M31" s="143">
        <f t="shared" si="6"/>
        <v>0</v>
      </c>
      <c r="N31" s="143">
        <f t="shared" si="6"/>
        <v>0</v>
      </c>
      <c r="O31" s="143">
        <f t="shared" si="6"/>
        <v>0</v>
      </c>
      <c r="P31" s="143">
        <f t="shared" si="6"/>
        <v>159</v>
      </c>
      <c r="Q31" s="143">
        <f t="shared" si="6"/>
        <v>0</v>
      </c>
      <c r="R31" s="143">
        <f t="shared" si="6"/>
        <v>0</v>
      </c>
      <c r="S31" s="143">
        <f t="shared" si="6"/>
        <v>159</v>
      </c>
      <c r="T31" s="143">
        <f t="shared" si="6"/>
        <v>0</v>
      </c>
      <c r="U31" s="143">
        <f t="shared" si="6"/>
        <v>0</v>
      </c>
      <c r="V31" s="143">
        <f t="shared" si="6"/>
        <v>0</v>
      </c>
      <c r="W31" s="143">
        <f t="shared" si="6"/>
        <v>13.5</v>
      </c>
      <c r="X31" s="143"/>
      <c r="Y31" s="143">
        <f>ROUND(SUM(Y30:Y30),2)</f>
        <v>0</v>
      </c>
      <c r="Z31" s="143">
        <f>ROUND(SUM(Z30:Z30),2)</f>
        <v>0</v>
      </c>
      <c r="AA31" s="143">
        <f>ROUND(SUM(AA30:AA30),2)</f>
        <v>100</v>
      </c>
      <c r="AB31" s="143">
        <f>ROUND(SUM(AB30:AB30),2)</f>
        <v>272.5</v>
      </c>
      <c r="AC31" s="138"/>
      <c r="AD31" s="138"/>
      <c r="AE31" s="138"/>
    </row>
    <row r="32" spans="1:31" s="35" customFormat="1" ht="23" customHeight="1">
      <c r="A32" s="144"/>
      <c r="B32" s="144"/>
      <c r="C32" s="144"/>
      <c r="D32" s="144"/>
      <c r="E32" s="144"/>
      <c r="F32" s="144"/>
      <c r="G32" s="144"/>
      <c r="H32" s="144"/>
      <c r="I32" s="145"/>
      <c r="J32" s="145"/>
      <c r="K32" s="144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7"/>
      <c r="AD32" s="147"/>
      <c r="AE32" s="147"/>
    </row>
    <row r="33" spans="1:31" s="20" customFormat="1" ht="44" customHeight="1">
      <c r="A33" s="133" t="s">
        <v>0</v>
      </c>
      <c r="B33" s="133" t="s">
        <v>1</v>
      </c>
      <c r="C33" s="133" t="s">
        <v>2</v>
      </c>
      <c r="D33" s="133" t="s">
        <v>738</v>
      </c>
      <c r="E33" s="133" t="s">
        <v>739</v>
      </c>
      <c r="F33" s="133" t="s">
        <v>5</v>
      </c>
      <c r="G33" s="133" t="s">
        <v>6</v>
      </c>
      <c r="H33" s="133" t="s">
        <v>740</v>
      </c>
      <c r="I33" s="133" t="s">
        <v>8</v>
      </c>
      <c r="J33" s="133" t="s">
        <v>9</v>
      </c>
      <c r="K33" s="133" t="s">
        <v>10</v>
      </c>
      <c r="L33" s="133" t="s">
        <v>11</v>
      </c>
      <c r="M33" s="133" t="s">
        <v>741</v>
      </c>
      <c r="N33" s="133" t="s">
        <v>742</v>
      </c>
      <c r="O33" s="133" t="s">
        <v>743</v>
      </c>
      <c r="P33" s="133" t="s">
        <v>744</v>
      </c>
      <c r="Q33" s="133" t="s">
        <v>735</v>
      </c>
      <c r="R33" s="133" t="s">
        <v>736</v>
      </c>
      <c r="S33" s="133" t="s">
        <v>745</v>
      </c>
      <c r="T33" s="133" t="s">
        <v>12</v>
      </c>
      <c r="U33" s="133" t="s">
        <v>13</v>
      </c>
      <c r="V33" s="133" t="s">
        <v>14</v>
      </c>
      <c r="W33" s="133" t="s">
        <v>15</v>
      </c>
      <c r="X33" s="133" t="s">
        <v>16</v>
      </c>
      <c r="Y33" s="133" t="s">
        <v>17</v>
      </c>
      <c r="Z33" s="133" t="s">
        <v>18</v>
      </c>
      <c r="AA33" s="133" t="s">
        <v>746</v>
      </c>
      <c r="AB33" s="133" t="s">
        <v>21</v>
      </c>
      <c r="AC33" s="134"/>
      <c r="AD33" s="134" t="s">
        <v>875</v>
      </c>
      <c r="AE33" s="134" t="s">
        <v>265</v>
      </c>
    </row>
    <row r="34" spans="1:31" ht="23" customHeight="1">
      <c r="A34" s="103" t="s">
        <v>497</v>
      </c>
      <c r="B34" s="103" t="s">
        <v>492</v>
      </c>
      <c r="C34" s="103" t="s">
        <v>25</v>
      </c>
      <c r="D34" s="103" t="s">
        <v>533</v>
      </c>
      <c r="E34" s="103" t="s">
        <v>51</v>
      </c>
      <c r="F34" s="103" t="s">
        <v>201</v>
      </c>
      <c r="G34" s="103" t="s">
        <v>555</v>
      </c>
      <c r="H34" s="103" t="s">
        <v>556</v>
      </c>
      <c r="I34" s="104">
        <v>0</v>
      </c>
      <c r="J34" s="104"/>
      <c r="K34" s="103"/>
      <c r="L34" s="105">
        <v>7.36</v>
      </c>
      <c r="M34" s="105"/>
      <c r="N34" s="105"/>
      <c r="O34" s="105"/>
      <c r="P34" s="105"/>
      <c r="Q34" s="105"/>
      <c r="R34" s="105"/>
      <c r="S34" s="105"/>
      <c r="T34" s="105">
        <v>284.23</v>
      </c>
      <c r="U34" s="105">
        <v>0</v>
      </c>
      <c r="V34" s="105">
        <v>159.93</v>
      </c>
      <c r="W34" s="105">
        <v>9</v>
      </c>
      <c r="X34" s="105">
        <v>0</v>
      </c>
      <c r="Y34" s="105">
        <v>0</v>
      </c>
      <c r="Z34" s="105">
        <v>0</v>
      </c>
      <c r="AA34" s="105">
        <v>0</v>
      </c>
      <c r="AB34" s="105">
        <f t="shared" ref="AB34:AB41" si="7">ROUND(SUM(S34:W34,Y34:AA34),2)</f>
        <v>453.16</v>
      </c>
      <c r="AC34" s="103"/>
      <c r="AD34" s="103"/>
      <c r="AE34" s="103" t="s">
        <v>1156</v>
      </c>
    </row>
    <row r="35" spans="1:31" ht="23" customHeight="1">
      <c r="A35" s="103" t="s">
        <v>497</v>
      </c>
      <c r="B35" s="103" t="s">
        <v>492</v>
      </c>
      <c r="C35" s="103" t="s">
        <v>25</v>
      </c>
      <c r="D35" s="103" t="s">
        <v>498</v>
      </c>
      <c r="E35" s="103" t="s">
        <v>192</v>
      </c>
      <c r="F35" s="103" t="s">
        <v>201</v>
      </c>
      <c r="G35" s="103" t="s">
        <v>555</v>
      </c>
      <c r="H35" s="103" t="s">
        <v>556</v>
      </c>
      <c r="I35" s="104">
        <v>0</v>
      </c>
      <c r="J35" s="104"/>
      <c r="K35" s="103"/>
      <c r="L35" s="105">
        <v>8.7899999999999991</v>
      </c>
      <c r="M35" s="105"/>
      <c r="N35" s="105"/>
      <c r="O35" s="105"/>
      <c r="P35" s="105"/>
      <c r="Q35" s="105"/>
      <c r="R35" s="105"/>
      <c r="S35" s="105"/>
      <c r="T35" s="105">
        <v>364.49</v>
      </c>
      <c r="U35" s="105">
        <v>0</v>
      </c>
      <c r="V35" s="105">
        <v>152.31</v>
      </c>
      <c r="W35" s="105">
        <v>9</v>
      </c>
      <c r="X35" s="105">
        <v>0</v>
      </c>
      <c r="Y35" s="105">
        <v>0</v>
      </c>
      <c r="Z35" s="105">
        <v>0</v>
      </c>
      <c r="AA35" s="105">
        <v>0</v>
      </c>
      <c r="AB35" s="105">
        <f t="shared" si="7"/>
        <v>525.79999999999995</v>
      </c>
      <c r="AC35" s="103"/>
      <c r="AD35" s="103"/>
      <c r="AE35" s="103" t="s">
        <v>1157</v>
      </c>
    </row>
    <row r="36" spans="1:31" ht="23" customHeight="1">
      <c r="A36" s="103" t="s">
        <v>497</v>
      </c>
      <c r="B36" s="103" t="s">
        <v>492</v>
      </c>
      <c r="C36" s="103" t="s">
        <v>25</v>
      </c>
      <c r="D36" s="103" t="s">
        <v>498</v>
      </c>
      <c r="E36" s="103" t="s">
        <v>175</v>
      </c>
      <c r="F36" s="103" t="s">
        <v>201</v>
      </c>
      <c r="G36" s="103" t="s">
        <v>555</v>
      </c>
      <c r="H36" s="103" t="s">
        <v>556</v>
      </c>
      <c r="I36" s="104">
        <v>0</v>
      </c>
      <c r="J36" s="104"/>
      <c r="K36" s="103"/>
      <c r="L36" s="105">
        <v>10.130000000000001</v>
      </c>
      <c r="M36" s="105"/>
      <c r="N36" s="105"/>
      <c r="O36" s="105"/>
      <c r="P36" s="105"/>
      <c r="Q36" s="105"/>
      <c r="R36" s="105"/>
      <c r="S36" s="105"/>
      <c r="T36" s="105">
        <v>458.86</v>
      </c>
      <c r="U36" s="105">
        <v>0</v>
      </c>
      <c r="V36" s="105">
        <v>225.22</v>
      </c>
      <c r="W36" s="105">
        <v>13.5</v>
      </c>
      <c r="X36" s="105">
        <v>0</v>
      </c>
      <c r="Y36" s="105">
        <v>0</v>
      </c>
      <c r="Z36" s="105">
        <v>0</v>
      </c>
      <c r="AA36" s="105">
        <v>0</v>
      </c>
      <c r="AB36" s="105">
        <f t="shared" si="7"/>
        <v>697.58</v>
      </c>
      <c r="AC36" s="103"/>
      <c r="AD36" s="103"/>
      <c r="AE36" s="103" t="s">
        <v>1158</v>
      </c>
    </row>
    <row r="37" spans="1:31" ht="23" customHeight="1">
      <c r="A37" s="103" t="s">
        <v>497</v>
      </c>
      <c r="B37" s="103" t="s">
        <v>492</v>
      </c>
      <c r="C37" s="103" t="s">
        <v>25</v>
      </c>
      <c r="D37" s="103" t="s">
        <v>502</v>
      </c>
      <c r="E37" s="103" t="s">
        <v>503</v>
      </c>
      <c r="F37" s="103" t="s">
        <v>201</v>
      </c>
      <c r="G37" s="103" t="s">
        <v>555</v>
      </c>
      <c r="H37" s="103" t="s">
        <v>556</v>
      </c>
      <c r="I37" s="104">
        <v>0</v>
      </c>
      <c r="J37" s="104"/>
      <c r="K37" s="103"/>
      <c r="L37" s="105">
        <v>10.37</v>
      </c>
      <c r="M37" s="105"/>
      <c r="N37" s="105"/>
      <c r="O37" s="105"/>
      <c r="P37" s="105"/>
      <c r="Q37" s="105"/>
      <c r="R37" s="105"/>
      <c r="S37" s="105"/>
      <c r="T37" s="105">
        <v>233.61</v>
      </c>
      <c r="U37" s="105">
        <v>0</v>
      </c>
      <c r="V37" s="105">
        <v>105.52</v>
      </c>
      <c r="W37" s="105">
        <v>13.5</v>
      </c>
      <c r="X37" s="105">
        <v>0</v>
      </c>
      <c r="Y37" s="105">
        <v>0</v>
      </c>
      <c r="Z37" s="105">
        <v>0</v>
      </c>
      <c r="AA37" s="105">
        <v>0</v>
      </c>
      <c r="AB37" s="105">
        <f t="shared" si="7"/>
        <v>352.63</v>
      </c>
      <c r="AC37" s="103"/>
      <c r="AD37" s="103"/>
      <c r="AE37" s="103" t="s">
        <v>1159</v>
      </c>
    </row>
    <row r="38" spans="1:31" ht="23" customHeight="1">
      <c r="A38" s="103" t="s">
        <v>497</v>
      </c>
      <c r="B38" s="103" t="s">
        <v>492</v>
      </c>
      <c r="C38" s="103" t="s">
        <v>25</v>
      </c>
      <c r="D38" s="103" t="s">
        <v>504</v>
      </c>
      <c r="E38" s="103" t="s">
        <v>505</v>
      </c>
      <c r="F38" s="103" t="s">
        <v>201</v>
      </c>
      <c r="G38" s="103" t="s">
        <v>555</v>
      </c>
      <c r="H38" s="103" t="s">
        <v>556</v>
      </c>
      <c r="I38" s="104">
        <v>0</v>
      </c>
      <c r="J38" s="104"/>
      <c r="K38" s="103"/>
      <c r="L38" s="105">
        <v>10.79</v>
      </c>
      <c r="M38" s="105"/>
      <c r="N38" s="105"/>
      <c r="O38" s="105"/>
      <c r="P38" s="105"/>
      <c r="Q38" s="105"/>
      <c r="R38" s="105"/>
      <c r="S38" s="105"/>
      <c r="T38" s="105">
        <v>530.13</v>
      </c>
      <c r="U38" s="105">
        <v>0</v>
      </c>
      <c r="V38" s="105">
        <v>154.97</v>
      </c>
      <c r="W38" s="105">
        <v>13.5</v>
      </c>
      <c r="X38" s="105">
        <v>0</v>
      </c>
      <c r="Y38" s="105">
        <v>0</v>
      </c>
      <c r="Z38" s="105">
        <v>0</v>
      </c>
      <c r="AA38" s="105">
        <v>0</v>
      </c>
      <c r="AB38" s="105">
        <f t="shared" si="7"/>
        <v>698.6</v>
      </c>
      <c r="AC38" s="103"/>
      <c r="AD38" s="103"/>
      <c r="AE38" s="103" t="s">
        <v>1160</v>
      </c>
    </row>
    <row r="39" spans="1:31" ht="23" customHeight="1">
      <c r="A39" s="103" t="s">
        <v>497</v>
      </c>
      <c r="B39" s="103" t="s">
        <v>492</v>
      </c>
      <c r="C39" s="103" t="s">
        <v>25</v>
      </c>
      <c r="D39" s="103" t="s">
        <v>506</v>
      </c>
      <c r="E39" s="103" t="s">
        <v>507</v>
      </c>
      <c r="F39" s="103" t="s">
        <v>201</v>
      </c>
      <c r="G39" s="103" t="s">
        <v>555</v>
      </c>
      <c r="H39" s="103" t="s">
        <v>556</v>
      </c>
      <c r="I39" s="104">
        <v>0</v>
      </c>
      <c r="J39" s="104"/>
      <c r="K39" s="103"/>
      <c r="L39" s="105">
        <v>10.94</v>
      </c>
      <c r="M39" s="105"/>
      <c r="N39" s="105"/>
      <c r="O39" s="105"/>
      <c r="P39" s="105"/>
      <c r="Q39" s="105"/>
      <c r="R39" s="105"/>
      <c r="S39" s="105"/>
      <c r="T39" s="105">
        <v>460.49</v>
      </c>
      <c r="U39" s="105">
        <v>0</v>
      </c>
      <c r="V39" s="105">
        <v>166.39</v>
      </c>
      <c r="W39" s="105">
        <v>13.5</v>
      </c>
      <c r="X39" s="105">
        <v>0</v>
      </c>
      <c r="Y39" s="105">
        <v>0</v>
      </c>
      <c r="Z39" s="105">
        <v>0</v>
      </c>
      <c r="AA39" s="105">
        <v>0</v>
      </c>
      <c r="AB39" s="105">
        <f t="shared" si="7"/>
        <v>640.38</v>
      </c>
      <c r="AC39" s="103"/>
      <c r="AD39" s="103"/>
      <c r="AE39" s="103" t="s">
        <v>1161</v>
      </c>
    </row>
    <row r="40" spans="1:31" ht="23" customHeight="1">
      <c r="A40" s="103" t="s">
        <v>491</v>
      </c>
      <c r="B40" s="103" t="s">
        <v>492</v>
      </c>
      <c r="C40" s="103" t="s">
        <v>25</v>
      </c>
      <c r="D40" s="103" t="s">
        <v>493</v>
      </c>
      <c r="E40" s="103" t="s">
        <v>49</v>
      </c>
      <c r="F40" s="103" t="s">
        <v>201</v>
      </c>
      <c r="G40" s="103" t="s">
        <v>555</v>
      </c>
      <c r="H40" s="103" t="s">
        <v>556</v>
      </c>
      <c r="I40" s="104">
        <v>0</v>
      </c>
      <c r="J40" s="104"/>
      <c r="K40" s="103"/>
      <c r="L40" s="105">
        <v>14.42</v>
      </c>
      <c r="M40" s="105"/>
      <c r="N40" s="105"/>
      <c r="O40" s="105"/>
      <c r="P40" s="105"/>
      <c r="Q40" s="105"/>
      <c r="R40" s="105"/>
      <c r="S40" s="105"/>
      <c r="T40" s="105">
        <v>464.98</v>
      </c>
      <c r="U40" s="105">
        <v>0</v>
      </c>
      <c r="V40" s="105">
        <v>245.31</v>
      </c>
      <c r="W40" s="105">
        <v>22.5</v>
      </c>
      <c r="X40" s="105">
        <v>0</v>
      </c>
      <c r="Y40" s="105">
        <v>0</v>
      </c>
      <c r="Z40" s="105">
        <v>0</v>
      </c>
      <c r="AA40" s="105">
        <v>0</v>
      </c>
      <c r="AB40" s="105">
        <f t="shared" si="7"/>
        <v>732.79</v>
      </c>
      <c r="AC40" s="103"/>
      <c r="AD40" s="103"/>
      <c r="AE40" s="103" t="s">
        <v>1162</v>
      </c>
    </row>
    <row r="41" spans="1:31" ht="23" customHeight="1">
      <c r="A41" s="103" t="s">
        <v>491</v>
      </c>
      <c r="B41" s="103" t="s">
        <v>492</v>
      </c>
      <c r="C41" s="103" t="s">
        <v>25</v>
      </c>
      <c r="D41" s="103" t="s">
        <v>526</v>
      </c>
      <c r="E41" s="103" t="s">
        <v>527</v>
      </c>
      <c r="F41" s="103" t="s">
        <v>201</v>
      </c>
      <c r="G41" s="103" t="s">
        <v>555</v>
      </c>
      <c r="H41" s="103" t="s">
        <v>556</v>
      </c>
      <c r="I41" s="104">
        <v>0</v>
      </c>
      <c r="J41" s="104"/>
      <c r="K41" s="103"/>
      <c r="L41" s="105">
        <v>9.86</v>
      </c>
      <c r="M41" s="105"/>
      <c r="N41" s="105"/>
      <c r="O41" s="105"/>
      <c r="P41" s="105"/>
      <c r="Q41" s="105"/>
      <c r="R41" s="105"/>
      <c r="S41" s="105"/>
      <c r="T41" s="105">
        <v>339.29</v>
      </c>
      <c r="U41" s="105">
        <v>0</v>
      </c>
      <c r="V41" s="105">
        <v>105.1</v>
      </c>
      <c r="W41" s="105">
        <v>9</v>
      </c>
      <c r="X41" s="105">
        <v>0</v>
      </c>
      <c r="Y41" s="105">
        <v>0</v>
      </c>
      <c r="Z41" s="105">
        <v>0</v>
      </c>
      <c r="AA41" s="105">
        <v>0</v>
      </c>
      <c r="AB41" s="105">
        <f t="shared" si="7"/>
        <v>453.39</v>
      </c>
      <c r="AC41" s="103"/>
      <c r="AD41" s="103"/>
      <c r="AE41" s="103" t="s">
        <v>1163</v>
      </c>
    </row>
    <row r="42" spans="1:31" s="28" customFormat="1" ht="23" customHeight="1">
      <c r="A42" s="138"/>
      <c r="B42" s="138"/>
      <c r="C42" s="138"/>
      <c r="D42" s="138"/>
      <c r="E42" s="138"/>
      <c r="F42" s="138" t="s">
        <v>201</v>
      </c>
      <c r="G42" s="138" t="s">
        <v>555</v>
      </c>
      <c r="H42" s="138" t="s">
        <v>757</v>
      </c>
      <c r="I42" s="139"/>
      <c r="J42" s="139">
        <f>IF(L42&gt;0,T42/L42,0)</f>
        <v>37.93951125090733</v>
      </c>
      <c r="K42" s="138"/>
      <c r="L42" s="140">
        <f>ROUND(SUM(L34:L41),2)</f>
        <v>82.66</v>
      </c>
      <c r="M42" s="140"/>
      <c r="N42" s="140"/>
      <c r="O42" s="140"/>
      <c r="P42" s="140"/>
      <c r="Q42" s="140"/>
      <c r="R42" s="140"/>
      <c r="S42" s="140"/>
      <c r="T42" s="140">
        <f>ROUND(SUM(T34:T41),2)</f>
        <v>3136.08</v>
      </c>
      <c r="U42" s="140"/>
      <c r="V42" s="140">
        <f t="shared" ref="V42:AB42" si="8">ROUND(SUM(V34:V41),2)</f>
        <v>1314.75</v>
      </c>
      <c r="W42" s="140">
        <f t="shared" si="8"/>
        <v>103.5</v>
      </c>
      <c r="X42" s="140">
        <f t="shared" si="8"/>
        <v>0</v>
      </c>
      <c r="Y42" s="140">
        <f t="shared" si="8"/>
        <v>0</v>
      </c>
      <c r="Z42" s="140">
        <f t="shared" si="8"/>
        <v>0</v>
      </c>
      <c r="AA42" s="140">
        <f t="shared" si="8"/>
        <v>0</v>
      </c>
      <c r="AB42" s="140">
        <f t="shared" si="8"/>
        <v>4554.33</v>
      </c>
      <c r="AC42" s="138"/>
      <c r="AD42" s="138"/>
      <c r="AE42" s="138"/>
    </row>
    <row r="43" spans="1:31" s="28" customFormat="1" ht="23" customHeight="1">
      <c r="A43" s="141"/>
      <c r="B43" s="141"/>
      <c r="C43" s="141"/>
      <c r="D43" s="141"/>
      <c r="E43" s="141"/>
      <c r="F43" s="141"/>
      <c r="G43" s="141"/>
      <c r="H43" s="141" t="s">
        <v>1164</v>
      </c>
      <c r="I43" s="142"/>
      <c r="J43" s="142">
        <f>IF(L43&gt;0,(T43+U43)/L43,0)</f>
        <v>37.93951125090733</v>
      </c>
      <c r="K43" s="141"/>
      <c r="L43" s="143">
        <f>L42</f>
        <v>82.66</v>
      </c>
      <c r="M43" s="143"/>
      <c r="N43" s="143"/>
      <c r="O43" s="143"/>
      <c r="P43" s="143"/>
      <c r="Q43" s="143"/>
      <c r="R43" s="143"/>
      <c r="S43" s="143"/>
      <c r="T43" s="143">
        <f>T42</f>
        <v>3136.08</v>
      </c>
      <c r="U43" s="143">
        <f>0</f>
        <v>0</v>
      </c>
      <c r="V43" s="143">
        <f>V42</f>
        <v>1314.75</v>
      </c>
      <c r="W43" s="143">
        <f>W42</f>
        <v>103.5</v>
      </c>
      <c r="X43" s="143"/>
      <c r="Y43" s="143">
        <f>Y42</f>
        <v>0</v>
      </c>
      <c r="Z43" s="143">
        <f>Z42</f>
        <v>0</v>
      </c>
      <c r="AA43" s="143">
        <f>AA42</f>
        <v>0</v>
      </c>
      <c r="AB43" s="143">
        <f>ROUND(AB42+U43,2)</f>
        <v>4554.33</v>
      </c>
      <c r="AC43" s="138"/>
      <c r="AD43" s="138"/>
      <c r="AE43" s="138"/>
    </row>
    <row r="44" spans="1:31" ht="23" customHeight="1">
      <c r="A44" s="103"/>
      <c r="B44" s="103"/>
      <c r="C44" s="103"/>
      <c r="D44" s="103"/>
      <c r="E44" s="103"/>
      <c r="F44" s="103"/>
      <c r="G44" s="103"/>
      <c r="H44" s="103"/>
      <c r="I44" s="104"/>
      <c r="J44" s="104"/>
      <c r="K44" s="103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3"/>
      <c r="AD44" s="103"/>
      <c r="AE44" s="103"/>
    </row>
    <row r="45" spans="1:31" ht="23" customHeight="1">
      <c r="A45" s="103" t="s">
        <v>491</v>
      </c>
      <c r="B45" s="103" t="s">
        <v>492</v>
      </c>
      <c r="C45" s="103" t="s">
        <v>25</v>
      </c>
      <c r="D45" s="103" t="s">
        <v>1137</v>
      </c>
      <c r="E45" s="103" t="s">
        <v>27</v>
      </c>
      <c r="F45" s="103" t="s">
        <v>201</v>
      </c>
      <c r="G45" s="103" t="s">
        <v>555</v>
      </c>
      <c r="H45" s="103" t="s">
        <v>556</v>
      </c>
      <c r="I45" s="104">
        <f>P45/L45</f>
        <v>20.242914979757085</v>
      </c>
      <c r="J45" s="104"/>
      <c r="K45" s="103"/>
      <c r="L45" s="105">
        <v>7.41</v>
      </c>
      <c r="M45" s="105" t="s">
        <v>867</v>
      </c>
      <c r="N45" s="105">
        <v>0</v>
      </c>
      <c r="O45" s="105">
        <v>0</v>
      </c>
      <c r="P45" s="105">
        <v>150</v>
      </c>
      <c r="Q45" s="105">
        <f>ROUND(N45*$AD$2*1.5+0.000000001,2)</f>
        <v>0</v>
      </c>
      <c r="R45" s="105">
        <f>ROUND(O45*$AD$2*2+0.000000001,2)</f>
        <v>0</v>
      </c>
      <c r="S45" s="105">
        <f>ROUND(SUM(P45:R45),2)</f>
        <v>150</v>
      </c>
      <c r="T45" s="105">
        <v>0</v>
      </c>
      <c r="U45" s="105">
        <v>0</v>
      </c>
      <c r="V45" s="105">
        <v>0</v>
      </c>
      <c r="W45" s="105">
        <v>13.5</v>
      </c>
      <c r="X45" s="105">
        <v>0</v>
      </c>
      <c r="Y45" s="105">
        <v>0</v>
      </c>
      <c r="Z45" s="105">
        <v>0</v>
      </c>
      <c r="AA45" s="105">
        <v>0</v>
      </c>
      <c r="AB45" s="105">
        <f>ROUND(SUM(S45:W45,Y45:AA45),2)</f>
        <v>163.5</v>
      </c>
      <c r="AC45" s="103"/>
      <c r="AD45" s="103"/>
      <c r="AE45" s="103" t="s">
        <v>1165</v>
      </c>
    </row>
    <row r="46" spans="1:31" s="28" customFormat="1" ht="23" customHeight="1">
      <c r="A46" s="141"/>
      <c r="B46" s="141"/>
      <c r="C46" s="141"/>
      <c r="D46" s="141"/>
      <c r="E46" s="141"/>
      <c r="F46" s="141"/>
      <c r="G46" s="141"/>
      <c r="H46" s="141" t="s">
        <v>1166</v>
      </c>
      <c r="I46" s="142"/>
      <c r="J46" s="142">
        <f>IF(L46&gt;0,S46/L46,0)</f>
        <v>20.242914979757085</v>
      </c>
      <c r="K46" s="141"/>
      <c r="L46" s="143">
        <f t="shared" ref="L46:W46" si="9">ROUND(SUM(L45:L45),2)</f>
        <v>7.41</v>
      </c>
      <c r="M46" s="143">
        <f t="shared" si="9"/>
        <v>0</v>
      </c>
      <c r="N46" s="143">
        <f t="shared" si="9"/>
        <v>0</v>
      </c>
      <c r="O46" s="143">
        <f t="shared" si="9"/>
        <v>0</v>
      </c>
      <c r="P46" s="143">
        <f t="shared" si="9"/>
        <v>150</v>
      </c>
      <c r="Q46" s="143">
        <f t="shared" si="9"/>
        <v>0</v>
      </c>
      <c r="R46" s="143">
        <f t="shared" si="9"/>
        <v>0</v>
      </c>
      <c r="S46" s="143">
        <f t="shared" si="9"/>
        <v>150</v>
      </c>
      <c r="T46" s="143">
        <f t="shared" si="9"/>
        <v>0</v>
      </c>
      <c r="U46" s="143">
        <f t="shared" si="9"/>
        <v>0</v>
      </c>
      <c r="V46" s="143">
        <f t="shared" si="9"/>
        <v>0</v>
      </c>
      <c r="W46" s="143">
        <f t="shared" si="9"/>
        <v>13.5</v>
      </c>
      <c r="X46" s="143"/>
      <c r="Y46" s="143">
        <f>ROUND(SUM(Y45:Y45),2)</f>
        <v>0</v>
      </c>
      <c r="Z46" s="143">
        <f>ROUND(SUM(Z45:Z45),2)</f>
        <v>0</v>
      </c>
      <c r="AA46" s="143">
        <f>ROUND(SUM(AA45:AA45),2)</f>
        <v>0</v>
      </c>
      <c r="AB46" s="143">
        <f>ROUND(SUM(AB45:AB45),2)</f>
        <v>163.5</v>
      </c>
      <c r="AC46" s="138"/>
      <c r="AD46" s="138"/>
      <c r="AE46" s="138"/>
    </row>
    <row r="47" spans="1:31" s="35" customFormat="1" ht="23" customHeight="1">
      <c r="A47" s="144"/>
      <c r="B47" s="144"/>
      <c r="C47" s="144"/>
      <c r="D47" s="144"/>
      <c r="E47" s="144"/>
      <c r="F47" s="144"/>
      <c r="G47" s="144"/>
      <c r="H47" s="144"/>
      <c r="I47" s="145"/>
      <c r="J47" s="145"/>
      <c r="K47" s="144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7"/>
      <c r="AD47" s="147"/>
      <c r="AE47" s="147"/>
    </row>
    <row r="48" spans="1:31" s="20" customFormat="1" ht="44" customHeight="1">
      <c r="A48" s="133" t="s">
        <v>0</v>
      </c>
      <c r="B48" s="133" t="s">
        <v>1</v>
      </c>
      <c r="C48" s="133" t="s">
        <v>2</v>
      </c>
      <c r="D48" s="133" t="s">
        <v>738</v>
      </c>
      <c r="E48" s="133" t="s">
        <v>739</v>
      </c>
      <c r="F48" s="133" t="s">
        <v>5</v>
      </c>
      <c r="G48" s="133" t="s">
        <v>6</v>
      </c>
      <c r="H48" s="133" t="s">
        <v>740</v>
      </c>
      <c r="I48" s="133" t="s">
        <v>8</v>
      </c>
      <c r="J48" s="133" t="s">
        <v>9</v>
      </c>
      <c r="K48" s="133" t="s">
        <v>10</v>
      </c>
      <c r="L48" s="133" t="s">
        <v>11</v>
      </c>
      <c r="M48" s="133" t="s">
        <v>741</v>
      </c>
      <c r="N48" s="133" t="s">
        <v>742</v>
      </c>
      <c r="O48" s="133" t="s">
        <v>743</v>
      </c>
      <c r="P48" s="133" t="s">
        <v>744</v>
      </c>
      <c r="Q48" s="133" t="s">
        <v>735</v>
      </c>
      <c r="R48" s="133" t="s">
        <v>736</v>
      </c>
      <c r="S48" s="133" t="s">
        <v>745</v>
      </c>
      <c r="T48" s="133" t="s">
        <v>12</v>
      </c>
      <c r="U48" s="133" t="s">
        <v>13</v>
      </c>
      <c r="V48" s="133" t="s">
        <v>14</v>
      </c>
      <c r="W48" s="133" t="s">
        <v>15</v>
      </c>
      <c r="X48" s="133" t="s">
        <v>16</v>
      </c>
      <c r="Y48" s="133" t="s">
        <v>17</v>
      </c>
      <c r="Z48" s="133" t="s">
        <v>18</v>
      </c>
      <c r="AA48" s="133" t="s">
        <v>746</v>
      </c>
      <c r="AB48" s="133" t="s">
        <v>21</v>
      </c>
      <c r="AC48" s="134"/>
      <c r="AD48" s="134" t="s">
        <v>875</v>
      </c>
      <c r="AE48" s="134" t="s">
        <v>265</v>
      </c>
    </row>
    <row r="49" spans="1:31" ht="23" customHeight="1">
      <c r="A49" s="103" t="s">
        <v>497</v>
      </c>
      <c r="B49" s="103" t="s">
        <v>492</v>
      </c>
      <c r="C49" s="103" t="s">
        <v>25</v>
      </c>
      <c r="D49" s="103" t="s">
        <v>498</v>
      </c>
      <c r="E49" s="103" t="s">
        <v>192</v>
      </c>
      <c r="F49" s="103" t="s">
        <v>568</v>
      </c>
      <c r="G49" s="103" t="s">
        <v>569</v>
      </c>
      <c r="H49" s="103" t="s">
        <v>570</v>
      </c>
      <c r="I49" s="104">
        <v>0</v>
      </c>
      <c r="J49" s="104"/>
      <c r="K49" s="103"/>
      <c r="L49" s="105">
        <v>8.77</v>
      </c>
      <c r="M49" s="105"/>
      <c r="N49" s="105"/>
      <c r="O49" s="105"/>
      <c r="P49" s="105"/>
      <c r="Q49" s="105"/>
      <c r="R49" s="105"/>
      <c r="S49" s="105"/>
      <c r="T49" s="105">
        <v>364.49</v>
      </c>
      <c r="U49" s="105">
        <v>0</v>
      </c>
      <c r="V49" s="105">
        <v>152.31</v>
      </c>
      <c r="W49" s="105">
        <v>9</v>
      </c>
      <c r="X49" s="105">
        <v>0</v>
      </c>
      <c r="Y49" s="105">
        <v>0</v>
      </c>
      <c r="Z49" s="105">
        <v>0</v>
      </c>
      <c r="AA49" s="105">
        <v>0</v>
      </c>
      <c r="AB49" s="105">
        <f t="shared" ref="AB49:AB54" si="10">ROUND(SUM(S49:W49,Y49:AA49),2)</f>
        <v>525.79999999999995</v>
      </c>
      <c r="AC49" s="103"/>
      <c r="AD49" s="103"/>
      <c r="AE49" s="103" t="s">
        <v>1167</v>
      </c>
    </row>
    <row r="50" spans="1:31" ht="23" customHeight="1">
      <c r="A50" s="103" t="s">
        <v>497</v>
      </c>
      <c r="B50" s="103" t="s">
        <v>492</v>
      </c>
      <c r="C50" s="103" t="s">
        <v>25</v>
      </c>
      <c r="D50" s="103" t="s">
        <v>498</v>
      </c>
      <c r="E50" s="103" t="s">
        <v>175</v>
      </c>
      <c r="F50" s="103" t="s">
        <v>568</v>
      </c>
      <c r="G50" s="103" t="s">
        <v>569</v>
      </c>
      <c r="H50" s="103" t="s">
        <v>570</v>
      </c>
      <c r="I50" s="104">
        <v>0</v>
      </c>
      <c r="J50" s="104"/>
      <c r="K50" s="103"/>
      <c r="L50" s="105">
        <v>10.07</v>
      </c>
      <c r="M50" s="105"/>
      <c r="N50" s="105"/>
      <c r="O50" s="105"/>
      <c r="P50" s="105"/>
      <c r="Q50" s="105"/>
      <c r="R50" s="105"/>
      <c r="S50" s="105"/>
      <c r="T50" s="105">
        <v>458.86</v>
      </c>
      <c r="U50" s="105">
        <v>0</v>
      </c>
      <c r="V50" s="105">
        <v>225.22</v>
      </c>
      <c r="W50" s="105">
        <v>13.5</v>
      </c>
      <c r="X50" s="105">
        <v>0</v>
      </c>
      <c r="Y50" s="105">
        <v>0</v>
      </c>
      <c r="Z50" s="105">
        <v>0</v>
      </c>
      <c r="AA50" s="105">
        <v>0</v>
      </c>
      <c r="AB50" s="105">
        <f t="shared" si="10"/>
        <v>697.58</v>
      </c>
      <c r="AC50" s="103"/>
      <c r="AD50" s="103"/>
      <c r="AE50" s="103" t="s">
        <v>1168</v>
      </c>
    </row>
    <row r="51" spans="1:31" ht="23" customHeight="1">
      <c r="A51" s="103" t="s">
        <v>497</v>
      </c>
      <c r="B51" s="103" t="s">
        <v>492</v>
      </c>
      <c r="C51" s="103" t="s">
        <v>25</v>
      </c>
      <c r="D51" s="103" t="s">
        <v>502</v>
      </c>
      <c r="E51" s="103" t="s">
        <v>503</v>
      </c>
      <c r="F51" s="103" t="s">
        <v>568</v>
      </c>
      <c r="G51" s="103" t="s">
        <v>569</v>
      </c>
      <c r="H51" s="103" t="s">
        <v>570</v>
      </c>
      <c r="I51" s="104">
        <v>0</v>
      </c>
      <c r="J51" s="104"/>
      <c r="K51" s="103"/>
      <c r="L51" s="105">
        <v>10.26</v>
      </c>
      <c r="M51" s="105"/>
      <c r="N51" s="105"/>
      <c r="O51" s="105"/>
      <c r="P51" s="105"/>
      <c r="Q51" s="105"/>
      <c r="R51" s="105"/>
      <c r="S51" s="105"/>
      <c r="T51" s="105">
        <v>233.61</v>
      </c>
      <c r="U51" s="105">
        <v>0</v>
      </c>
      <c r="V51" s="105">
        <v>105.52</v>
      </c>
      <c r="W51" s="105">
        <v>13.5</v>
      </c>
      <c r="X51" s="105">
        <v>0</v>
      </c>
      <c r="Y51" s="105">
        <v>0</v>
      </c>
      <c r="Z51" s="105">
        <v>0</v>
      </c>
      <c r="AA51" s="105">
        <v>0</v>
      </c>
      <c r="AB51" s="105">
        <f t="shared" si="10"/>
        <v>352.63</v>
      </c>
      <c r="AC51" s="103"/>
      <c r="AD51" s="103"/>
      <c r="AE51" s="103" t="s">
        <v>1169</v>
      </c>
    </row>
    <row r="52" spans="1:31" ht="23" customHeight="1">
      <c r="A52" s="103" t="s">
        <v>497</v>
      </c>
      <c r="B52" s="103" t="s">
        <v>492</v>
      </c>
      <c r="C52" s="103" t="s">
        <v>25</v>
      </c>
      <c r="D52" s="103" t="s">
        <v>504</v>
      </c>
      <c r="E52" s="103" t="s">
        <v>505</v>
      </c>
      <c r="F52" s="103" t="s">
        <v>568</v>
      </c>
      <c r="G52" s="103" t="s">
        <v>569</v>
      </c>
      <c r="H52" s="103" t="s">
        <v>570</v>
      </c>
      <c r="I52" s="104">
        <v>0</v>
      </c>
      <c r="J52" s="104"/>
      <c r="K52" s="103"/>
      <c r="L52" s="105">
        <v>10.72</v>
      </c>
      <c r="M52" s="105"/>
      <c r="N52" s="105"/>
      <c r="O52" s="105"/>
      <c r="P52" s="105"/>
      <c r="Q52" s="105"/>
      <c r="R52" s="105"/>
      <c r="S52" s="105"/>
      <c r="T52" s="105">
        <v>530.13</v>
      </c>
      <c r="U52" s="105">
        <v>0</v>
      </c>
      <c r="V52" s="105">
        <v>154.97</v>
      </c>
      <c r="W52" s="105">
        <v>13.5</v>
      </c>
      <c r="X52" s="105">
        <v>0</v>
      </c>
      <c r="Y52" s="105">
        <v>0</v>
      </c>
      <c r="Z52" s="105">
        <v>0</v>
      </c>
      <c r="AA52" s="105">
        <v>0</v>
      </c>
      <c r="AB52" s="105">
        <f t="shared" si="10"/>
        <v>698.6</v>
      </c>
      <c r="AC52" s="103"/>
      <c r="AD52" s="103"/>
      <c r="AE52" s="103" t="s">
        <v>1170</v>
      </c>
    </row>
    <row r="53" spans="1:31" ht="23" customHeight="1">
      <c r="A53" s="103" t="s">
        <v>497</v>
      </c>
      <c r="B53" s="103" t="s">
        <v>492</v>
      </c>
      <c r="C53" s="103" t="s">
        <v>25</v>
      </c>
      <c r="D53" s="103" t="s">
        <v>506</v>
      </c>
      <c r="E53" s="103" t="s">
        <v>507</v>
      </c>
      <c r="F53" s="103" t="s">
        <v>568</v>
      </c>
      <c r="G53" s="103" t="s">
        <v>569</v>
      </c>
      <c r="H53" s="103" t="s">
        <v>570</v>
      </c>
      <c r="I53" s="104">
        <v>0</v>
      </c>
      <c r="J53" s="104"/>
      <c r="K53" s="103"/>
      <c r="L53" s="105">
        <v>10.94</v>
      </c>
      <c r="M53" s="105"/>
      <c r="N53" s="105"/>
      <c r="O53" s="105"/>
      <c r="P53" s="105"/>
      <c r="Q53" s="105"/>
      <c r="R53" s="105"/>
      <c r="S53" s="105"/>
      <c r="T53" s="105">
        <v>460.49</v>
      </c>
      <c r="U53" s="105">
        <v>0</v>
      </c>
      <c r="V53" s="105">
        <v>166.39</v>
      </c>
      <c r="W53" s="105">
        <v>13.5</v>
      </c>
      <c r="X53" s="105">
        <v>0</v>
      </c>
      <c r="Y53" s="105">
        <v>0</v>
      </c>
      <c r="Z53" s="105">
        <v>0</v>
      </c>
      <c r="AA53" s="105">
        <v>0</v>
      </c>
      <c r="AB53" s="105">
        <f t="shared" si="10"/>
        <v>640.38</v>
      </c>
      <c r="AC53" s="103"/>
      <c r="AD53" s="103"/>
      <c r="AE53" s="103" t="s">
        <v>1171</v>
      </c>
    </row>
    <row r="54" spans="1:31" ht="23" customHeight="1">
      <c r="A54" s="103" t="s">
        <v>491</v>
      </c>
      <c r="B54" s="103" t="s">
        <v>492</v>
      </c>
      <c r="C54" s="103" t="s">
        <v>25</v>
      </c>
      <c r="D54" s="103" t="s">
        <v>493</v>
      </c>
      <c r="E54" s="103" t="s">
        <v>49</v>
      </c>
      <c r="F54" s="103" t="s">
        <v>568</v>
      </c>
      <c r="G54" s="103" t="s">
        <v>569</v>
      </c>
      <c r="H54" s="103" t="s">
        <v>570</v>
      </c>
      <c r="I54" s="104">
        <v>0</v>
      </c>
      <c r="J54" s="104"/>
      <c r="K54" s="103"/>
      <c r="L54" s="105">
        <v>13.85</v>
      </c>
      <c r="M54" s="105"/>
      <c r="N54" s="105"/>
      <c r="O54" s="105"/>
      <c r="P54" s="105"/>
      <c r="Q54" s="105"/>
      <c r="R54" s="105"/>
      <c r="S54" s="105"/>
      <c r="T54" s="105">
        <v>464.98</v>
      </c>
      <c r="U54" s="105">
        <v>0</v>
      </c>
      <c r="V54" s="105">
        <v>245.31</v>
      </c>
      <c r="W54" s="105">
        <v>22.5</v>
      </c>
      <c r="X54" s="105">
        <v>0</v>
      </c>
      <c r="Y54" s="105">
        <v>0</v>
      </c>
      <c r="Z54" s="105">
        <v>0</v>
      </c>
      <c r="AA54" s="105">
        <v>0</v>
      </c>
      <c r="AB54" s="105">
        <f t="shared" si="10"/>
        <v>732.79</v>
      </c>
      <c r="AC54" s="103"/>
      <c r="AD54" s="103"/>
      <c r="AE54" s="103" t="s">
        <v>1172</v>
      </c>
    </row>
    <row r="55" spans="1:31" s="28" customFormat="1" ht="23" customHeight="1">
      <c r="A55" s="138"/>
      <c r="B55" s="138"/>
      <c r="C55" s="138"/>
      <c r="D55" s="138"/>
      <c r="E55" s="138"/>
      <c r="F55" s="138" t="s">
        <v>568</v>
      </c>
      <c r="G55" s="138" t="s">
        <v>569</v>
      </c>
      <c r="H55" s="138" t="s">
        <v>757</v>
      </c>
      <c r="I55" s="139"/>
      <c r="J55" s="139">
        <f>IF(L55&gt;0,T55/L55,0)</f>
        <v>38.888097817675281</v>
      </c>
      <c r="K55" s="138"/>
      <c r="L55" s="140">
        <f>ROUND(SUM(L49:L54),2)</f>
        <v>64.61</v>
      </c>
      <c r="M55" s="140"/>
      <c r="N55" s="140"/>
      <c r="O55" s="140"/>
      <c r="P55" s="140"/>
      <c r="Q55" s="140"/>
      <c r="R55" s="140"/>
      <c r="S55" s="140"/>
      <c r="T55" s="140">
        <f>ROUND(SUM(T49:T54),2)</f>
        <v>2512.56</v>
      </c>
      <c r="U55" s="140"/>
      <c r="V55" s="140">
        <f t="shared" ref="V55:AB55" si="11">ROUND(SUM(V49:V54),2)</f>
        <v>1049.72</v>
      </c>
      <c r="W55" s="140">
        <f t="shared" si="11"/>
        <v>85.5</v>
      </c>
      <c r="X55" s="140">
        <f t="shared" si="11"/>
        <v>0</v>
      </c>
      <c r="Y55" s="140">
        <f t="shared" si="11"/>
        <v>0</v>
      </c>
      <c r="Z55" s="140">
        <f t="shared" si="11"/>
        <v>0</v>
      </c>
      <c r="AA55" s="140">
        <f t="shared" si="11"/>
        <v>0</v>
      </c>
      <c r="AB55" s="140">
        <f t="shared" si="11"/>
        <v>3647.78</v>
      </c>
      <c r="AC55" s="138"/>
      <c r="AD55" s="138"/>
      <c r="AE55" s="138"/>
    </row>
    <row r="56" spans="1:31" s="28" customFormat="1" ht="23" customHeight="1">
      <c r="A56" s="141"/>
      <c r="B56" s="141"/>
      <c r="C56" s="141"/>
      <c r="D56" s="141"/>
      <c r="E56" s="141"/>
      <c r="F56" s="141"/>
      <c r="G56" s="141"/>
      <c r="H56" s="141" t="s">
        <v>1173</v>
      </c>
      <c r="I56" s="142"/>
      <c r="J56" s="142">
        <f>IF(L56&gt;0,(T56+U56)/L56,0)</f>
        <v>38.888097817675281</v>
      </c>
      <c r="K56" s="141"/>
      <c r="L56" s="143">
        <f>L55</f>
        <v>64.61</v>
      </c>
      <c r="M56" s="143"/>
      <c r="N56" s="143"/>
      <c r="O56" s="143"/>
      <c r="P56" s="143"/>
      <c r="Q56" s="143"/>
      <c r="R56" s="143"/>
      <c r="S56" s="143"/>
      <c r="T56" s="143">
        <f>T55</f>
        <v>2512.56</v>
      </c>
      <c r="U56" s="143">
        <f>0</f>
        <v>0</v>
      </c>
      <c r="V56" s="143">
        <f>V55</f>
        <v>1049.72</v>
      </c>
      <c r="W56" s="143">
        <f>W55</f>
        <v>85.5</v>
      </c>
      <c r="X56" s="143"/>
      <c r="Y56" s="143">
        <f>Y55</f>
        <v>0</v>
      </c>
      <c r="Z56" s="143">
        <f>Z55</f>
        <v>0</v>
      </c>
      <c r="AA56" s="143">
        <f>AA55</f>
        <v>0</v>
      </c>
      <c r="AB56" s="143">
        <f>ROUND(AB55+U56,2)</f>
        <v>3647.78</v>
      </c>
      <c r="AC56" s="138"/>
      <c r="AD56" s="138"/>
      <c r="AE56" s="138"/>
    </row>
    <row r="57" spans="1:31" ht="23" customHeight="1">
      <c r="A57" s="103"/>
      <c r="B57" s="103"/>
      <c r="C57" s="103"/>
      <c r="D57" s="103"/>
      <c r="E57" s="103"/>
      <c r="F57" s="103"/>
      <c r="G57" s="103"/>
      <c r="H57" s="103"/>
      <c r="I57" s="104"/>
      <c r="J57" s="104"/>
      <c r="K57" s="103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3"/>
      <c r="AD57" s="103"/>
      <c r="AE57" s="103"/>
    </row>
    <row r="58" spans="1:31" ht="23" customHeight="1">
      <c r="A58" s="103" t="s">
        <v>491</v>
      </c>
      <c r="B58" s="103" t="s">
        <v>492</v>
      </c>
      <c r="C58" s="103" t="s">
        <v>25</v>
      </c>
      <c r="D58" s="103" t="s">
        <v>1137</v>
      </c>
      <c r="E58" s="103" t="s">
        <v>27</v>
      </c>
      <c r="F58" s="103" t="s">
        <v>568</v>
      </c>
      <c r="G58" s="103" t="s">
        <v>569</v>
      </c>
      <c r="H58" s="103" t="s">
        <v>570</v>
      </c>
      <c r="I58" s="104">
        <f>P58/L58</f>
        <v>20.51983584131327</v>
      </c>
      <c r="J58" s="104"/>
      <c r="K58" s="103"/>
      <c r="L58" s="105">
        <v>7.31</v>
      </c>
      <c r="M58" s="105">
        <v>7.31</v>
      </c>
      <c r="N58" s="105">
        <v>0</v>
      </c>
      <c r="O58" s="105">
        <v>0</v>
      </c>
      <c r="P58" s="105">
        <v>150</v>
      </c>
      <c r="Q58" s="105">
        <f>ROUND(N58*$AD$2*1.5+0.000000001,2)</f>
        <v>0</v>
      </c>
      <c r="R58" s="105">
        <f>ROUND(O58*$AD$2*2+0.000000001,2)</f>
        <v>0</v>
      </c>
      <c r="S58" s="105">
        <f>ROUND(SUM(P58:R58),2)</f>
        <v>150</v>
      </c>
      <c r="T58" s="105">
        <v>0</v>
      </c>
      <c r="U58" s="105">
        <v>0</v>
      </c>
      <c r="V58" s="105">
        <v>0</v>
      </c>
      <c r="W58" s="105">
        <v>13.5</v>
      </c>
      <c r="X58" s="105">
        <v>0</v>
      </c>
      <c r="Y58" s="105">
        <v>0</v>
      </c>
      <c r="Z58" s="105">
        <v>0</v>
      </c>
      <c r="AA58" s="105">
        <v>0</v>
      </c>
      <c r="AB58" s="105">
        <f>ROUND(SUM(S58:W58,Y58:AA58),2)</f>
        <v>163.5</v>
      </c>
      <c r="AC58" s="103"/>
      <c r="AD58" s="103"/>
      <c r="AE58" s="103" t="s">
        <v>1174</v>
      </c>
    </row>
    <row r="59" spans="1:31" s="28" customFormat="1" ht="23" customHeight="1">
      <c r="A59" s="141"/>
      <c r="B59" s="141"/>
      <c r="C59" s="141"/>
      <c r="D59" s="141"/>
      <c r="E59" s="141"/>
      <c r="F59" s="141"/>
      <c r="G59" s="141"/>
      <c r="H59" s="141" t="s">
        <v>1175</v>
      </c>
      <c r="I59" s="142"/>
      <c r="J59" s="142">
        <f>IF(L59&gt;0,S59/L59,0)</f>
        <v>20.51983584131327</v>
      </c>
      <c r="K59" s="141"/>
      <c r="L59" s="143">
        <f t="shared" ref="L59:W59" si="12">ROUND(SUM(L58:L58),2)</f>
        <v>7.31</v>
      </c>
      <c r="M59" s="143">
        <f t="shared" si="12"/>
        <v>7.31</v>
      </c>
      <c r="N59" s="143">
        <f t="shared" si="12"/>
        <v>0</v>
      </c>
      <c r="O59" s="143">
        <f t="shared" si="12"/>
        <v>0</v>
      </c>
      <c r="P59" s="143">
        <f t="shared" si="12"/>
        <v>150</v>
      </c>
      <c r="Q59" s="143">
        <f t="shared" si="12"/>
        <v>0</v>
      </c>
      <c r="R59" s="143">
        <f t="shared" si="12"/>
        <v>0</v>
      </c>
      <c r="S59" s="143">
        <f t="shared" si="12"/>
        <v>150</v>
      </c>
      <c r="T59" s="143">
        <f t="shared" si="12"/>
        <v>0</v>
      </c>
      <c r="U59" s="143">
        <f t="shared" si="12"/>
        <v>0</v>
      </c>
      <c r="V59" s="143">
        <f t="shared" si="12"/>
        <v>0</v>
      </c>
      <c r="W59" s="143">
        <f t="shared" si="12"/>
        <v>13.5</v>
      </c>
      <c r="X59" s="143"/>
      <c r="Y59" s="143">
        <f>ROUND(SUM(Y58:Y58),2)</f>
        <v>0</v>
      </c>
      <c r="Z59" s="143">
        <f>ROUND(SUM(Z58:Z58),2)</f>
        <v>0</v>
      </c>
      <c r="AA59" s="143">
        <f>ROUND(SUM(AA58:AA58),2)</f>
        <v>0</v>
      </c>
      <c r="AB59" s="143">
        <f>ROUND(SUM(AB58:AB58),2)</f>
        <v>163.5</v>
      </c>
      <c r="AC59" s="138"/>
      <c r="AD59" s="138"/>
      <c r="AE59" s="138"/>
    </row>
    <row r="60" spans="1:31" s="20" customFormat="1" ht="44" customHeight="1">
      <c r="A60" s="133" t="s">
        <v>0</v>
      </c>
      <c r="B60" s="133" t="s">
        <v>1</v>
      </c>
      <c r="C60" s="133" t="s">
        <v>2</v>
      </c>
      <c r="D60" s="133" t="s">
        <v>738</v>
      </c>
      <c r="E60" s="133" t="s">
        <v>739</v>
      </c>
      <c r="F60" s="133" t="s">
        <v>5</v>
      </c>
      <c r="G60" s="133" t="s">
        <v>6</v>
      </c>
      <c r="H60" s="133" t="s">
        <v>740</v>
      </c>
      <c r="I60" s="133" t="s">
        <v>8</v>
      </c>
      <c r="J60" s="133" t="s">
        <v>9</v>
      </c>
      <c r="K60" s="133" t="s">
        <v>10</v>
      </c>
      <c r="L60" s="133" t="s">
        <v>11</v>
      </c>
      <c r="M60" s="133" t="s">
        <v>741</v>
      </c>
      <c r="N60" s="133" t="s">
        <v>742</v>
      </c>
      <c r="O60" s="133" t="s">
        <v>743</v>
      </c>
      <c r="P60" s="133" t="s">
        <v>744</v>
      </c>
      <c r="Q60" s="133" t="s">
        <v>735</v>
      </c>
      <c r="R60" s="133" t="s">
        <v>736</v>
      </c>
      <c r="S60" s="133" t="s">
        <v>745</v>
      </c>
      <c r="T60" s="133" t="s">
        <v>12</v>
      </c>
      <c r="U60" s="133" t="s">
        <v>13</v>
      </c>
      <c r="V60" s="133" t="s">
        <v>14</v>
      </c>
      <c r="W60" s="133" t="s">
        <v>15</v>
      </c>
      <c r="X60" s="133" t="s">
        <v>16</v>
      </c>
      <c r="Y60" s="133" t="s">
        <v>17</v>
      </c>
      <c r="Z60" s="133" t="s">
        <v>18</v>
      </c>
      <c r="AA60" s="133" t="s">
        <v>746</v>
      </c>
      <c r="AB60" s="133" t="s">
        <v>21</v>
      </c>
      <c r="AC60" s="134"/>
      <c r="AD60" s="134" t="s">
        <v>875</v>
      </c>
      <c r="AE60" s="134" t="s">
        <v>265</v>
      </c>
    </row>
    <row r="61" spans="1:31" ht="23" customHeight="1">
      <c r="A61" s="103" t="s">
        <v>497</v>
      </c>
      <c r="B61" s="103" t="s">
        <v>492</v>
      </c>
      <c r="C61" s="103" t="s">
        <v>25</v>
      </c>
      <c r="D61" s="103" t="s">
        <v>533</v>
      </c>
      <c r="E61" s="103" t="s">
        <v>51</v>
      </c>
      <c r="F61" s="103" t="s">
        <v>582</v>
      </c>
      <c r="G61" s="103" t="s">
        <v>583</v>
      </c>
      <c r="H61" s="103" t="s">
        <v>584</v>
      </c>
      <c r="I61" s="104">
        <v>0</v>
      </c>
      <c r="J61" s="104"/>
      <c r="K61" s="103"/>
      <c r="L61" s="105">
        <v>8.6</v>
      </c>
      <c r="M61" s="105"/>
      <c r="N61" s="105"/>
      <c r="O61" s="105"/>
      <c r="P61" s="105"/>
      <c r="Q61" s="105"/>
      <c r="R61" s="105"/>
      <c r="S61" s="105"/>
      <c r="T61" s="105">
        <v>284.23</v>
      </c>
      <c r="U61" s="105">
        <v>0</v>
      </c>
      <c r="V61" s="105">
        <v>159.93</v>
      </c>
      <c r="W61" s="105">
        <v>9</v>
      </c>
      <c r="X61" s="105">
        <v>0</v>
      </c>
      <c r="Y61" s="105">
        <v>0</v>
      </c>
      <c r="Z61" s="105">
        <v>0</v>
      </c>
      <c r="AA61" s="105">
        <v>0</v>
      </c>
      <c r="AB61" s="105">
        <f t="shared" ref="AB61:AB66" si="13">ROUND(SUM(S61:W61,Y61:AA61),2)</f>
        <v>453.16</v>
      </c>
      <c r="AC61" s="103"/>
      <c r="AD61" s="103"/>
      <c r="AE61" s="103" t="s">
        <v>1176</v>
      </c>
    </row>
    <row r="62" spans="1:31" ht="23" customHeight="1">
      <c r="A62" s="103" t="s">
        <v>497</v>
      </c>
      <c r="B62" s="103" t="s">
        <v>492</v>
      </c>
      <c r="C62" s="103" t="s">
        <v>25</v>
      </c>
      <c r="D62" s="103" t="s">
        <v>498</v>
      </c>
      <c r="E62" s="103" t="s">
        <v>175</v>
      </c>
      <c r="F62" s="103" t="s">
        <v>582</v>
      </c>
      <c r="G62" s="103" t="s">
        <v>583</v>
      </c>
      <c r="H62" s="103" t="s">
        <v>584</v>
      </c>
      <c r="I62" s="104">
        <v>0</v>
      </c>
      <c r="J62" s="104"/>
      <c r="K62" s="103"/>
      <c r="L62" s="105">
        <v>10.81</v>
      </c>
      <c r="M62" s="105"/>
      <c r="N62" s="105"/>
      <c r="O62" s="105"/>
      <c r="P62" s="105"/>
      <c r="Q62" s="105"/>
      <c r="R62" s="105"/>
      <c r="S62" s="105"/>
      <c r="T62" s="105">
        <v>458.86</v>
      </c>
      <c r="U62" s="105">
        <v>0</v>
      </c>
      <c r="V62" s="105">
        <v>225.22</v>
      </c>
      <c r="W62" s="105">
        <v>13.5</v>
      </c>
      <c r="X62" s="105">
        <v>0</v>
      </c>
      <c r="Y62" s="105">
        <v>0</v>
      </c>
      <c r="Z62" s="105">
        <v>0</v>
      </c>
      <c r="AA62" s="105">
        <v>0</v>
      </c>
      <c r="AB62" s="105">
        <f t="shared" si="13"/>
        <v>697.58</v>
      </c>
      <c r="AC62" s="103"/>
      <c r="AD62" s="103"/>
      <c r="AE62" s="103" t="s">
        <v>1177</v>
      </c>
    </row>
    <row r="63" spans="1:31" ht="23" customHeight="1">
      <c r="A63" s="103" t="s">
        <v>497</v>
      </c>
      <c r="B63" s="103" t="s">
        <v>492</v>
      </c>
      <c r="C63" s="103" t="s">
        <v>25</v>
      </c>
      <c r="D63" s="103" t="s">
        <v>502</v>
      </c>
      <c r="E63" s="103" t="s">
        <v>503</v>
      </c>
      <c r="F63" s="103" t="s">
        <v>582</v>
      </c>
      <c r="G63" s="103" t="s">
        <v>583</v>
      </c>
      <c r="H63" s="103" t="s">
        <v>584</v>
      </c>
      <c r="I63" s="104">
        <v>0</v>
      </c>
      <c r="J63" s="104"/>
      <c r="K63" s="103"/>
      <c r="L63" s="105">
        <v>11.01</v>
      </c>
      <c r="M63" s="105"/>
      <c r="N63" s="105"/>
      <c r="O63" s="105"/>
      <c r="P63" s="105"/>
      <c r="Q63" s="105"/>
      <c r="R63" s="105"/>
      <c r="S63" s="105"/>
      <c r="T63" s="105">
        <v>233.61</v>
      </c>
      <c r="U63" s="105">
        <v>0</v>
      </c>
      <c r="V63" s="105">
        <v>105.52</v>
      </c>
      <c r="W63" s="105">
        <v>13.5</v>
      </c>
      <c r="X63" s="105">
        <v>0</v>
      </c>
      <c r="Y63" s="105">
        <v>0</v>
      </c>
      <c r="Z63" s="105">
        <v>0</v>
      </c>
      <c r="AA63" s="105">
        <v>0</v>
      </c>
      <c r="AB63" s="105">
        <f t="shared" si="13"/>
        <v>352.63</v>
      </c>
      <c r="AC63" s="103"/>
      <c r="AD63" s="103"/>
      <c r="AE63" s="103" t="s">
        <v>1178</v>
      </c>
    </row>
    <row r="64" spans="1:31" ht="23" customHeight="1">
      <c r="A64" s="103" t="s">
        <v>497</v>
      </c>
      <c r="B64" s="103" t="s">
        <v>492</v>
      </c>
      <c r="C64" s="103" t="s">
        <v>25</v>
      </c>
      <c r="D64" s="103" t="s">
        <v>504</v>
      </c>
      <c r="E64" s="103" t="s">
        <v>505</v>
      </c>
      <c r="F64" s="103" t="s">
        <v>582</v>
      </c>
      <c r="G64" s="103" t="s">
        <v>583</v>
      </c>
      <c r="H64" s="103" t="s">
        <v>584</v>
      </c>
      <c r="I64" s="104">
        <v>0</v>
      </c>
      <c r="J64" s="104"/>
      <c r="K64" s="103"/>
      <c r="L64" s="105">
        <v>12.03</v>
      </c>
      <c r="M64" s="105"/>
      <c r="N64" s="105"/>
      <c r="O64" s="105"/>
      <c r="P64" s="105"/>
      <c r="Q64" s="105"/>
      <c r="R64" s="105"/>
      <c r="S64" s="105"/>
      <c r="T64" s="105">
        <v>530.13</v>
      </c>
      <c r="U64" s="105">
        <v>0</v>
      </c>
      <c r="V64" s="105">
        <v>154.97</v>
      </c>
      <c r="W64" s="105">
        <v>18</v>
      </c>
      <c r="X64" s="105">
        <v>0</v>
      </c>
      <c r="Y64" s="105">
        <v>0</v>
      </c>
      <c r="Z64" s="105">
        <v>0</v>
      </c>
      <c r="AA64" s="105">
        <v>0</v>
      </c>
      <c r="AB64" s="105">
        <f t="shared" si="13"/>
        <v>703.1</v>
      </c>
      <c r="AC64" s="103"/>
      <c r="AD64" s="103"/>
      <c r="AE64" s="103" t="s">
        <v>1179</v>
      </c>
    </row>
    <row r="65" spans="1:31" ht="23" customHeight="1">
      <c r="A65" s="103" t="s">
        <v>497</v>
      </c>
      <c r="B65" s="103" t="s">
        <v>492</v>
      </c>
      <c r="C65" s="103" t="s">
        <v>25</v>
      </c>
      <c r="D65" s="103" t="s">
        <v>506</v>
      </c>
      <c r="E65" s="103" t="s">
        <v>507</v>
      </c>
      <c r="F65" s="103" t="s">
        <v>582</v>
      </c>
      <c r="G65" s="103" t="s">
        <v>583</v>
      </c>
      <c r="H65" s="103" t="s">
        <v>584</v>
      </c>
      <c r="I65" s="104">
        <v>0</v>
      </c>
      <c r="J65" s="104"/>
      <c r="K65" s="103"/>
      <c r="L65" s="105">
        <v>11.88</v>
      </c>
      <c r="M65" s="105"/>
      <c r="N65" s="105"/>
      <c r="O65" s="105"/>
      <c r="P65" s="105"/>
      <c r="Q65" s="105"/>
      <c r="R65" s="105"/>
      <c r="S65" s="105"/>
      <c r="T65" s="105">
        <v>460.49</v>
      </c>
      <c r="U65" s="105">
        <v>0</v>
      </c>
      <c r="V65" s="105">
        <v>166.39</v>
      </c>
      <c r="W65" s="105">
        <v>13.5</v>
      </c>
      <c r="X65" s="105">
        <v>0</v>
      </c>
      <c r="Y65" s="105">
        <v>0</v>
      </c>
      <c r="Z65" s="105">
        <v>0</v>
      </c>
      <c r="AA65" s="105">
        <v>0</v>
      </c>
      <c r="AB65" s="105">
        <f t="shared" si="13"/>
        <v>640.38</v>
      </c>
      <c r="AC65" s="103"/>
      <c r="AD65" s="103"/>
      <c r="AE65" s="103" t="s">
        <v>1180</v>
      </c>
    </row>
    <row r="66" spans="1:31" ht="23" customHeight="1">
      <c r="A66" s="103" t="s">
        <v>491</v>
      </c>
      <c r="B66" s="103" t="s">
        <v>492</v>
      </c>
      <c r="C66" s="103" t="s">
        <v>25</v>
      </c>
      <c r="D66" s="103" t="s">
        <v>493</v>
      </c>
      <c r="E66" s="103" t="s">
        <v>49</v>
      </c>
      <c r="F66" s="103" t="s">
        <v>582</v>
      </c>
      <c r="G66" s="103" t="s">
        <v>583</v>
      </c>
      <c r="H66" s="103" t="s">
        <v>584</v>
      </c>
      <c r="I66" s="104">
        <v>0</v>
      </c>
      <c r="J66" s="104"/>
      <c r="K66" s="103"/>
      <c r="L66" s="105">
        <v>15.56</v>
      </c>
      <c r="M66" s="105"/>
      <c r="N66" s="105"/>
      <c r="O66" s="105"/>
      <c r="P66" s="105"/>
      <c r="Q66" s="105"/>
      <c r="R66" s="105"/>
      <c r="S66" s="105"/>
      <c r="T66" s="105">
        <v>464.98</v>
      </c>
      <c r="U66" s="105">
        <v>0</v>
      </c>
      <c r="V66" s="105">
        <v>245.31</v>
      </c>
      <c r="W66" s="105">
        <v>22.5</v>
      </c>
      <c r="X66" s="105">
        <v>0</v>
      </c>
      <c r="Y66" s="105">
        <v>0</v>
      </c>
      <c r="Z66" s="105">
        <v>0</v>
      </c>
      <c r="AA66" s="105">
        <v>0</v>
      </c>
      <c r="AB66" s="105">
        <f t="shared" si="13"/>
        <v>732.79</v>
      </c>
      <c r="AC66" s="103"/>
      <c r="AD66" s="103"/>
      <c r="AE66" s="103" t="s">
        <v>1181</v>
      </c>
    </row>
    <row r="67" spans="1:31" s="28" customFormat="1" ht="23" customHeight="1">
      <c r="A67" s="138"/>
      <c r="B67" s="138"/>
      <c r="C67" s="138"/>
      <c r="D67" s="138"/>
      <c r="E67" s="138"/>
      <c r="F67" s="138" t="s">
        <v>582</v>
      </c>
      <c r="G67" s="138" t="s">
        <v>583</v>
      </c>
      <c r="H67" s="138" t="s">
        <v>757</v>
      </c>
      <c r="I67" s="139"/>
      <c r="J67" s="139">
        <f>IF(L67&gt;0,T67/L67,0)</f>
        <v>34.801831449420519</v>
      </c>
      <c r="K67" s="138"/>
      <c r="L67" s="140">
        <f>ROUND(SUM(L61:L66),2)</f>
        <v>69.89</v>
      </c>
      <c r="M67" s="140"/>
      <c r="N67" s="140"/>
      <c r="O67" s="140"/>
      <c r="P67" s="140"/>
      <c r="Q67" s="140"/>
      <c r="R67" s="140"/>
      <c r="S67" s="140"/>
      <c r="T67" s="140">
        <f>ROUND(SUM(T61:T66),2)</f>
        <v>2432.3000000000002</v>
      </c>
      <c r="U67" s="140"/>
      <c r="V67" s="140">
        <f t="shared" ref="V67:AB67" si="14">ROUND(SUM(V61:V66),2)</f>
        <v>1057.3399999999999</v>
      </c>
      <c r="W67" s="140">
        <f t="shared" si="14"/>
        <v>90</v>
      </c>
      <c r="X67" s="140">
        <f t="shared" si="14"/>
        <v>0</v>
      </c>
      <c r="Y67" s="140">
        <f t="shared" si="14"/>
        <v>0</v>
      </c>
      <c r="Z67" s="140">
        <f t="shared" si="14"/>
        <v>0</v>
      </c>
      <c r="AA67" s="140">
        <f t="shared" si="14"/>
        <v>0</v>
      </c>
      <c r="AB67" s="140">
        <f t="shared" si="14"/>
        <v>3579.64</v>
      </c>
      <c r="AC67" s="138"/>
      <c r="AD67" s="138"/>
      <c r="AE67" s="138"/>
    </row>
    <row r="68" spans="1:31" s="28" customFormat="1" ht="23" customHeight="1">
      <c r="A68" s="141"/>
      <c r="B68" s="141"/>
      <c r="C68" s="141"/>
      <c r="D68" s="141"/>
      <c r="E68" s="141"/>
      <c r="F68" s="141"/>
      <c r="G68" s="141"/>
      <c r="H68" s="141" t="s">
        <v>1182</v>
      </c>
      <c r="I68" s="142"/>
      <c r="J68" s="142">
        <f>IF(L68&gt;0,(T68+U68)/L68,0)</f>
        <v>34.801831449420519</v>
      </c>
      <c r="K68" s="141"/>
      <c r="L68" s="143">
        <f>L67</f>
        <v>69.89</v>
      </c>
      <c r="M68" s="143"/>
      <c r="N68" s="143"/>
      <c r="O68" s="143"/>
      <c r="P68" s="143"/>
      <c r="Q68" s="143"/>
      <c r="R68" s="143"/>
      <c r="S68" s="143"/>
      <c r="T68" s="143">
        <f>T67</f>
        <v>2432.3000000000002</v>
      </c>
      <c r="U68" s="143">
        <f>0</f>
        <v>0</v>
      </c>
      <c r="V68" s="143">
        <f>V67</f>
        <v>1057.3399999999999</v>
      </c>
      <c r="W68" s="143">
        <f>W67</f>
        <v>90</v>
      </c>
      <c r="X68" s="143"/>
      <c r="Y68" s="143">
        <f>Y67</f>
        <v>0</v>
      </c>
      <c r="Z68" s="143">
        <f>Z67</f>
        <v>0</v>
      </c>
      <c r="AA68" s="143">
        <f>AA67</f>
        <v>0</v>
      </c>
      <c r="AB68" s="143">
        <f>ROUND(AB67+U68,2)</f>
        <v>3579.64</v>
      </c>
      <c r="AC68" s="138"/>
      <c r="AD68" s="138"/>
      <c r="AE68" s="138"/>
    </row>
    <row r="69" spans="1:31" ht="23" customHeight="1">
      <c r="A69" s="103"/>
      <c r="B69" s="103"/>
      <c r="C69" s="103"/>
      <c r="D69" s="103"/>
      <c r="E69" s="103"/>
      <c r="F69" s="103"/>
      <c r="G69" s="103"/>
      <c r="H69" s="103"/>
      <c r="I69" s="104"/>
      <c r="J69" s="104"/>
      <c r="K69" s="103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3"/>
      <c r="AD69" s="103"/>
      <c r="AE69" s="103"/>
    </row>
    <row r="70" spans="1:31" ht="23" customHeight="1">
      <c r="A70" s="103" t="s">
        <v>491</v>
      </c>
      <c r="B70" s="103" t="s">
        <v>492</v>
      </c>
      <c r="C70" s="103" t="s">
        <v>25</v>
      </c>
      <c r="D70" s="103" t="s">
        <v>1137</v>
      </c>
      <c r="E70" s="103" t="s">
        <v>27</v>
      </c>
      <c r="F70" s="103" t="s">
        <v>582</v>
      </c>
      <c r="G70" s="103" t="s">
        <v>583</v>
      </c>
      <c r="H70" s="103" t="s">
        <v>584</v>
      </c>
      <c r="I70" s="104">
        <v>16.899999999999999</v>
      </c>
      <c r="J70" s="104"/>
      <c r="K70" s="103"/>
      <c r="L70" s="105">
        <v>9.68</v>
      </c>
      <c r="M70" s="105" t="s">
        <v>867</v>
      </c>
      <c r="N70" s="105" t="s">
        <v>867</v>
      </c>
      <c r="O70" s="105">
        <v>0</v>
      </c>
      <c r="P70" s="105">
        <f>L70*I70</f>
        <v>163.59199999999998</v>
      </c>
      <c r="Q70" s="105">
        <v>0</v>
      </c>
      <c r="R70" s="105">
        <f>ROUND(O70*$AD$2*2+0.000000001,2)</f>
        <v>0</v>
      </c>
      <c r="S70" s="105">
        <f>ROUND(SUM(P70:R70),2)</f>
        <v>163.59</v>
      </c>
      <c r="T70" s="105">
        <v>0</v>
      </c>
      <c r="U70" s="105">
        <v>0</v>
      </c>
      <c r="V70" s="105">
        <v>0</v>
      </c>
      <c r="W70" s="105">
        <v>13.5</v>
      </c>
      <c r="X70" s="105">
        <v>0</v>
      </c>
      <c r="Y70" s="105">
        <v>0</v>
      </c>
      <c r="Z70" s="105">
        <v>0</v>
      </c>
      <c r="AA70" s="105">
        <v>100</v>
      </c>
      <c r="AB70" s="105">
        <f>ROUND(SUM(S70:W70,Y70:AA70),2)</f>
        <v>277.08999999999997</v>
      </c>
      <c r="AC70" s="103"/>
      <c r="AD70" s="103"/>
      <c r="AE70" s="103" t="s">
        <v>1183</v>
      </c>
    </row>
    <row r="71" spans="1:31" s="28" customFormat="1" ht="23" customHeight="1">
      <c r="A71" s="141"/>
      <c r="B71" s="141"/>
      <c r="C71" s="141"/>
      <c r="D71" s="141"/>
      <c r="E71" s="141"/>
      <c r="F71" s="141"/>
      <c r="G71" s="141"/>
      <c r="H71" s="141" t="s">
        <v>1184</v>
      </c>
      <c r="I71" s="142"/>
      <c r="J71" s="142">
        <f>IF(L71&gt;0,S71/L71,0)</f>
        <v>16.899793388429753</v>
      </c>
      <c r="K71" s="141"/>
      <c r="L71" s="143">
        <f t="shared" ref="L71:W71" si="15">ROUND(SUM(L70:L70),2)</f>
        <v>9.68</v>
      </c>
      <c r="M71" s="143">
        <f t="shared" si="15"/>
        <v>0</v>
      </c>
      <c r="N71" s="143">
        <f t="shared" si="15"/>
        <v>0</v>
      </c>
      <c r="O71" s="143">
        <f t="shared" si="15"/>
        <v>0</v>
      </c>
      <c r="P71" s="143">
        <f t="shared" si="15"/>
        <v>163.59</v>
      </c>
      <c r="Q71" s="143">
        <f t="shared" si="15"/>
        <v>0</v>
      </c>
      <c r="R71" s="143">
        <f t="shared" si="15"/>
        <v>0</v>
      </c>
      <c r="S71" s="143">
        <f t="shared" si="15"/>
        <v>163.59</v>
      </c>
      <c r="T71" s="143">
        <f t="shared" si="15"/>
        <v>0</v>
      </c>
      <c r="U71" s="143">
        <f t="shared" si="15"/>
        <v>0</v>
      </c>
      <c r="V71" s="143">
        <f t="shared" si="15"/>
        <v>0</v>
      </c>
      <c r="W71" s="143">
        <f t="shared" si="15"/>
        <v>13.5</v>
      </c>
      <c r="X71" s="143"/>
      <c r="Y71" s="143">
        <f>ROUND(SUM(Y70:Y70),2)</f>
        <v>0</v>
      </c>
      <c r="Z71" s="143">
        <f>ROUND(SUM(Z70:Z70),2)</f>
        <v>0</v>
      </c>
      <c r="AA71" s="143">
        <f>ROUND(SUM(AA70:AA70),2)</f>
        <v>100</v>
      </c>
      <c r="AB71" s="143">
        <f>ROUND(SUM(AB70:AB70),2)</f>
        <v>277.08999999999997</v>
      </c>
      <c r="AC71" s="138"/>
      <c r="AD71" s="138"/>
      <c r="AE71" s="138"/>
    </row>
    <row r="72" spans="1:31" s="35" customFormat="1" ht="23" customHeight="1">
      <c r="A72" s="144"/>
      <c r="B72" s="144"/>
      <c r="C72" s="144"/>
      <c r="D72" s="144"/>
      <c r="E72" s="144"/>
      <c r="F72" s="144"/>
      <c r="G72" s="144"/>
      <c r="H72" s="144"/>
      <c r="I72" s="145"/>
      <c r="J72" s="145"/>
      <c r="K72" s="144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7"/>
      <c r="AD72" s="147"/>
      <c r="AE72" s="147"/>
    </row>
    <row r="73" spans="1:31" s="20" customFormat="1" ht="44" customHeight="1">
      <c r="A73" s="133" t="s">
        <v>0</v>
      </c>
      <c r="B73" s="133" t="s">
        <v>1</v>
      </c>
      <c r="C73" s="133" t="s">
        <v>2</v>
      </c>
      <c r="D73" s="133" t="s">
        <v>738</v>
      </c>
      <c r="E73" s="133" t="s">
        <v>739</v>
      </c>
      <c r="F73" s="133" t="s">
        <v>5</v>
      </c>
      <c r="G73" s="133" t="s">
        <v>6</v>
      </c>
      <c r="H73" s="133" t="s">
        <v>740</v>
      </c>
      <c r="I73" s="133" t="s">
        <v>8</v>
      </c>
      <c r="J73" s="133" t="s">
        <v>9</v>
      </c>
      <c r="K73" s="133" t="s">
        <v>10</v>
      </c>
      <c r="L73" s="133" t="s">
        <v>11</v>
      </c>
      <c r="M73" s="133" t="s">
        <v>741</v>
      </c>
      <c r="N73" s="133" t="s">
        <v>742</v>
      </c>
      <c r="O73" s="133" t="s">
        <v>743</v>
      </c>
      <c r="P73" s="133" t="s">
        <v>744</v>
      </c>
      <c r="Q73" s="133" t="s">
        <v>735</v>
      </c>
      <c r="R73" s="133" t="s">
        <v>736</v>
      </c>
      <c r="S73" s="133" t="s">
        <v>745</v>
      </c>
      <c r="T73" s="133" t="s">
        <v>12</v>
      </c>
      <c r="U73" s="133" t="s">
        <v>13</v>
      </c>
      <c r="V73" s="133" t="s">
        <v>14</v>
      </c>
      <c r="W73" s="133" t="s">
        <v>15</v>
      </c>
      <c r="X73" s="133" t="s">
        <v>16</v>
      </c>
      <c r="Y73" s="133" t="s">
        <v>17</v>
      </c>
      <c r="Z73" s="133" t="s">
        <v>18</v>
      </c>
      <c r="AA73" s="133" t="s">
        <v>746</v>
      </c>
      <c r="AB73" s="133" t="s">
        <v>21</v>
      </c>
      <c r="AC73" s="134"/>
      <c r="AD73" s="134" t="s">
        <v>875</v>
      </c>
      <c r="AE73" s="134" t="s">
        <v>265</v>
      </c>
    </row>
    <row r="74" spans="1:31" ht="23" customHeight="1">
      <c r="A74" s="103" t="s">
        <v>497</v>
      </c>
      <c r="B74" s="103" t="s">
        <v>492</v>
      </c>
      <c r="C74" s="103" t="s">
        <v>25</v>
      </c>
      <c r="D74" s="103" t="s">
        <v>498</v>
      </c>
      <c r="E74" s="103" t="s">
        <v>192</v>
      </c>
      <c r="F74" s="103" t="s">
        <v>593</v>
      </c>
      <c r="G74" s="103" t="s">
        <v>594</v>
      </c>
      <c r="H74" s="103" t="s">
        <v>595</v>
      </c>
      <c r="I74" s="104">
        <v>0</v>
      </c>
      <c r="J74" s="104"/>
      <c r="K74" s="103"/>
      <c r="L74" s="105">
        <v>8.57</v>
      </c>
      <c r="M74" s="105"/>
      <c r="N74" s="105"/>
      <c r="O74" s="105"/>
      <c r="P74" s="105"/>
      <c r="Q74" s="105"/>
      <c r="R74" s="105"/>
      <c r="S74" s="105"/>
      <c r="T74" s="105">
        <v>364.49</v>
      </c>
      <c r="U74" s="105">
        <v>0</v>
      </c>
      <c r="V74" s="105">
        <v>152.31</v>
      </c>
      <c r="W74" s="105">
        <v>9</v>
      </c>
      <c r="X74" s="105">
        <v>0</v>
      </c>
      <c r="Y74" s="105">
        <v>0</v>
      </c>
      <c r="Z74" s="105">
        <v>0</v>
      </c>
      <c r="AA74" s="105">
        <v>0</v>
      </c>
      <c r="AB74" s="105">
        <f>ROUND(SUM(S74:W74,Y74:AA74),2)</f>
        <v>525.79999999999995</v>
      </c>
      <c r="AC74" s="103"/>
      <c r="AD74" s="103"/>
      <c r="AE74" s="103" t="s">
        <v>1185</v>
      </c>
    </row>
    <row r="75" spans="1:31" ht="23" customHeight="1">
      <c r="A75" s="103" t="s">
        <v>497</v>
      </c>
      <c r="B75" s="103" t="s">
        <v>492</v>
      </c>
      <c r="C75" s="103" t="s">
        <v>25</v>
      </c>
      <c r="D75" s="103" t="s">
        <v>498</v>
      </c>
      <c r="E75" s="103" t="s">
        <v>175</v>
      </c>
      <c r="F75" s="103" t="s">
        <v>593</v>
      </c>
      <c r="G75" s="103" t="s">
        <v>594</v>
      </c>
      <c r="H75" s="103" t="s">
        <v>595</v>
      </c>
      <c r="I75" s="104">
        <v>0</v>
      </c>
      <c r="J75" s="104"/>
      <c r="K75" s="103"/>
      <c r="L75" s="105">
        <v>10.19</v>
      </c>
      <c r="M75" s="105"/>
      <c r="N75" s="105"/>
      <c r="O75" s="105"/>
      <c r="P75" s="105"/>
      <c r="Q75" s="105"/>
      <c r="R75" s="105"/>
      <c r="S75" s="105"/>
      <c r="T75" s="105">
        <v>458.86</v>
      </c>
      <c r="U75" s="105">
        <v>0</v>
      </c>
      <c r="V75" s="105">
        <v>225.22</v>
      </c>
      <c r="W75" s="105">
        <v>13.5</v>
      </c>
      <c r="X75" s="105">
        <v>0</v>
      </c>
      <c r="Y75" s="105">
        <v>0</v>
      </c>
      <c r="Z75" s="105">
        <v>0</v>
      </c>
      <c r="AA75" s="105">
        <v>0</v>
      </c>
      <c r="AB75" s="105">
        <f>ROUND(SUM(S75:W75,Y75:AA75),2)</f>
        <v>697.58</v>
      </c>
      <c r="AC75" s="103"/>
      <c r="AD75" s="103"/>
      <c r="AE75" s="103" t="s">
        <v>1186</v>
      </c>
    </row>
    <row r="76" spans="1:31" ht="23" customHeight="1">
      <c r="A76" s="103" t="s">
        <v>497</v>
      </c>
      <c r="B76" s="103" t="s">
        <v>492</v>
      </c>
      <c r="C76" s="103" t="s">
        <v>25</v>
      </c>
      <c r="D76" s="103" t="s">
        <v>504</v>
      </c>
      <c r="E76" s="103" t="s">
        <v>505</v>
      </c>
      <c r="F76" s="103" t="s">
        <v>593</v>
      </c>
      <c r="G76" s="103" t="s">
        <v>594</v>
      </c>
      <c r="H76" s="103" t="s">
        <v>595</v>
      </c>
      <c r="I76" s="104">
        <v>0</v>
      </c>
      <c r="J76" s="104"/>
      <c r="K76" s="103"/>
      <c r="L76" s="105">
        <v>10.62</v>
      </c>
      <c r="M76" s="105"/>
      <c r="N76" s="105"/>
      <c r="O76" s="105"/>
      <c r="P76" s="105"/>
      <c r="Q76" s="105"/>
      <c r="R76" s="105"/>
      <c r="S76" s="105"/>
      <c r="T76" s="105">
        <v>530.13</v>
      </c>
      <c r="U76" s="105">
        <v>0</v>
      </c>
      <c r="V76" s="105">
        <v>154.97</v>
      </c>
      <c r="W76" s="105">
        <v>13.5</v>
      </c>
      <c r="X76" s="105">
        <v>0</v>
      </c>
      <c r="Y76" s="105">
        <v>0</v>
      </c>
      <c r="Z76" s="105">
        <v>0</v>
      </c>
      <c r="AA76" s="105">
        <v>0</v>
      </c>
      <c r="AB76" s="105">
        <f>ROUND(SUM(S76:W76,Y76:AA76),2)</f>
        <v>698.6</v>
      </c>
      <c r="AC76" s="103"/>
      <c r="AD76" s="103"/>
      <c r="AE76" s="103" t="s">
        <v>1187</v>
      </c>
    </row>
    <row r="77" spans="1:31" ht="23" customHeight="1">
      <c r="A77" s="103" t="s">
        <v>491</v>
      </c>
      <c r="B77" s="103" t="s">
        <v>492</v>
      </c>
      <c r="C77" s="103" t="s">
        <v>25</v>
      </c>
      <c r="D77" s="103" t="s">
        <v>493</v>
      </c>
      <c r="E77" s="103" t="s">
        <v>49</v>
      </c>
      <c r="F77" s="103" t="s">
        <v>593</v>
      </c>
      <c r="G77" s="103" t="s">
        <v>594</v>
      </c>
      <c r="H77" s="103" t="s">
        <v>595</v>
      </c>
      <c r="I77" s="104">
        <v>0</v>
      </c>
      <c r="J77" s="104"/>
      <c r="K77" s="103"/>
      <c r="L77" s="105">
        <v>14.11</v>
      </c>
      <c r="M77" s="105"/>
      <c r="N77" s="105"/>
      <c r="O77" s="105"/>
      <c r="P77" s="105"/>
      <c r="Q77" s="105"/>
      <c r="R77" s="105"/>
      <c r="S77" s="105"/>
      <c r="T77" s="105">
        <v>464.98</v>
      </c>
      <c r="U77" s="105">
        <v>0</v>
      </c>
      <c r="V77" s="105">
        <v>245.31</v>
      </c>
      <c r="W77" s="105">
        <v>22.5</v>
      </c>
      <c r="X77" s="105">
        <v>0</v>
      </c>
      <c r="Y77" s="105">
        <v>0</v>
      </c>
      <c r="Z77" s="105">
        <v>0</v>
      </c>
      <c r="AA77" s="105">
        <v>0</v>
      </c>
      <c r="AB77" s="105">
        <f>ROUND(SUM(S77:W77,Y77:AA77),2)</f>
        <v>732.79</v>
      </c>
      <c r="AC77" s="103"/>
      <c r="AD77" s="103"/>
      <c r="AE77" s="103" t="s">
        <v>1188</v>
      </c>
    </row>
    <row r="78" spans="1:31" ht="23" customHeight="1">
      <c r="A78" s="103" t="s">
        <v>491</v>
      </c>
      <c r="B78" s="103" t="s">
        <v>492</v>
      </c>
      <c r="C78" s="103" t="s">
        <v>25</v>
      </c>
      <c r="D78" s="103" t="s">
        <v>526</v>
      </c>
      <c r="E78" s="103" t="s">
        <v>527</v>
      </c>
      <c r="F78" s="103" t="s">
        <v>593</v>
      </c>
      <c r="G78" s="103" t="s">
        <v>594</v>
      </c>
      <c r="H78" s="103" t="s">
        <v>595</v>
      </c>
      <c r="I78" s="104">
        <v>0</v>
      </c>
      <c r="J78" s="104"/>
      <c r="K78" s="103"/>
      <c r="L78" s="105">
        <v>9.6</v>
      </c>
      <c r="M78" s="105"/>
      <c r="N78" s="105"/>
      <c r="O78" s="105"/>
      <c r="P78" s="105"/>
      <c r="Q78" s="105"/>
      <c r="R78" s="105"/>
      <c r="S78" s="105"/>
      <c r="T78" s="105">
        <v>339.29</v>
      </c>
      <c r="U78" s="105">
        <v>0</v>
      </c>
      <c r="V78" s="105">
        <v>105.1</v>
      </c>
      <c r="W78" s="105">
        <v>9</v>
      </c>
      <c r="X78" s="105">
        <v>0</v>
      </c>
      <c r="Y78" s="105">
        <v>0</v>
      </c>
      <c r="Z78" s="105">
        <v>0</v>
      </c>
      <c r="AA78" s="105">
        <v>0</v>
      </c>
      <c r="AB78" s="105">
        <f>ROUND(SUM(S78:W78,Y78:AA78),2)</f>
        <v>453.39</v>
      </c>
      <c r="AC78" s="103"/>
      <c r="AD78" s="103"/>
      <c r="AE78" s="103" t="s">
        <v>1189</v>
      </c>
    </row>
    <row r="79" spans="1:31" s="28" customFormat="1" ht="23" customHeight="1">
      <c r="A79" s="138"/>
      <c r="B79" s="138"/>
      <c r="C79" s="138"/>
      <c r="D79" s="138"/>
      <c r="E79" s="138"/>
      <c r="F79" s="138" t="s">
        <v>593</v>
      </c>
      <c r="G79" s="138" t="s">
        <v>594</v>
      </c>
      <c r="H79" s="138" t="s">
        <v>757</v>
      </c>
      <c r="I79" s="139"/>
      <c r="J79" s="139">
        <f>IF(L79&gt;0,T79/L79,0)</f>
        <v>40.643247315878696</v>
      </c>
      <c r="K79" s="138"/>
      <c r="L79" s="140">
        <f>ROUND(SUM(L74:L78),2)</f>
        <v>53.09</v>
      </c>
      <c r="M79" s="140"/>
      <c r="N79" s="140"/>
      <c r="O79" s="140"/>
      <c r="P79" s="140"/>
      <c r="Q79" s="140"/>
      <c r="R79" s="140"/>
      <c r="S79" s="140"/>
      <c r="T79" s="140">
        <f>ROUND(SUM(T74:T78),2)</f>
        <v>2157.75</v>
      </c>
      <c r="U79" s="140"/>
      <c r="V79" s="140">
        <f t="shared" ref="V79:AB79" si="16">ROUND(SUM(V74:V78),2)</f>
        <v>882.91</v>
      </c>
      <c r="W79" s="140">
        <f t="shared" si="16"/>
        <v>67.5</v>
      </c>
      <c r="X79" s="140">
        <f t="shared" si="16"/>
        <v>0</v>
      </c>
      <c r="Y79" s="140">
        <f t="shared" si="16"/>
        <v>0</v>
      </c>
      <c r="Z79" s="140">
        <f t="shared" si="16"/>
        <v>0</v>
      </c>
      <c r="AA79" s="140">
        <f t="shared" si="16"/>
        <v>0</v>
      </c>
      <c r="AB79" s="140">
        <f t="shared" si="16"/>
        <v>3108.16</v>
      </c>
      <c r="AC79" s="138"/>
      <c r="AD79" s="138"/>
      <c r="AE79" s="138"/>
    </row>
    <row r="80" spans="1:31" s="28" customFormat="1" ht="23" customHeight="1">
      <c r="A80" s="141"/>
      <c r="B80" s="141"/>
      <c r="C80" s="141"/>
      <c r="D80" s="141"/>
      <c r="E80" s="141"/>
      <c r="F80" s="141"/>
      <c r="G80" s="141"/>
      <c r="H80" s="141" t="s">
        <v>1190</v>
      </c>
      <c r="I80" s="142"/>
      <c r="J80" s="142">
        <f>IF(L80&gt;0,(T80+U80)/L80,0)</f>
        <v>40.643247315878696</v>
      </c>
      <c r="K80" s="141"/>
      <c r="L80" s="143">
        <f>L79</f>
        <v>53.09</v>
      </c>
      <c r="M80" s="143"/>
      <c r="N80" s="143"/>
      <c r="O80" s="143"/>
      <c r="P80" s="143"/>
      <c r="Q80" s="143"/>
      <c r="R80" s="143"/>
      <c r="S80" s="143"/>
      <c r="T80" s="143">
        <f>T79</f>
        <v>2157.75</v>
      </c>
      <c r="U80" s="143">
        <f>0</f>
        <v>0</v>
      </c>
      <c r="V80" s="143">
        <f>V79</f>
        <v>882.91</v>
      </c>
      <c r="W80" s="143">
        <f>W79</f>
        <v>67.5</v>
      </c>
      <c r="X80" s="143"/>
      <c r="Y80" s="143">
        <f>Y79</f>
        <v>0</v>
      </c>
      <c r="Z80" s="143">
        <f>Z79</f>
        <v>0</v>
      </c>
      <c r="AA80" s="143">
        <f>AA79</f>
        <v>0</v>
      </c>
      <c r="AB80" s="143">
        <f>ROUND(AB79+U80,2)</f>
        <v>3108.16</v>
      </c>
      <c r="AC80" s="138"/>
      <c r="AD80" s="138"/>
      <c r="AE80" s="138"/>
    </row>
    <row r="81" spans="1:31" ht="23" customHeight="1">
      <c r="A81" s="103"/>
      <c r="B81" s="103"/>
      <c r="C81" s="103"/>
      <c r="D81" s="103"/>
      <c r="E81" s="103"/>
      <c r="F81" s="103"/>
      <c r="G81" s="103"/>
      <c r="H81" s="103"/>
      <c r="I81" s="104"/>
      <c r="J81" s="104"/>
      <c r="K81" s="103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3"/>
      <c r="AD81" s="103"/>
      <c r="AE81" s="103"/>
    </row>
    <row r="82" spans="1:31" ht="23" customHeight="1">
      <c r="A82" s="103" t="s">
        <v>491</v>
      </c>
      <c r="B82" s="103" t="s">
        <v>492</v>
      </c>
      <c r="C82" s="103" t="s">
        <v>25</v>
      </c>
      <c r="D82" s="103" t="s">
        <v>1137</v>
      </c>
      <c r="E82" s="103" t="s">
        <v>27</v>
      </c>
      <c r="F82" s="103" t="s">
        <v>593</v>
      </c>
      <c r="G82" s="103" t="s">
        <v>594</v>
      </c>
      <c r="H82" s="103" t="s">
        <v>595</v>
      </c>
      <c r="I82" s="104">
        <f>P82/L82</f>
        <v>20.080321285140563</v>
      </c>
      <c r="J82" s="104"/>
      <c r="K82" s="103"/>
      <c r="L82" s="105">
        <v>7.47</v>
      </c>
      <c r="M82" s="105">
        <v>7.47</v>
      </c>
      <c r="N82" s="105">
        <v>0</v>
      </c>
      <c r="O82" s="105">
        <v>0</v>
      </c>
      <c r="P82" s="105">
        <v>150</v>
      </c>
      <c r="Q82" s="105">
        <f>ROUND(N82*$AD$2*1.5+0.000000001,2)</f>
        <v>0</v>
      </c>
      <c r="R82" s="105">
        <f>ROUND(O82*$AD$2*2+0.000000001,2)</f>
        <v>0</v>
      </c>
      <c r="S82" s="105">
        <f>ROUND(SUM(P82:R82),2)</f>
        <v>150</v>
      </c>
      <c r="T82" s="105">
        <v>0</v>
      </c>
      <c r="U82" s="105">
        <v>0</v>
      </c>
      <c r="V82" s="105">
        <v>0</v>
      </c>
      <c r="W82" s="105">
        <v>13.5</v>
      </c>
      <c r="X82" s="105">
        <v>0</v>
      </c>
      <c r="Y82" s="105">
        <v>0</v>
      </c>
      <c r="Z82" s="105">
        <v>0</v>
      </c>
      <c r="AA82" s="105">
        <v>0</v>
      </c>
      <c r="AB82" s="105">
        <f>ROUND(SUM(S82:W82,Y82:AA82),2)</f>
        <v>163.5</v>
      </c>
      <c r="AC82" s="103"/>
      <c r="AD82" s="103"/>
      <c r="AE82" s="103" t="s">
        <v>1191</v>
      </c>
    </row>
    <row r="83" spans="1:31" s="28" customFormat="1" ht="23" customHeight="1">
      <c r="A83" s="141"/>
      <c r="B83" s="141"/>
      <c r="C83" s="141"/>
      <c r="D83" s="141"/>
      <c r="E83" s="141"/>
      <c r="F83" s="141"/>
      <c r="G83" s="141"/>
      <c r="H83" s="141" t="s">
        <v>1192</v>
      </c>
      <c r="I83" s="142"/>
      <c r="J83" s="142">
        <f>IF(L83&gt;0,S83/L83,0)</f>
        <v>20.080321285140563</v>
      </c>
      <c r="K83" s="141"/>
      <c r="L83" s="143">
        <f t="shared" ref="L83:W83" si="17">ROUND(SUM(L82:L82),2)</f>
        <v>7.47</v>
      </c>
      <c r="M83" s="143">
        <f t="shared" si="17"/>
        <v>7.47</v>
      </c>
      <c r="N83" s="143">
        <f t="shared" si="17"/>
        <v>0</v>
      </c>
      <c r="O83" s="143">
        <f t="shared" si="17"/>
        <v>0</v>
      </c>
      <c r="P83" s="143">
        <f t="shared" si="17"/>
        <v>150</v>
      </c>
      <c r="Q83" s="143">
        <f t="shared" si="17"/>
        <v>0</v>
      </c>
      <c r="R83" s="143">
        <f t="shared" si="17"/>
        <v>0</v>
      </c>
      <c r="S83" s="143">
        <f t="shared" si="17"/>
        <v>150</v>
      </c>
      <c r="T83" s="143">
        <f t="shared" si="17"/>
        <v>0</v>
      </c>
      <c r="U83" s="143">
        <f t="shared" si="17"/>
        <v>0</v>
      </c>
      <c r="V83" s="143">
        <f t="shared" si="17"/>
        <v>0</v>
      </c>
      <c r="W83" s="143">
        <f t="shared" si="17"/>
        <v>13.5</v>
      </c>
      <c r="X83" s="143"/>
      <c r="Y83" s="143">
        <f>ROUND(SUM(Y82:Y82),2)</f>
        <v>0</v>
      </c>
      <c r="Z83" s="143">
        <f>ROUND(SUM(Z82:Z82),2)</f>
        <v>0</v>
      </c>
      <c r="AA83" s="143">
        <f>ROUND(SUM(AA82:AA82),2)</f>
        <v>0</v>
      </c>
      <c r="AB83" s="143">
        <f>ROUND(SUM(AB82:AB82),2)</f>
        <v>163.5</v>
      </c>
      <c r="AC83" s="138"/>
      <c r="AD83" s="138"/>
      <c r="AE83" s="138"/>
    </row>
    <row r="84" spans="1:31" s="35" customFormat="1" ht="23" customHeight="1">
      <c r="A84" s="144"/>
      <c r="B84" s="144"/>
      <c r="C84" s="144"/>
      <c r="D84" s="144"/>
      <c r="E84" s="144"/>
      <c r="F84" s="144"/>
      <c r="G84" s="144"/>
      <c r="H84" s="144"/>
      <c r="I84" s="145"/>
      <c r="J84" s="145"/>
      <c r="K84" s="144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7"/>
      <c r="AD84" s="147"/>
      <c r="AE84" s="147"/>
    </row>
    <row r="85" spans="1:31" s="20" customFormat="1" ht="44" customHeight="1">
      <c r="A85" s="133" t="s">
        <v>0</v>
      </c>
      <c r="B85" s="133" t="s">
        <v>1</v>
      </c>
      <c r="C85" s="133" t="s">
        <v>2</v>
      </c>
      <c r="D85" s="133" t="s">
        <v>738</v>
      </c>
      <c r="E85" s="133" t="s">
        <v>739</v>
      </c>
      <c r="F85" s="133" t="s">
        <v>5</v>
      </c>
      <c r="G85" s="133" t="s">
        <v>6</v>
      </c>
      <c r="H85" s="133" t="s">
        <v>740</v>
      </c>
      <c r="I85" s="133" t="s">
        <v>8</v>
      </c>
      <c r="J85" s="133" t="s">
        <v>9</v>
      </c>
      <c r="K85" s="133" t="s">
        <v>10</v>
      </c>
      <c r="L85" s="133" t="s">
        <v>11</v>
      </c>
      <c r="M85" s="133" t="s">
        <v>741</v>
      </c>
      <c r="N85" s="133" t="s">
        <v>742</v>
      </c>
      <c r="O85" s="133" t="s">
        <v>743</v>
      </c>
      <c r="P85" s="133" t="s">
        <v>744</v>
      </c>
      <c r="Q85" s="133" t="s">
        <v>735</v>
      </c>
      <c r="R85" s="133" t="s">
        <v>736</v>
      </c>
      <c r="S85" s="133" t="s">
        <v>745</v>
      </c>
      <c r="T85" s="133" t="s">
        <v>12</v>
      </c>
      <c r="U85" s="133" t="s">
        <v>13</v>
      </c>
      <c r="V85" s="133" t="s">
        <v>14</v>
      </c>
      <c r="W85" s="133" t="s">
        <v>15</v>
      </c>
      <c r="X85" s="133" t="s">
        <v>16</v>
      </c>
      <c r="Y85" s="133" t="s">
        <v>17</v>
      </c>
      <c r="Z85" s="133" t="s">
        <v>18</v>
      </c>
      <c r="AA85" s="133" t="s">
        <v>746</v>
      </c>
      <c r="AB85" s="133" t="s">
        <v>21</v>
      </c>
      <c r="AC85" s="134"/>
      <c r="AD85" s="134" t="s">
        <v>875</v>
      </c>
      <c r="AE85" s="134" t="s">
        <v>265</v>
      </c>
    </row>
    <row r="86" spans="1:31" ht="23" customHeight="1">
      <c r="A86" s="103" t="s">
        <v>497</v>
      </c>
      <c r="B86" s="103" t="s">
        <v>492</v>
      </c>
      <c r="C86" s="103" t="s">
        <v>25</v>
      </c>
      <c r="D86" s="103" t="s">
        <v>498</v>
      </c>
      <c r="E86" s="103" t="s">
        <v>192</v>
      </c>
      <c r="F86" s="103" t="s">
        <v>608</v>
      </c>
      <c r="G86" s="103" t="s">
        <v>609</v>
      </c>
      <c r="H86" s="103" t="s">
        <v>610</v>
      </c>
      <c r="I86" s="104">
        <v>0</v>
      </c>
      <c r="J86" s="104"/>
      <c r="K86" s="103"/>
      <c r="L86" s="105">
        <v>8.49</v>
      </c>
      <c r="M86" s="105"/>
      <c r="N86" s="105"/>
      <c r="O86" s="105"/>
      <c r="P86" s="105"/>
      <c r="Q86" s="105"/>
      <c r="R86" s="105"/>
      <c r="S86" s="105"/>
      <c r="T86" s="105">
        <v>364.49</v>
      </c>
      <c r="U86" s="105">
        <v>0</v>
      </c>
      <c r="V86" s="105">
        <v>152.31</v>
      </c>
      <c r="W86" s="105">
        <v>9</v>
      </c>
      <c r="X86" s="105">
        <v>0</v>
      </c>
      <c r="Y86" s="105">
        <v>0</v>
      </c>
      <c r="Z86" s="105">
        <v>0</v>
      </c>
      <c r="AA86" s="105">
        <v>0</v>
      </c>
      <c r="AB86" s="105">
        <f t="shared" ref="AB86:AB91" si="18">ROUND(SUM(S86:W86,Y86:AA86),2)</f>
        <v>525.79999999999995</v>
      </c>
      <c r="AC86" s="103"/>
      <c r="AD86" s="103"/>
      <c r="AE86" s="103" t="s">
        <v>1193</v>
      </c>
    </row>
    <row r="87" spans="1:31" ht="23" customHeight="1">
      <c r="A87" s="103" t="s">
        <v>497</v>
      </c>
      <c r="B87" s="103" t="s">
        <v>492</v>
      </c>
      <c r="C87" s="103" t="s">
        <v>25</v>
      </c>
      <c r="D87" s="103" t="s">
        <v>498</v>
      </c>
      <c r="E87" s="103" t="s">
        <v>175</v>
      </c>
      <c r="F87" s="103" t="s">
        <v>608</v>
      </c>
      <c r="G87" s="103" t="s">
        <v>609</v>
      </c>
      <c r="H87" s="103" t="s">
        <v>610</v>
      </c>
      <c r="I87" s="104">
        <v>0</v>
      </c>
      <c r="J87" s="104"/>
      <c r="K87" s="103"/>
      <c r="L87" s="105">
        <v>10.26</v>
      </c>
      <c r="M87" s="105"/>
      <c r="N87" s="105"/>
      <c r="O87" s="105"/>
      <c r="P87" s="105"/>
      <c r="Q87" s="105"/>
      <c r="R87" s="105"/>
      <c r="S87" s="105"/>
      <c r="T87" s="105">
        <v>458.86</v>
      </c>
      <c r="U87" s="105">
        <v>0</v>
      </c>
      <c r="V87" s="105">
        <v>225.22</v>
      </c>
      <c r="W87" s="105">
        <v>13.5</v>
      </c>
      <c r="X87" s="105">
        <v>0</v>
      </c>
      <c r="Y87" s="105">
        <v>0</v>
      </c>
      <c r="Z87" s="105">
        <v>0</v>
      </c>
      <c r="AA87" s="105">
        <v>0</v>
      </c>
      <c r="AB87" s="105">
        <f t="shared" si="18"/>
        <v>697.58</v>
      </c>
      <c r="AC87" s="103"/>
      <c r="AD87" s="103"/>
      <c r="AE87" s="103" t="s">
        <v>1194</v>
      </c>
    </row>
    <row r="88" spans="1:31" ht="23" customHeight="1">
      <c r="A88" s="103" t="s">
        <v>497</v>
      </c>
      <c r="B88" s="103" t="s">
        <v>492</v>
      </c>
      <c r="C88" s="103" t="s">
        <v>25</v>
      </c>
      <c r="D88" s="103" t="s">
        <v>502</v>
      </c>
      <c r="E88" s="103" t="s">
        <v>503</v>
      </c>
      <c r="F88" s="103" t="s">
        <v>608</v>
      </c>
      <c r="G88" s="103" t="s">
        <v>609</v>
      </c>
      <c r="H88" s="103" t="s">
        <v>610</v>
      </c>
      <c r="I88" s="104">
        <v>0</v>
      </c>
      <c r="J88" s="104"/>
      <c r="K88" s="103"/>
      <c r="L88" s="105">
        <v>10.26</v>
      </c>
      <c r="M88" s="105"/>
      <c r="N88" s="105"/>
      <c r="O88" s="105"/>
      <c r="P88" s="105"/>
      <c r="Q88" s="105"/>
      <c r="R88" s="105"/>
      <c r="S88" s="105"/>
      <c r="T88" s="105">
        <v>233.61</v>
      </c>
      <c r="U88" s="105">
        <v>0</v>
      </c>
      <c r="V88" s="105">
        <v>105.52</v>
      </c>
      <c r="W88" s="105">
        <v>13.5</v>
      </c>
      <c r="X88" s="105">
        <v>0</v>
      </c>
      <c r="Y88" s="105">
        <v>0</v>
      </c>
      <c r="Z88" s="105">
        <v>0</v>
      </c>
      <c r="AA88" s="105">
        <v>0</v>
      </c>
      <c r="AB88" s="105">
        <f t="shared" si="18"/>
        <v>352.63</v>
      </c>
      <c r="AC88" s="103"/>
      <c r="AD88" s="103"/>
      <c r="AE88" s="103" t="s">
        <v>1195</v>
      </c>
    </row>
    <row r="89" spans="1:31" ht="23" customHeight="1">
      <c r="A89" s="103" t="s">
        <v>497</v>
      </c>
      <c r="B89" s="103" t="s">
        <v>492</v>
      </c>
      <c r="C89" s="103" t="s">
        <v>25</v>
      </c>
      <c r="D89" s="103" t="s">
        <v>504</v>
      </c>
      <c r="E89" s="103" t="s">
        <v>505</v>
      </c>
      <c r="F89" s="103" t="s">
        <v>608</v>
      </c>
      <c r="G89" s="103" t="s">
        <v>609</v>
      </c>
      <c r="H89" s="103" t="s">
        <v>610</v>
      </c>
      <c r="I89" s="104">
        <v>0</v>
      </c>
      <c r="J89" s="104"/>
      <c r="K89" s="103"/>
      <c r="L89" s="105">
        <v>10.61</v>
      </c>
      <c r="M89" s="105"/>
      <c r="N89" s="105"/>
      <c r="O89" s="105"/>
      <c r="P89" s="105"/>
      <c r="Q89" s="105"/>
      <c r="R89" s="105"/>
      <c r="S89" s="105"/>
      <c r="T89" s="105">
        <v>530.13</v>
      </c>
      <c r="U89" s="105">
        <v>0</v>
      </c>
      <c r="V89" s="105">
        <v>154.97</v>
      </c>
      <c r="W89" s="105">
        <v>13.5</v>
      </c>
      <c r="X89" s="105">
        <v>0</v>
      </c>
      <c r="Y89" s="105">
        <v>0</v>
      </c>
      <c r="Z89" s="105">
        <v>0</v>
      </c>
      <c r="AA89" s="105">
        <v>0</v>
      </c>
      <c r="AB89" s="105">
        <f t="shared" si="18"/>
        <v>698.6</v>
      </c>
      <c r="AC89" s="103"/>
      <c r="AD89" s="103"/>
      <c r="AE89" s="103" t="s">
        <v>1196</v>
      </c>
    </row>
    <row r="90" spans="1:31" ht="23" customHeight="1">
      <c r="A90" s="103" t="s">
        <v>497</v>
      </c>
      <c r="B90" s="103" t="s">
        <v>492</v>
      </c>
      <c r="C90" s="103" t="s">
        <v>25</v>
      </c>
      <c r="D90" s="103" t="s">
        <v>506</v>
      </c>
      <c r="E90" s="103" t="s">
        <v>507</v>
      </c>
      <c r="F90" s="103" t="s">
        <v>608</v>
      </c>
      <c r="G90" s="103" t="s">
        <v>609</v>
      </c>
      <c r="H90" s="103" t="s">
        <v>610</v>
      </c>
      <c r="I90" s="104">
        <v>0</v>
      </c>
      <c r="J90" s="104"/>
      <c r="K90" s="103"/>
      <c r="L90" s="105">
        <v>10.9</v>
      </c>
      <c r="M90" s="105"/>
      <c r="N90" s="105"/>
      <c r="O90" s="105"/>
      <c r="P90" s="105"/>
      <c r="Q90" s="105"/>
      <c r="R90" s="105"/>
      <c r="S90" s="105"/>
      <c r="T90" s="105">
        <v>460.49</v>
      </c>
      <c r="U90" s="105">
        <v>0</v>
      </c>
      <c r="V90" s="105">
        <v>166.39</v>
      </c>
      <c r="W90" s="105">
        <v>13.5</v>
      </c>
      <c r="X90" s="105">
        <v>0</v>
      </c>
      <c r="Y90" s="105">
        <v>0</v>
      </c>
      <c r="Z90" s="105">
        <v>0</v>
      </c>
      <c r="AA90" s="105">
        <v>0</v>
      </c>
      <c r="AB90" s="105">
        <f t="shared" si="18"/>
        <v>640.38</v>
      </c>
      <c r="AC90" s="103"/>
      <c r="AD90" s="103"/>
      <c r="AE90" s="103" t="s">
        <v>1197</v>
      </c>
    </row>
    <row r="91" spans="1:31" ht="23" customHeight="1">
      <c r="A91" s="103" t="s">
        <v>497</v>
      </c>
      <c r="B91" s="103" t="s">
        <v>492</v>
      </c>
      <c r="C91" s="103" t="s">
        <v>25</v>
      </c>
      <c r="D91" s="103" t="s">
        <v>509</v>
      </c>
      <c r="E91" s="103" t="s">
        <v>49</v>
      </c>
      <c r="F91" s="103" t="s">
        <v>608</v>
      </c>
      <c r="G91" s="103" t="s">
        <v>609</v>
      </c>
      <c r="H91" s="103" t="s">
        <v>610</v>
      </c>
      <c r="I91" s="104">
        <v>0</v>
      </c>
      <c r="J91" s="104"/>
      <c r="K91" s="103"/>
      <c r="L91" s="105">
        <v>11.88</v>
      </c>
      <c r="M91" s="105"/>
      <c r="N91" s="105"/>
      <c r="O91" s="105"/>
      <c r="P91" s="105"/>
      <c r="Q91" s="105"/>
      <c r="R91" s="105"/>
      <c r="S91" s="105"/>
      <c r="T91" s="105">
        <v>690.81</v>
      </c>
      <c r="U91" s="105">
        <v>0</v>
      </c>
      <c r="V91" s="105">
        <v>383.78</v>
      </c>
      <c r="W91" s="105">
        <v>13.5</v>
      </c>
      <c r="X91" s="105">
        <v>0</v>
      </c>
      <c r="Y91" s="105">
        <v>0</v>
      </c>
      <c r="Z91" s="105">
        <v>0</v>
      </c>
      <c r="AA91" s="105">
        <v>0</v>
      </c>
      <c r="AB91" s="105">
        <f t="shared" si="18"/>
        <v>1088.0899999999999</v>
      </c>
      <c r="AC91" s="103"/>
      <c r="AD91" s="103"/>
      <c r="AE91" s="103" t="s">
        <v>1198</v>
      </c>
    </row>
    <row r="92" spans="1:31" s="28" customFormat="1" ht="23" customHeight="1">
      <c r="A92" s="138"/>
      <c r="B92" s="138"/>
      <c r="C92" s="138"/>
      <c r="D92" s="138"/>
      <c r="E92" s="138"/>
      <c r="F92" s="138" t="s">
        <v>608</v>
      </c>
      <c r="G92" s="138" t="s">
        <v>609</v>
      </c>
      <c r="H92" s="138" t="s">
        <v>757</v>
      </c>
      <c r="I92" s="139"/>
      <c r="J92" s="139">
        <f>IF(L92&gt;0,T92/L92,0)</f>
        <v>43.884455128205126</v>
      </c>
      <c r="K92" s="138"/>
      <c r="L92" s="140">
        <f>ROUND(SUM(L86:L91),2)</f>
        <v>62.4</v>
      </c>
      <c r="M92" s="140"/>
      <c r="N92" s="140"/>
      <c r="O92" s="140"/>
      <c r="P92" s="140"/>
      <c r="Q92" s="140"/>
      <c r="R92" s="140"/>
      <c r="S92" s="140"/>
      <c r="T92" s="140">
        <f>ROUND(SUM(T86:T91),2)</f>
        <v>2738.39</v>
      </c>
      <c r="U92" s="140"/>
      <c r="V92" s="140">
        <f t="shared" ref="V92:AB92" si="19">ROUND(SUM(V86:V91),2)</f>
        <v>1188.19</v>
      </c>
      <c r="W92" s="140">
        <f t="shared" si="19"/>
        <v>76.5</v>
      </c>
      <c r="X92" s="140">
        <f t="shared" si="19"/>
        <v>0</v>
      </c>
      <c r="Y92" s="140">
        <f t="shared" si="19"/>
        <v>0</v>
      </c>
      <c r="Z92" s="140">
        <f t="shared" si="19"/>
        <v>0</v>
      </c>
      <c r="AA92" s="140">
        <f t="shared" si="19"/>
        <v>0</v>
      </c>
      <c r="AB92" s="140">
        <f t="shared" si="19"/>
        <v>4003.08</v>
      </c>
      <c r="AC92" s="138"/>
      <c r="AD92" s="138"/>
      <c r="AE92" s="138"/>
    </row>
    <row r="93" spans="1:31" s="28" customFormat="1" ht="23" customHeight="1">
      <c r="A93" s="141"/>
      <c r="B93" s="141"/>
      <c r="C93" s="141"/>
      <c r="D93" s="141"/>
      <c r="E93" s="141"/>
      <c r="F93" s="141"/>
      <c r="G93" s="141"/>
      <c r="H93" s="141" t="s">
        <v>1199</v>
      </c>
      <c r="I93" s="142"/>
      <c r="J93" s="142">
        <f>IF(L93&gt;0,(T93+U93)/L93,0)</f>
        <v>43.884455128205126</v>
      </c>
      <c r="K93" s="141"/>
      <c r="L93" s="143">
        <f>L92</f>
        <v>62.4</v>
      </c>
      <c r="M93" s="143"/>
      <c r="N93" s="143"/>
      <c r="O93" s="143"/>
      <c r="P93" s="143"/>
      <c r="Q93" s="143"/>
      <c r="R93" s="143"/>
      <c r="S93" s="143"/>
      <c r="T93" s="143">
        <f>T92</f>
        <v>2738.39</v>
      </c>
      <c r="U93" s="143">
        <f>0</f>
        <v>0</v>
      </c>
      <c r="V93" s="143">
        <f>V92</f>
        <v>1188.19</v>
      </c>
      <c r="W93" s="143">
        <f>W92</f>
        <v>76.5</v>
      </c>
      <c r="X93" s="143"/>
      <c r="Y93" s="143">
        <f>Y92</f>
        <v>0</v>
      </c>
      <c r="Z93" s="143">
        <f>Z92</f>
        <v>0</v>
      </c>
      <c r="AA93" s="143">
        <f>AA92</f>
        <v>0</v>
      </c>
      <c r="AB93" s="143">
        <f>ROUND(AB92+U93,2)</f>
        <v>4003.08</v>
      </c>
      <c r="AC93" s="138"/>
      <c r="AD93" s="138"/>
      <c r="AE93" s="138"/>
    </row>
    <row r="94" spans="1:31" ht="23" customHeight="1">
      <c r="A94" s="103"/>
      <c r="B94" s="103"/>
      <c r="C94" s="103"/>
      <c r="D94" s="103"/>
      <c r="E94" s="103"/>
      <c r="F94" s="103"/>
      <c r="G94" s="103"/>
      <c r="H94" s="103"/>
      <c r="I94" s="104"/>
      <c r="J94" s="104"/>
      <c r="K94" s="103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3"/>
      <c r="AD94" s="103"/>
      <c r="AE94" s="103"/>
    </row>
    <row r="95" spans="1:31" ht="23" customHeight="1">
      <c r="A95" s="103" t="s">
        <v>491</v>
      </c>
      <c r="B95" s="103" t="s">
        <v>492</v>
      </c>
      <c r="C95" s="103" t="s">
        <v>25</v>
      </c>
      <c r="D95" s="103" t="s">
        <v>1137</v>
      </c>
      <c r="E95" s="103" t="s">
        <v>27</v>
      </c>
      <c r="F95" s="103" t="s">
        <v>608</v>
      </c>
      <c r="G95" s="103" t="s">
        <v>609</v>
      </c>
      <c r="H95" s="103" t="s">
        <v>610</v>
      </c>
      <c r="I95" s="104">
        <f>P95/L95</f>
        <v>19.973368841544609</v>
      </c>
      <c r="J95" s="104"/>
      <c r="K95" s="103"/>
      <c r="L95" s="105">
        <v>7.51</v>
      </c>
      <c r="M95" s="105">
        <v>7.51</v>
      </c>
      <c r="N95" s="105">
        <v>0</v>
      </c>
      <c r="O95" s="105">
        <v>0</v>
      </c>
      <c r="P95" s="105">
        <v>150</v>
      </c>
      <c r="Q95" s="105">
        <f>ROUND(N95*$AD$2*1.5+0.000000001,2)</f>
        <v>0</v>
      </c>
      <c r="R95" s="105">
        <f>ROUND(O95*$AD$2*2+0.000000001,2)</f>
        <v>0</v>
      </c>
      <c r="S95" s="105">
        <f>ROUND(SUM(P95:R95),2)</f>
        <v>150</v>
      </c>
      <c r="T95" s="105">
        <v>0</v>
      </c>
      <c r="U95" s="105">
        <v>0</v>
      </c>
      <c r="V95" s="105">
        <v>0</v>
      </c>
      <c r="W95" s="105">
        <v>13.5</v>
      </c>
      <c r="X95" s="105">
        <v>0</v>
      </c>
      <c r="Y95" s="105">
        <v>0</v>
      </c>
      <c r="Z95" s="105">
        <v>0</v>
      </c>
      <c r="AA95" s="105">
        <v>0</v>
      </c>
      <c r="AB95" s="105">
        <f>ROUND(SUM(S95:W95,Y95:AA95),2)</f>
        <v>163.5</v>
      </c>
      <c r="AC95" s="103"/>
      <c r="AD95" s="103"/>
      <c r="AE95" s="103" t="s">
        <v>1200</v>
      </c>
    </row>
    <row r="96" spans="1:31" s="28" customFormat="1" ht="23" customHeight="1">
      <c r="A96" s="141"/>
      <c r="B96" s="141"/>
      <c r="C96" s="141"/>
      <c r="D96" s="141"/>
      <c r="E96" s="141"/>
      <c r="F96" s="141"/>
      <c r="G96" s="141"/>
      <c r="H96" s="141" t="s">
        <v>1201</v>
      </c>
      <c r="I96" s="142"/>
      <c r="J96" s="142">
        <f>IF(L96&gt;0,S96/L96,0)</f>
        <v>19.973368841544609</v>
      </c>
      <c r="K96" s="141"/>
      <c r="L96" s="143">
        <f t="shared" ref="L96:W96" si="20">ROUND(SUM(L95:L95),2)</f>
        <v>7.51</v>
      </c>
      <c r="M96" s="143">
        <f t="shared" si="20"/>
        <v>7.51</v>
      </c>
      <c r="N96" s="143">
        <f t="shared" si="20"/>
        <v>0</v>
      </c>
      <c r="O96" s="143">
        <f t="shared" si="20"/>
        <v>0</v>
      </c>
      <c r="P96" s="143">
        <f t="shared" si="20"/>
        <v>150</v>
      </c>
      <c r="Q96" s="143">
        <f t="shared" si="20"/>
        <v>0</v>
      </c>
      <c r="R96" s="143">
        <f t="shared" si="20"/>
        <v>0</v>
      </c>
      <c r="S96" s="143">
        <f t="shared" si="20"/>
        <v>150</v>
      </c>
      <c r="T96" s="143">
        <f t="shared" si="20"/>
        <v>0</v>
      </c>
      <c r="U96" s="143">
        <f t="shared" si="20"/>
        <v>0</v>
      </c>
      <c r="V96" s="143">
        <f t="shared" si="20"/>
        <v>0</v>
      </c>
      <c r="W96" s="143">
        <f t="shared" si="20"/>
        <v>13.5</v>
      </c>
      <c r="X96" s="143"/>
      <c r="Y96" s="143">
        <f>ROUND(SUM(Y95:Y95),2)</f>
        <v>0</v>
      </c>
      <c r="Z96" s="143">
        <f>ROUND(SUM(Z95:Z95),2)</f>
        <v>0</v>
      </c>
      <c r="AA96" s="143">
        <f>ROUND(SUM(AA95:AA95),2)</f>
        <v>0</v>
      </c>
      <c r="AB96" s="143">
        <f>ROUND(SUM(AB95:AB95),2)</f>
        <v>163.5</v>
      </c>
      <c r="AC96" s="138"/>
      <c r="AD96" s="138"/>
      <c r="AE96" s="138"/>
    </row>
    <row r="97" spans="1:31" s="35" customFormat="1" ht="23" customHeight="1">
      <c r="A97" s="144"/>
      <c r="B97" s="144"/>
      <c r="C97" s="144"/>
      <c r="D97" s="144"/>
      <c r="E97" s="144"/>
      <c r="F97" s="144"/>
      <c r="G97" s="144"/>
      <c r="H97" s="144"/>
      <c r="I97" s="145"/>
      <c r="J97" s="145"/>
      <c r="K97" s="144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7"/>
      <c r="AD97" s="147"/>
      <c r="AE97" s="147"/>
    </row>
    <row r="98" spans="1:31" s="20" customFormat="1" ht="44" customHeight="1">
      <c r="A98" s="133" t="s">
        <v>0</v>
      </c>
      <c r="B98" s="133" t="s">
        <v>1</v>
      </c>
      <c r="C98" s="133" t="s">
        <v>2</v>
      </c>
      <c r="D98" s="133" t="s">
        <v>738</v>
      </c>
      <c r="E98" s="133" t="s">
        <v>739</v>
      </c>
      <c r="F98" s="133" t="s">
        <v>5</v>
      </c>
      <c r="G98" s="133" t="s">
        <v>6</v>
      </c>
      <c r="H98" s="133" t="s">
        <v>740</v>
      </c>
      <c r="I98" s="133" t="s">
        <v>8</v>
      </c>
      <c r="J98" s="133" t="s">
        <v>9</v>
      </c>
      <c r="K98" s="133" t="s">
        <v>10</v>
      </c>
      <c r="L98" s="133" t="s">
        <v>11</v>
      </c>
      <c r="M98" s="133" t="s">
        <v>741</v>
      </c>
      <c r="N98" s="133" t="s">
        <v>742</v>
      </c>
      <c r="O98" s="133" t="s">
        <v>743</v>
      </c>
      <c r="P98" s="133" t="s">
        <v>744</v>
      </c>
      <c r="Q98" s="133" t="s">
        <v>735</v>
      </c>
      <c r="R98" s="133" t="s">
        <v>736</v>
      </c>
      <c r="S98" s="133" t="s">
        <v>745</v>
      </c>
      <c r="T98" s="133" t="s">
        <v>12</v>
      </c>
      <c r="U98" s="133" t="s">
        <v>13</v>
      </c>
      <c r="V98" s="133" t="s">
        <v>14</v>
      </c>
      <c r="W98" s="133" t="s">
        <v>15</v>
      </c>
      <c r="X98" s="133" t="s">
        <v>16</v>
      </c>
      <c r="Y98" s="133" t="s">
        <v>17</v>
      </c>
      <c r="Z98" s="133" t="s">
        <v>18</v>
      </c>
      <c r="AA98" s="133" t="s">
        <v>746</v>
      </c>
      <c r="AB98" s="133" t="s">
        <v>21</v>
      </c>
      <c r="AC98" s="134"/>
      <c r="AD98" s="134" t="s">
        <v>875</v>
      </c>
      <c r="AE98" s="134" t="s">
        <v>265</v>
      </c>
    </row>
    <row r="99" spans="1:31" ht="23" customHeight="1">
      <c r="A99" s="103" t="s">
        <v>497</v>
      </c>
      <c r="B99" s="103" t="s">
        <v>492</v>
      </c>
      <c r="C99" s="103" t="s">
        <v>25</v>
      </c>
      <c r="D99" s="103" t="s">
        <v>498</v>
      </c>
      <c r="E99" s="103" t="s">
        <v>192</v>
      </c>
      <c r="F99" s="103" t="s">
        <v>611</v>
      </c>
      <c r="G99" s="103" t="s">
        <v>612</v>
      </c>
      <c r="H99" s="103" t="s">
        <v>613</v>
      </c>
      <c r="I99" s="104">
        <v>0</v>
      </c>
      <c r="J99" s="104"/>
      <c r="K99" s="103"/>
      <c r="L99" s="105">
        <v>8.6999999999999993</v>
      </c>
      <c r="M99" s="105"/>
      <c r="N99" s="105"/>
      <c r="O99" s="105"/>
      <c r="P99" s="105"/>
      <c r="Q99" s="105"/>
      <c r="R99" s="105"/>
      <c r="S99" s="105"/>
      <c r="T99" s="105">
        <v>364.49</v>
      </c>
      <c r="U99" s="105">
        <v>0</v>
      </c>
      <c r="V99" s="105">
        <v>152.31</v>
      </c>
      <c r="W99" s="105">
        <v>9</v>
      </c>
      <c r="X99" s="105">
        <v>0</v>
      </c>
      <c r="Y99" s="105">
        <v>0</v>
      </c>
      <c r="Z99" s="105">
        <v>0</v>
      </c>
      <c r="AA99" s="105">
        <v>0</v>
      </c>
      <c r="AB99" s="105">
        <f t="shared" ref="AB99:AB104" si="21">ROUND(SUM(S99:W99,Y99:AA99),2)</f>
        <v>525.79999999999995</v>
      </c>
      <c r="AC99" s="103"/>
      <c r="AD99" s="103"/>
      <c r="AE99" s="103" t="s">
        <v>1202</v>
      </c>
    </row>
    <row r="100" spans="1:31" ht="23" customHeight="1">
      <c r="A100" s="103" t="s">
        <v>497</v>
      </c>
      <c r="B100" s="103" t="s">
        <v>492</v>
      </c>
      <c r="C100" s="103" t="s">
        <v>25</v>
      </c>
      <c r="D100" s="103" t="s">
        <v>498</v>
      </c>
      <c r="E100" s="103" t="s">
        <v>175</v>
      </c>
      <c r="F100" s="103" t="s">
        <v>611</v>
      </c>
      <c r="G100" s="103" t="s">
        <v>612</v>
      </c>
      <c r="H100" s="103" t="s">
        <v>613</v>
      </c>
      <c r="I100" s="104">
        <v>0</v>
      </c>
      <c r="J100" s="104"/>
      <c r="K100" s="103"/>
      <c r="L100" s="105">
        <v>10.26</v>
      </c>
      <c r="M100" s="105"/>
      <c r="N100" s="105"/>
      <c r="O100" s="105"/>
      <c r="P100" s="105"/>
      <c r="Q100" s="105"/>
      <c r="R100" s="105"/>
      <c r="S100" s="105"/>
      <c r="T100" s="105">
        <v>458.86</v>
      </c>
      <c r="U100" s="105">
        <v>0</v>
      </c>
      <c r="V100" s="105">
        <v>225.22</v>
      </c>
      <c r="W100" s="105">
        <v>13.5</v>
      </c>
      <c r="X100" s="105">
        <v>0</v>
      </c>
      <c r="Y100" s="105">
        <v>0</v>
      </c>
      <c r="Z100" s="105">
        <v>0</v>
      </c>
      <c r="AA100" s="105">
        <v>0</v>
      </c>
      <c r="AB100" s="105">
        <f t="shared" si="21"/>
        <v>697.58</v>
      </c>
      <c r="AC100" s="103"/>
      <c r="AD100" s="103"/>
      <c r="AE100" s="103" t="s">
        <v>1203</v>
      </c>
    </row>
    <row r="101" spans="1:31" ht="23" customHeight="1">
      <c r="A101" s="103" t="s">
        <v>497</v>
      </c>
      <c r="B101" s="103" t="s">
        <v>492</v>
      </c>
      <c r="C101" s="103" t="s">
        <v>25</v>
      </c>
      <c r="D101" s="103" t="s">
        <v>502</v>
      </c>
      <c r="E101" s="103" t="s">
        <v>503</v>
      </c>
      <c r="F101" s="103" t="s">
        <v>611</v>
      </c>
      <c r="G101" s="103" t="s">
        <v>612</v>
      </c>
      <c r="H101" s="103" t="s">
        <v>613</v>
      </c>
      <c r="I101" s="104">
        <v>0</v>
      </c>
      <c r="J101" s="104"/>
      <c r="K101" s="103"/>
      <c r="L101" s="105">
        <v>10.39</v>
      </c>
      <c r="M101" s="105"/>
      <c r="N101" s="105"/>
      <c r="O101" s="105"/>
      <c r="P101" s="105"/>
      <c r="Q101" s="105"/>
      <c r="R101" s="105"/>
      <c r="S101" s="105"/>
      <c r="T101" s="105">
        <v>233.61</v>
      </c>
      <c r="U101" s="105">
        <v>0</v>
      </c>
      <c r="V101" s="105">
        <v>105.52</v>
      </c>
      <c r="W101" s="105">
        <v>13.5</v>
      </c>
      <c r="X101" s="105">
        <v>0</v>
      </c>
      <c r="Y101" s="105">
        <v>0</v>
      </c>
      <c r="Z101" s="105">
        <v>0</v>
      </c>
      <c r="AA101" s="105">
        <v>0</v>
      </c>
      <c r="AB101" s="105">
        <f t="shared" si="21"/>
        <v>352.63</v>
      </c>
      <c r="AC101" s="103"/>
      <c r="AD101" s="103"/>
      <c r="AE101" s="103" t="s">
        <v>1204</v>
      </c>
    </row>
    <row r="102" spans="1:31" ht="23" customHeight="1">
      <c r="A102" s="103" t="s">
        <v>497</v>
      </c>
      <c r="B102" s="103" t="s">
        <v>492</v>
      </c>
      <c r="C102" s="103" t="s">
        <v>25</v>
      </c>
      <c r="D102" s="103" t="s">
        <v>504</v>
      </c>
      <c r="E102" s="103" t="s">
        <v>505</v>
      </c>
      <c r="F102" s="103" t="s">
        <v>611</v>
      </c>
      <c r="G102" s="103" t="s">
        <v>612</v>
      </c>
      <c r="H102" s="103" t="s">
        <v>613</v>
      </c>
      <c r="I102" s="104">
        <v>0</v>
      </c>
      <c r="J102" s="104"/>
      <c r="K102" s="103"/>
      <c r="L102" s="105">
        <v>10.73</v>
      </c>
      <c r="M102" s="105"/>
      <c r="N102" s="105"/>
      <c r="O102" s="105"/>
      <c r="P102" s="105"/>
      <c r="Q102" s="105"/>
      <c r="R102" s="105"/>
      <c r="S102" s="105"/>
      <c r="T102" s="105">
        <v>530.13</v>
      </c>
      <c r="U102" s="105">
        <v>0</v>
      </c>
      <c r="V102" s="105">
        <v>154.97</v>
      </c>
      <c r="W102" s="105">
        <v>13.5</v>
      </c>
      <c r="X102" s="105">
        <v>0</v>
      </c>
      <c r="Y102" s="105">
        <v>0</v>
      </c>
      <c r="Z102" s="105">
        <v>0</v>
      </c>
      <c r="AA102" s="105">
        <v>0</v>
      </c>
      <c r="AB102" s="105">
        <f t="shared" si="21"/>
        <v>698.6</v>
      </c>
      <c r="AC102" s="103"/>
      <c r="AD102" s="103"/>
      <c r="AE102" s="103" t="s">
        <v>1205</v>
      </c>
    </row>
    <row r="103" spans="1:31" ht="23" customHeight="1">
      <c r="A103" s="103" t="s">
        <v>497</v>
      </c>
      <c r="B103" s="103" t="s">
        <v>492</v>
      </c>
      <c r="C103" s="103" t="s">
        <v>25</v>
      </c>
      <c r="D103" s="103" t="s">
        <v>506</v>
      </c>
      <c r="E103" s="103" t="s">
        <v>507</v>
      </c>
      <c r="F103" s="103" t="s">
        <v>611</v>
      </c>
      <c r="G103" s="103" t="s">
        <v>612</v>
      </c>
      <c r="H103" s="103" t="s">
        <v>613</v>
      </c>
      <c r="I103" s="104">
        <v>0</v>
      </c>
      <c r="J103" s="104"/>
      <c r="K103" s="103"/>
      <c r="L103" s="105">
        <v>10.94</v>
      </c>
      <c r="M103" s="105"/>
      <c r="N103" s="105"/>
      <c r="O103" s="105"/>
      <c r="P103" s="105"/>
      <c r="Q103" s="105"/>
      <c r="R103" s="105"/>
      <c r="S103" s="105"/>
      <c r="T103" s="105">
        <v>460.49</v>
      </c>
      <c r="U103" s="105">
        <v>0</v>
      </c>
      <c r="V103" s="105">
        <v>166.39</v>
      </c>
      <c r="W103" s="105">
        <v>13.5</v>
      </c>
      <c r="X103" s="105">
        <v>0</v>
      </c>
      <c r="Y103" s="105">
        <v>0</v>
      </c>
      <c r="Z103" s="105">
        <v>0</v>
      </c>
      <c r="AA103" s="105">
        <v>0</v>
      </c>
      <c r="AB103" s="105">
        <f t="shared" si="21"/>
        <v>640.38</v>
      </c>
      <c r="AC103" s="103"/>
      <c r="AD103" s="103"/>
      <c r="AE103" s="103" t="s">
        <v>1206</v>
      </c>
    </row>
    <row r="104" spans="1:31" ht="23" customHeight="1">
      <c r="A104" s="103" t="s">
        <v>497</v>
      </c>
      <c r="B104" s="103" t="s">
        <v>492</v>
      </c>
      <c r="C104" s="103" t="s">
        <v>25</v>
      </c>
      <c r="D104" s="103" t="s">
        <v>509</v>
      </c>
      <c r="E104" s="103" t="s">
        <v>49</v>
      </c>
      <c r="F104" s="103" t="s">
        <v>611</v>
      </c>
      <c r="G104" s="103" t="s">
        <v>612</v>
      </c>
      <c r="H104" s="103" t="s">
        <v>613</v>
      </c>
      <c r="I104" s="104">
        <v>0</v>
      </c>
      <c r="J104" s="104"/>
      <c r="K104" s="103"/>
      <c r="L104" s="105">
        <v>11.83</v>
      </c>
      <c r="M104" s="105"/>
      <c r="N104" s="105"/>
      <c r="O104" s="105"/>
      <c r="P104" s="105"/>
      <c r="Q104" s="105"/>
      <c r="R104" s="105"/>
      <c r="S104" s="105"/>
      <c r="T104" s="105">
        <v>690.81</v>
      </c>
      <c r="U104" s="105">
        <v>0</v>
      </c>
      <c r="V104" s="105">
        <v>383.78</v>
      </c>
      <c r="W104" s="105">
        <v>13.5</v>
      </c>
      <c r="X104" s="105">
        <v>0</v>
      </c>
      <c r="Y104" s="105">
        <v>0</v>
      </c>
      <c r="Z104" s="105">
        <v>0</v>
      </c>
      <c r="AA104" s="105">
        <v>0</v>
      </c>
      <c r="AB104" s="105">
        <f t="shared" si="21"/>
        <v>1088.0899999999999</v>
      </c>
      <c r="AC104" s="103"/>
      <c r="AD104" s="103"/>
      <c r="AE104" s="103" t="s">
        <v>1207</v>
      </c>
    </row>
    <row r="105" spans="1:31" s="28" customFormat="1" ht="23" customHeight="1">
      <c r="A105" s="138"/>
      <c r="B105" s="138"/>
      <c r="C105" s="138"/>
      <c r="D105" s="138"/>
      <c r="E105" s="138"/>
      <c r="F105" s="138" t="s">
        <v>611</v>
      </c>
      <c r="G105" s="138" t="s">
        <v>612</v>
      </c>
      <c r="H105" s="138" t="s">
        <v>757</v>
      </c>
      <c r="I105" s="139"/>
      <c r="J105" s="139">
        <f>IF(L105&gt;0,T105/L105,0)</f>
        <v>43.570246618933965</v>
      </c>
      <c r="K105" s="138"/>
      <c r="L105" s="140">
        <f>ROUND(SUM(L99:L104),2)</f>
        <v>62.85</v>
      </c>
      <c r="M105" s="140"/>
      <c r="N105" s="140"/>
      <c r="O105" s="140"/>
      <c r="P105" s="140"/>
      <c r="Q105" s="140"/>
      <c r="R105" s="140"/>
      <c r="S105" s="140"/>
      <c r="T105" s="140">
        <f>ROUND(SUM(T99:T104),2)</f>
        <v>2738.39</v>
      </c>
      <c r="U105" s="140"/>
      <c r="V105" s="140">
        <f t="shared" ref="V105:AB105" si="22">ROUND(SUM(V99:V104),2)</f>
        <v>1188.19</v>
      </c>
      <c r="W105" s="140">
        <f t="shared" si="22"/>
        <v>76.5</v>
      </c>
      <c r="X105" s="140">
        <f t="shared" si="22"/>
        <v>0</v>
      </c>
      <c r="Y105" s="140">
        <f t="shared" si="22"/>
        <v>0</v>
      </c>
      <c r="Z105" s="140">
        <f t="shared" si="22"/>
        <v>0</v>
      </c>
      <c r="AA105" s="140">
        <f t="shared" si="22"/>
        <v>0</v>
      </c>
      <c r="AB105" s="140">
        <f t="shared" si="22"/>
        <v>4003.08</v>
      </c>
      <c r="AC105" s="138"/>
      <c r="AD105" s="138"/>
      <c r="AE105" s="138"/>
    </row>
    <row r="106" spans="1:31" s="28" customFormat="1" ht="23" customHeight="1">
      <c r="A106" s="141"/>
      <c r="B106" s="141"/>
      <c r="C106" s="141"/>
      <c r="D106" s="141"/>
      <c r="E106" s="141"/>
      <c r="F106" s="141"/>
      <c r="G106" s="141"/>
      <c r="H106" s="141" t="s">
        <v>1208</v>
      </c>
      <c r="I106" s="142"/>
      <c r="J106" s="142">
        <f>IF(L106&gt;0,(T106+U106)/L106,0)</f>
        <v>43.570246618933965</v>
      </c>
      <c r="K106" s="141"/>
      <c r="L106" s="143">
        <f>L105</f>
        <v>62.85</v>
      </c>
      <c r="M106" s="143"/>
      <c r="N106" s="143"/>
      <c r="O106" s="143"/>
      <c r="P106" s="143"/>
      <c r="Q106" s="143"/>
      <c r="R106" s="143"/>
      <c r="S106" s="143"/>
      <c r="T106" s="143">
        <f>T105</f>
        <v>2738.39</v>
      </c>
      <c r="U106" s="143">
        <f>0</f>
        <v>0</v>
      </c>
      <c r="V106" s="143">
        <f>V105</f>
        <v>1188.19</v>
      </c>
      <c r="W106" s="143">
        <f>W105</f>
        <v>76.5</v>
      </c>
      <c r="X106" s="143"/>
      <c r="Y106" s="143">
        <f>Y105</f>
        <v>0</v>
      </c>
      <c r="Z106" s="143">
        <f>Z105</f>
        <v>0</v>
      </c>
      <c r="AA106" s="143">
        <f>AA105</f>
        <v>0</v>
      </c>
      <c r="AB106" s="143">
        <f>ROUND(AB105+U106,2)</f>
        <v>4003.08</v>
      </c>
      <c r="AC106" s="138"/>
      <c r="AD106" s="138"/>
      <c r="AE106" s="138"/>
    </row>
    <row r="107" spans="1:31" ht="23" customHeight="1">
      <c r="A107" s="103"/>
      <c r="B107" s="103"/>
      <c r="C107" s="103"/>
      <c r="D107" s="103"/>
      <c r="E107" s="103"/>
      <c r="F107" s="103"/>
      <c r="G107" s="103"/>
      <c r="H107" s="103"/>
      <c r="I107" s="104"/>
      <c r="J107" s="104"/>
      <c r="K107" s="103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3"/>
      <c r="AD107" s="103"/>
      <c r="AE107" s="103"/>
    </row>
    <row r="108" spans="1:31" ht="23" customHeight="1">
      <c r="A108" s="103" t="s">
        <v>491</v>
      </c>
      <c r="B108" s="103" t="s">
        <v>492</v>
      </c>
      <c r="C108" s="103" t="s">
        <v>25</v>
      </c>
      <c r="D108" s="103" t="s">
        <v>1137</v>
      </c>
      <c r="E108" s="103" t="s">
        <v>27</v>
      </c>
      <c r="F108" s="103" t="s">
        <v>611</v>
      </c>
      <c r="G108" s="103" t="s">
        <v>612</v>
      </c>
      <c r="H108" s="103" t="s">
        <v>613</v>
      </c>
      <c r="I108" s="104">
        <f>P108/L108</f>
        <v>19.867549668874172</v>
      </c>
      <c r="J108" s="104"/>
      <c r="K108" s="103"/>
      <c r="L108" s="105">
        <v>7.55</v>
      </c>
      <c r="M108" s="105">
        <v>7.55</v>
      </c>
      <c r="N108" s="105">
        <v>0</v>
      </c>
      <c r="O108" s="105">
        <v>0</v>
      </c>
      <c r="P108" s="105">
        <v>150</v>
      </c>
      <c r="Q108" s="105">
        <f>ROUND(N108*$AD$2*1.5+0.000000001,2)</f>
        <v>0</v>
      </c>
      <c r="R108" s="105">
        <f>ROUND(O108*$AD$2*2+0.000000001,2)</f>
        <v>0</v>
      </c>
      <c r="S108" s="105">
        <f>ROUND(SUM(P108:R108),2)</f>
        <v>150</v>
      </c>
      <c r="T108" s="105">
        <v>0</v>
      </c>
      <c r="U108" s="105">
        <v>0</v>
      </c>
      <c r="V108" s="105">
        <v>0</v>
      </c>
      <c r="W108" s="105">
        <v>13.5</v>
      </c>
      <c r="X108" s="105">
        <v>0</v>
      </c>
      <c r="Y108" s="105">
        <v>0</v>
      </c>
      <c r="Z108" s="105">
        <v>0</v>
      </c>
      <c r="AA108" s="105">
        <v>0</v>
      </c>
      <c r="AB108" s="105">
        <f>ROUND(SUM(S108:W108,Y108:AA108),2)</f>
        <v>163.5</v>
      </c>
      <c r="AC108" s="103"/>
      <c r="AD108" s="103"/>
      <c r="AE108" s="103" t="s">
        <v>1209</v>
      </c>
    </row>
    <row r="109" spans="1:31" s="28" customFormat="1" ht="23" customHeight="1">
      <c r="A109" s="141"/>
      <c r="B109" s="141"/>
      <c r="C109" s="141"/>
      <c r="D109" s="141"/>
      <c r="E109" s="141"/>
      <c r="F109" s="141"/>
      <c r="G109" s="141"/>
      <c r="H109" s="141" t="s">
        <v>1210</v>
      </c>
      <c r="I109" s="142"/>
      <c r="J109" s="142">
        <f>IF(L109&gt;0,S109/L109,0)</f>
        <v>19.867549668874172</v>
      </c>
      <c r="K109" s="141"/>
      <c r="L109" s="143">
        <f t="shared" ref="L109:W109" si="23">ROUND(SUM(L108:L108),2)</f>
        <v>7.55</v>
      </c>
      <c r="M109" s="143">
        <f t="shared" si="23"/>
        <v>7.55</v>
      </c>
      <c r="N109" s="143">
        <f t="shared" si="23"/>
        <v>0</v>
      </c>
      <c r="O109" s="143">
        <f t="shared" si="23"/>
        <v>0</v>
      </c>
      <c r="P109" s="143">
        <f t="shared" si="23"/>
        <v>150</v>
      </c>
      <c r="Q109" s="143">
        <f t="shared" si="23"/>
        <v>0</v>
      </c>
      <c r="R109" s="143">
        <f t="shared" si="23"/>
        <v>0</v>
      </c>
      <c r="S109" s="143">
        <f t="shared" si="23"/>
        <v>150</v>
      </c>
      <c r="T109" s="143">
        <f t="shared" si="23"/>
        <v>0</v>
      </c>
      <c r="U109" s="143">
        <f t="shared" si="23"/>
        <v>0</v>
      </c>
      <c r="V109" s="143">
        <f t="shared" si="23"/>
        <v>0</v>
      </c>
      <c r="W109" s="143">
        <f t="shared" si="23"/>
        <v>13.5</v>
      </c>
      <c r="X109" s="143"/>
      <c r="Y109" s="143">
        <f>ROUND(SUM(Y108:Y108),2)</f>
        <v>0</v>
      </c>
      <c r="Z109" s="143">
        <f>ROUND(SUM(Z108:Z108),2)</f>
        <v>0</v>
      </c>
      <c r="AA109" s="143">
        <f>ROUND(SUM(AA108:AA108),2)</f>
        <v>0</v>
      </c>
      <c r="AB109" s="143">
        <f>ROUND(SUM(AB108:AB108),2)</f>
        <v>163.5</v>
      </c>
      <c r="AC109" s="138"/>
      <c r="AD109" s="138"/>
      <c r="AE109" s="138"/>
    </row>
    <row r="110" spans="1:31" s="35" customFormat="1" ht="23" customHeight="1">
      <c r="A110" s="144"/>
      <c r="B110" s="144"/>
      <c r="C110" s="144"/>
      <c r="D110" s="144"/>
      <c r="E110" s="144"/>
      <c r="F110" s="144"/>
      <c r="G110" s="144"/>
      <c r="H110" s="144"/>
      <c r="I110" s="145"/>
      <c r="J110" s="145"/>
      <c r="K110" s="144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7"/>
      <c r="AD110" s="147"/>
      <c r="AE110" s="147"/>
    </row>
    <row r="111" spans="1:31" s="20" customFormat="1" ht="44" customHeight="1">
      <c r="A111" s="133" t="s">
        <v>0</v>
      </c>
      <c r="B111" s="133" t="s">
        <v>1</v>
      </c>
      <c r="C111" s="133" t="s">
        <v>2</v>
      </c>
      <c r="D111" s="133" t="s">
        <v>738</v>
      </c>
      <c r="E111" s="133" t="s">
        <v>739</v>
      </c>
      <c r="F111" s="133" t="s">
        <v>5</v>
      </c>
      <c r="G111" s="133" t="s">
        <v>6</v>
      </c>
      <c r="H111" s="133" t="s">
        <v>740</v>
      </c>
      <c r="I111" s="133" t="s">
        <v>8</v>
      </c>
      <c r="J111" s="133" t="s">
        <v>9</v>
      </c>
      <c r="K111" s="133" t="s">
        <v>10</v>
      </c>
      <c r="L111" s="133" t="s">
        <v>11</v>
      </c>
      <c r="M111" s="133" t="s">
        <v>741</v>
      </c>
      <c r="N111" s="133" t="s">
        <v>742</v>
      </c>
      <c r="O111" s="133" t="s">
        <v>743</v>
      </c>
      <c r="P111" s="133" t="s">
        <v>744</v>
      </c>
      <c r="Q111" s="133" t="s">
        <v>735</v>
      </c>
      <c r="R111" s="133" t="s">
        <v>736</v>
      </c>
      <c r="S111" s="133" t="s">
        <v>745</v>
      </c>
      <c r="T111" s="133" t="s">
        <v>12</v>
      </c>
      <c r="U111" s="133" t="s">
        <v>13</v>
      </c>
      <c r="V111" s="133" t="s">
        <v>14</v>
      </c>
      <c r="W111" s="133" t="s">
        <v>15</v>
      </c>
      <c r="X111" s="133" t="s">
        <v>16</v>
      </c>
      <c r="Y111" s="133" t="s">
        <v>17</v>
      </c>
      <c r="Z111" s="133" t="s">
        <v>18</v>
      </c>
      <c r="AA111" s="133" t="s">
        <v>746</v>
      </c>
      <c r="AB111" s="133" t="s">
        <v>21</v>
      </c>
      <c r="AC111" s="134"/>
      <c r="AD111" s="134" t="s">
        <v>875</v>
      </c>
      <c r="AE111" s="134" t="s">
        <v>265</v>
      </c>
    </row>
    <row r="112" spans="1:31" ht="23" customHeight="1">
      <c r="A112" s="103" t="s">
        <v>491</v>
      </c>
      <c r="B112" s="103" t="s">
        <v>492</v>
      </c>
      <c r="C112" s="103" t="s">
        <v>25</v>
      </c>
      <c r="D112" s="103" t="s">
        <v>493</v>
      </c>
      <c r="E112" s="103" t="s">
        <v>49</v>
      </c>
      <c r="F112" s="103" t="s">
        <v>614</v>
      </c>
      <c r="G112" s="103" t="s">
        <v>615</v>
      </c>
      <c r="H112" s="103" t="s">
        <v>616</v>
      </c>
      <c r="I112" s="104">
        <v>0</v>
      </c>
      <c r="J112" s="104"/>
      <c r="K112" s="103"/>
      <c r="L112" s="105">
        <v>15.02</v>
      </c>
      <c r="M112" s="105"/>
      <c r="N112" s="105"/>
      <c r="O112" s="105"/>
      <c r="P112" s="105"/>
      <c r="Q112" s="105"/>
      <c r="R112" s="105"/>
      <c r="S112" s="105"/>
      <c r="T112" s="105">
        <v>464.98</v>
      </c>
      <c r="U112" s="105">
        <v>0</v>
      </c>
      <c r="V112" s="105">
        <v>245.31</v>
      </c>
      <c r="W112" s="105">
        <v>22.5</v>
      </c>
      <c r="X112" s="105">
        <v>0</v>
      </c>
      <c r="Y112" s="105">
        <v>0</v>
      </c>
      <c r="Z112" s="105">
        <v>0</v>
      </c>
      <c r="AA112" s="105">
        <v>0</v>
      </c>
      <c r="AB112" s="105">
        <f>ROUND(SUM(S112:W112,Y112:AA112),2)</f>
        <v>732.79</v>
      </c>
      <c r="AC112" s="103"/>
      <c r="AD112" s="103"/>
      <c r="AE112" s="103" t="s">
        <v>1211</v>
      </c>
    </row>
    <row r="113" spans="1:31" s="28" customFormat="1" ht="23" customHeight="1">
      <c r="A113" s="138"/>
      <c r="B113" s="138"/>
      <c r="C113" s="138"/>
      <c r="D113" s="138"/>
      <c r="E113" s="138"/>
      <c r="F113" s="138" t="s">
        <v>614</v>
      </c>
      <c r="G113" s="138" t="s">
        <v>615</v>
      </c>
      <c r="H113" s="138" t="s">
        <v>757</v>
      </c>
      <c r="I113" s="139"/>
      <c r="J113" s="139">
        <f>IF(L113&gt;0,T113/L113,0)</f>
        <v>30.957390146471372</v>
      </c>
      <c r="K113" s="138"/>
      <c r="L113" s="140">
        <f>ROUND(SUM(L112:L112),2)</f>
        <v>15.02</v>
      </c>
      <c r="M113" s="140"/>
      <c r="N113" s="140"/>
      <c r="O113" s="140"/>
      <c r="P113" s="140"/>
      <c r="Q113" s="140"/>
      <c r="R113" s="140"/>
      <c r="S113" s="140"/>
      <c r="T113" s="140">
        <f>ROUND(SUM(T112:T112),2)</f>
        <v>464.98</v>
      </c>
      <c r="U113" s="140"/>
      <c r="V113" s="140">
        <f t="shared" ref="V113:AB113" si="24">ROUND(SUM(V112:V112),2)</f>
        <v>245.31</v>
      </c>
      <c r="W113" s="140">
        <f t="shared" si="24"/>
        <v>22.5</v>
      </c>
      <c r="X113" s="140">
        <f t="shared" si="24"/>
        <v>0</v>
      </c>
      <c r="Y113" s="140">
        <f t="shared" si="24"/>
        <v>0</v>
      </c>
      <c r="Z113" s="140">
        <f t="shared" si="24"/>
        <v>0</v>
      </c>
      <c r="AA113" s="140">
        <f t="shared" si="24"/>
        <v>0</v>
      </c>
      <c r="AB113" s="140">
        <f t="shared" si="24"/>
        <v>732.79</v>
      </c>
      <c r="AC113" s="138"/>
      <c r="AD113" s="138"/>
      <c r="AE113" s="138"/>
    </row>
    <row r="114" spans="1:31" s="28" customFormat="1" ht="23" customHeight="1">
      <c r="A114" s="141"/>
      <c r="B114" s="141"/>
      <c r="C114" s="141"/>
      <c r="D114" s="141"/>
      <c r="E114" s="141"/>
      <c r="F114" s="141"/>
      <c r="G114" s="141"/>
      <c r="H114" s="141" t="s">
        <v>1212</v>
      </c>
      <c r="I114" s="142"/>
      <c r="J114" s="142">
        <f>IF(L114&gt;0,(T114+U114)/L114,0)</f>
        <v>30.957390146471372</v>
      </c>
      <c r="K114" s="141"/>
      <c r="L114" s="143">
        <f>L113</f>
        <v>15.02</v>
      </c>
      <c r="M114" s="143"/>
      <c r="N114" s="143"/>
      <c r="O114" s="143"/>
      <c r="P114" s="143"/>
      <c r="Q114" s="143"/>
      <c r="R114" s="143"/>
      <c r="S114" s="143"/>
      <c r="T114" s="143">
        <f>T113</f>
        <v>464.98</v>
      </c>
      <c r="U114" s="143">
        <f>0</f>
        <v>0</v>
      </c>
      <c r="V114" s="143">
        <f>V113</f>
        <v>245.31</v>
      </c>
      <c r="W114" s="143">
        <f>W113</f>
        <v>22.5</v>
      </c>
      <c r="X114" s="143"/>
      <c r="Y114" s="143">
        <f>Y113</f>
        <v>0</v>
      </c>
      <c r="Z114" s="143">
        <f>Z113</f>
        <v>0</v>
      </c>
      <c r="AA114" s="143">
        <f>AA113</f>
        <v>0</v>
      </c>
      <c r="AB114" s="143">
        <f>ROUND(AB113+U114,2)</f>
        <v>732.79</v>
      </c>
      <c r="AC114" s="138"/>
      <c r="AD114" s="138"/>
      <c r="AE114" s="138"/>
    </row>
    <row r="115" spans="1:31" ht="23" customHeight="1">
      <c r="A115" s="103"/>
      <c r="B115" s="103"/>
      <c r="C115" s="103"/>
      <c r="D115" s="103"/>
      <c r="E115" s="103"/>
      <c r="F115" s="103"/>
      <c r="G115" s="103"/>
      <c r="H115" s="103"/>
      <c r="I115" s="104"/>
      <c r="J115" s="104"/>
      <c r="K115" s="103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3"/>
      <c r="AD115" s="103"/>
      <c r="AE115" s="103"/>
    </row>
    <row r="116" spans="1:31" ht="23" customHeight="1">
      <c r="A116" s="103" t="s">
        <v>491</v>
      </c>
      <c r="B116" s="103" t="s">
        <v>492</v>
      </c>
      <c r="C116" s="103" t="s">
        <v>25</v>
      </c>
      <c r="D116" s="103" t="s">
        <v>1137</v>
      </c>
      <c r="E116" s="103" t="s">
        <v>27</v>
      </c>
      <c r="F116" s="103" t="s">
        <v>614</v>
      </c>
      <c r="G116" s="103" t="s">
        <v>615</v>
      </c>
      <c r="H116" s="103" t="s">
        <v>616</v>
      </c>
      <c r="I116" s="104">
        <v>16.899999999999999</v>
      </c>
      <c r="J116" s="104"/>
      <c r="K116" s="103"/>
      <c r="L116" s="105">
        <v>9.73</v>
      </c>
      <c r="M116" s="105" t="s">
        <v>867</v>
      </c>
      <c r="N116" s="105" t="s">
        <v>867</v>
      </c>
      <c r="O116" s="105">
        <v>0</v>
      </c>
      <c r="P116" s="105">
        <f>L116*I116</f>
        <v>164.43699999999998</v>
      </c>
      <c r="Q116" s="105">
        <v>0</v>
      </c>
      <c r="R116" s="105">
        <f>ROUND(O116*$AD$2*2+0.000000001,2)</f>
        <v>0</v>
      </c>
      <c r="S116" s="105">
        <f>ROUND(SUM(P116:R116),2)</f>
        <v>164.44</v>
      </c>
      <c r="T116" s="105">
        <v>0</v>
      </c>
      <c r="U116" s="105">
        <v>0</v>
      </c>
      <c r="V116" s="105">
        <v>0</v>
      </c>
      <c r="W116" s="105">
        <v>13.5</v>
      </c>
      <c r="X116" s="105">
        <v>0</v>
      </c>
      <c r="Y116" s="105">
        <v>0</v>
      </c>
      <c r="Z116" s="105">
        <v>0</v>
      </c>
      <c r="AA116" s="105">
        <v>0</v>
      </c>
      <c r="AB116" s="105">
        <f>ROUND(SUM(S116:W116,Y116:AA116),2)</f>
        <v>177.94</v>
      </c>
      <c r="AC116" s="103"/>
      <c r="AD116" s="103"/>
      <c r="AE116" s="103" t="s">
        <v>1213</v>
      </c>
    </row>
    <row r="117" spans="1:31" s="28" customFormat="1" ht="23" customHeight="1">
      <c r="A117" s="141"/>
      <c r="B117" s="141"/>
      <c r="C117" s="141"/>
      <c r="D117" s="141"/>
      <c r="E117" s="141"/>
      <c r="F117" s="141"/>
      <c r="G117" s="141"/>
      <c r="H117" s="141" t="s">
        <v>1214</v>
      </c>
      <c r="I117" s="142"/>
      <c r="J117" s="142">
        <f>IF(L117&gt;0,S117/L117,0)</f>
        <v>16.900308324768755</v>
      </c>
      <c r="K117" s="141"/>
      <c r="L117" s="143">
        <f t="shared" ref="L117:W117" si="25">ROUND(SUM(L116:L116),2)</f>
        <v>9.73</v>
      </c>
      <c r="M117" s="143">
        <f t="shared" si="25"/>
        <v>0</v>
      </c>
      <c r="N117" s="143">
        <f t="shared" si="25"/>
        <v>0</v>
      </c>
      <c r="O117" s="143">
        <f t="shared" si="25"/>
        <v>0</v>
      </c>
      <c r="P117" s="143">
        <f t="shared" si="25"/>
        <v>164.44</v>
      </c>
      <c r="Q117" s="143">
        <f t="shared" si="25"/>
        <v>0</v>
      </c>
      <c r="R117" s="143">
        <f t="shared" si="25"/>
        <v>0</v>
      </c>
      <c r="S117" s="143">
        <f t="shared" si="25"/>
        <v>164.44</v>
      </c>
      <c r="T117" s="143">
        <f t="shared" si="25"/>
        <v>0</v>
      </c>
      <c r="U117" s="143">
        <f t="shared" si="25"/>
        <v>0</v>
      </c>
      <c r="V117" s="143">
        <f t="shared" si="25"/>
        <v>0</v>
      </c>
      <c r="W117" s="143">
        <f t="shared" si="25"/>
        <v>13.5</v>
      </c>
      <c r="X117" s="143"/>
      <c r="Y117" s="143">
        <f>ROUND(SUM(Y116:Y116),2)</f>
        <v>0</v>
      </c>
      <c r="Z117" s="143">
        <f>ROUND(SUM(Z116:Z116),2)</f>
        <v>0</v>
      </c>
      <c r="AA117" s="143">
        <f>ROUND(SUM(AA116:AA116),2)</f>
        <v>0</v>
      </c>
      <c r="AB117" s="143">
        <f>ROUND(SUM(AB116:AB116),2)</f>
        <v>177.94</v>
      </c>
      <c r="AC117" s="138"/>
      <c r="AD117" s="138"/>
      <c r="AE117" s="138"/>
    </row>
    <row r="118" spans="1:31" ht="23" customHeight="1">
      <c r="A118" s="103"/>
      <c r="B118" s="103"/>
      <c r="C118" s="103"/>
      <c r="D118" s="103"/>
      <c r="E118" s="103"/>
      <c r="F118" s="103"/>
      <c r="G118" s="103"/>
      <c r="H118" s="103"/>
      <c r="I118" s="104"/>
      <c r="J118" s="104"/>
      <c r="K118" s="103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3"/>
      <c r="AD118" s="103"/>
      <c r="AE118" s="103"/>
    </row>
    <row r="119" spans="1:31" s="20" customFormat="1" ht="44" customHeight="1">
      <c r="A119" s="133" t="s">
        <v>0</v>
      </c>
      <c r="B119" s="133" t="s">
        <v>1</v>
      </c>
      <c r="C119" s="133" t="s">
        <v>2</v>
      </c>
      <c r="D119" s="133" t="s">
        <v>738</v>
      </c>
      <c r="E119" s="133" t="s">
        <v>739</v>
      </c>
      <c r="F119" s="133" t="s">
        <v>5</v>
      </c>
      <c r="G119" s="133" t="s">
        <v>6</v>
      </c>
      <c r="H119" s="133" t="s">
        <v>740</v>
      </c>
      <c r="I119" s="133" t="s">
        <v>8</v>
      </c>
      <c r="J119" s="133" t="s">
        <v>9</v>
      </c>
      <c r="K119" s="133" t="s">
        <v>10</v>
      </c>
      <c r="L119" s="133" t="s">
        <v>11</v>
      </c>
      <c r="M119" s="133" t="s">
        <v>741</v>
      </c>
      <c r="N119" s="133" t="s">
        <v>742</v>
      </c>
      <c r="O119" s="133" t="s">
        <v>743</v>
      </c>
      <c r="P119" s="133" t="s">
        <v>744</v>
      </c>
      <c r="Q119" s="133" t="s">
        <v>735</v>
      </c>
      <c r="R119" s="133" t="s">
        <v>736</v>
      </c>
      <c r="S119" s="133" t="s">
        <v>745</v>
      </c>
      <c r="T119" s="133" t="s">
        <v>12</v>
      </c>
      <c r="U119" s="133" t="s">
        <v>13</v>
      </c>
      <c r="V119" s="133" t="s">
        <v>14</v>
      </c>
      <c r="W119" s="133" t="s">
        <v>15</v>
      </c>
      <c r="X119" s="133" t="s">
        <v>16</v>
      </c>
      <c r="Y119" s="133" t="s">
        <v>17</v>
      </c>
      <c r="Z119" s="133" t="s">
        <v>18</v>
      </c>
      <c r="AA119" s="133" t="s">
        <v>746</v>
      </c>
      <c r="AB119" s="133" t="s">
        <v>21</v>
      </c>
      <c r="AC119" s="134"/>
      <c r="AD119" s="134" t="s">
        <v>875</v>
      </c>
      <c r="AE119" s="134" t="s">
        <v>265</v>
      </c>
    </row>
    <row r="120" spans="1:31" ht="23" customHeight="1">
      <c r="A120" s="103" t="s">
        <v>497</v>
      </c>
      <c r="B120" s="103" t="s">
        <v>492</v>
      </c>
      <c r="C120" s="103" t="s">
        <v>25</v>
      </c>
      <c r="D120" s="103" t="s">
        <v>498</v>
      </c>
      <c r="E120" s="103" t="s">
        <v>192</v>
      </c>
      <c r="F120" s="103" t="s">
        <v>672</v>
      </c>
      <c r="G120" s="103" t="s">
        <v>384</v>
      </c>
      <c r="H120" s="103" t="s">
        <v>673</v>
      </c>
      <c r="I120" s="104">
        <v>0</v>
      </c>
      <c r="J120" s="104"/>
      <c r="K120" s="103"/>
      <c r="L120" s="105">
        <v>8.84</v>
      </c>
      <c r="M120" s="105"/>
      <c r="N120" s="105"/>
      <c r="O120" s="105"/>
      <c r="P120" s="105"/>
      <c r="Q120" s="105"/>
      <c r="R120" s="105"/>
      <c r="S120" s="105"/>
      <c r="T120" s="105">
        <v>364.49</v>
      </c>
      <c r="U120" s="105">
        <v>0</v>
      </c>
      <c r="V120" s="105">
        <v>152.31</v>
      </c>
      <c r="W120" s="105">
        <v>9</v>
      </c>
      <c r="X120" s="105">
        <v>0</v>
      </c>
      <c r="Y120" s="105">
        <v>0</v>
      </c>
      <c r="Z120" s="105">
        <v>0</v>
      </c>
      <c r="AA120" s="105">
        <v>0</v>
      </c>
      <c r="AB120" s="105">
        <f t="shared" ref="AB120:AB125" si="26">ROUND(SUM(S120:W120,Y120:AA120),2)</f>
        <v>525.79999999999995</v>
      </c>
      <c r="AC120" s="103"/>
      <c r="AD120" s="103"/>
      <c r="AE120" s="103" t="s">
        <v>1215</v>
      </c>
    </row>
    <row r="121" spans="1:31" ht="23" customHeight="1">
      <c r="A121" s="103" t="s">
        <v>497</v>
      </c>
      <c r="B121" s="103" t="s">
        <v>492</v>
      </c>
      <c r="C121" s="103" t="s">
        <v>25</v>
      </c>
      <c r="D121" s="103" t="s">
        <v>502</v>
      </c>
      <c r="E121" s="103" t="s">
        <v>503</v>
      </c>
      <c r="F121" s="103" t="s">
        <v>672</v>
      </c>
      <c r="G121" s="103" t="s">
        <v>384</v>
      </c>
      <c r="H121" s="103" t="s">
        <v>673</v>
      </c>
      <c r="I121" s="104">
        <v>0</v>
      </c>
      <c r="J121" s="104"/>
      <c r="K121" s="103"/>
      <c r="L121" s="105">
        <v>10.83</v>
      </c>
      <c r="M121" s="105"/>
      <c r="N121" s="105"/>
      <c r="O121" s="105"/>
      <c r="P121" s="105"/>
      <c r="Q121" s="105"/>
      <c r="R121" s="105"/>
      <c r="S121" s="105"/>
      <c r="T121" s="105">
        <v>233.61</v>
      </c>
      <c r="U121" s="105">
        <v>0</v>
      </c>
      <c r="V121" s="105">
        <v>105.52</v>
      </c>
      <c r="W121" s="105">
        <v>13.5</v>
      </c>
      <c r="X121" s="105">
        <v>0</v>
      </c>
      <c r="Y121" s="105">
        <v>0</v>
      </c>
      <c r="Z121" s="105">
        <v>0</v>
      </c>
      <c r="AA121" s="105">
        <v>0</v>
      </c>
      <c r="AB121" s="105">
        <f t="shared" si="26"/>
        <v>352.63</v>
      </c>
      <c r="AC121" s="103"/>
      <c r="AD121" s="103"/>
      <c r="AE121" s="103" t="s">
        <v>1216</v>
      </c>
    </row>
    <row r="122" spans="1:31" ht="23" customHeight="1">
      <c r="A122" s="103" t="s">
        <v>497</v>
      </c>
      <c r="B122" s="103" t="s">
        <v>492</v>
      </c>
      <c r="C122" s="103" t="s">
        <v>25</v>
      </c>
      <c r="D122" s="103" t="s">
        <v>504</v>
      </c>
      <c r="E122" s="103" t="s">
        <v>505</v>
      </c>
      <c r="F122" s="103" t="s">
        <v>672</v>
      </c>
      <c r="G122" s="103" t="s">
        <v>384</v>
      </c>
      <c r="H122" s="103" t="s">
        <v>673</v>
      </c>
      <c r="I122" s="104">
        <v>0</v>
      </c>
      <c r="J122" s="104"/>
      <c r="K122" s="103"/>
      <c r="L122" s="105">
        <v>11.79</v>
      </c>
      <c r="M122" s="105"/>
      <c r="N122" s="105"/>
      <c r="O122" s="105"/>
      <c r="P122" s="105"/>
      <c r="Q122" s="105"/>
      <c r="R122" s="105"/>
      <c r="S122" s="105"/>
      <c r="T122" s="105">
        <v>530.13</v>
      </c>
      <c r="U122" s="105">
        <v>0</v>
      </c>
      <c r="V122" s="105">
        <v>154.97</v>
      </c>
      <c r="W122" s="105">
        <v>13.5</v>
      </c>
      <c r="X122" s="105">
        <v>0</v>
      </c>
      <c r="Y122" s="105">
        <v>0</v>
      </c>
      <c r="Z122" s="105">
        <v>0</v>
      </c>
      <c r="AA122" s="105">
        <v>0</v>
      </c>
      <c r="AB122" s="105">
        <f t="shared" si="26"/>
        <v>698.6</v>
      </c>
      <c r="AC122" s="103"/>
      <c r="AD122" s="103"/>
      <c r="AE122" s="103" t="s">
        <v>1217</v>
      </c>
    </row>
    <row r="123" spans="1:31" ht="23" customHeight="1">
      <c r="A123" s="103" t="s">
        <v>497</v>
      </c>
      <c r="B123" s="103" t="s">
        <v>492</v>
      </c>
      <c r="C123" s="103" t="s">
        <v>25</v>
      </c>
      <c r="D123" s="103" t="s">
        <v>506</v>
      </c>
      <c r="E123" s="103" t="s">
        <v>507</v>
      </c>
      <c r="F123" s="103" t="s">
        <v>672</v>
      </c>
      <c r="G123" s="103" t="s">
        <v>384</v>
      </c>
      <c r="H123" s="103" t="s">
        <v>673</v>
      </c>
      <c r="I123" s="104">
        <v>0</v>
      </c>
      <c r="J123" s="104"/>
      <c r="K123" s="103"/>
      <c r="L123" s="105">
        <v>11.64</v>
      </c>
      <c r="M123" s="105"/>
      <c r="N123" s="105"/>
      <c r="O123" s="105"/>
      <c r="P123" s="105"/>
      <c r="Q123" s="105"/>
      <c r="R123" s="105"/>
      <c r="S123" s="105"/>
      <c r="T123" s="105">
        <v>460.49</v>
      </c>
      <c r="U123" s="105">
        <v>0</v>
      </c>
      <c r="V123" s="105">
        <v>166.39</v>
      </c>
      <c r="W123" s="105">
        <v>13.5</v>
      </c>
      <c r="X123" s="105">
        <v>0</v>
      </c>
      <c r="Y123" s="105">
        <v>0</v>
      </c>
      <c r="Z123" s="105">
        <v>0</v>
      </c>
      <c r="AA123" s="105">
        <v>0</v>
      </c>
      <c r="AB123" s="105">
        <f t="shared" si="26"/>
        <v>640.38</v>
      </c>
      <c r="AC123" s="103"/>
      <c r="AD123" s="103"/>
      <c r="AE123" s="103" t="s">
        <v>1218</v>
      </c>
    </row>
    <row r="124" spans="1:31" ht="23" customHeight="1">
      <c r="A124" s="103" t="s">
        <v>491</v>
      </c>
      <c r="B124" s="103" t="s">
        <v>492</v>
      </c>
      <c r="C124" s="103" t="s">
        <v>25</v>
      </c>
      <c r="D124" s="103" t="s">
        <v>510</v>
      </c>
      <c r="E124" s="103" t="s">
        <v>175</v>
      </c>
      <c r="F124" s="103" t="s">
        <v>672</v>
      </c>
      <c r="G124" s="103" t="s">
        <v>384</v>
      </c>
      <c r="H124" s="103" t="s">
        <v>673</v>
      </c>
      <c r="I124" s="104">
        <v>0</v>
      </c>
      <c r="J124" s="104"/>
      <c r="K124" s="103"/>
      <c r="L124" s="105">
        <v>12.13</v>
      </c>
      <c r="M124" s="105"/>
      <c r="N124" s="105"/>
      <c r="O124" s="105"/>
      <c r="P124" s="105"/>
      <c r="Q124" s="105"/>
      <c r="R124" s="105"/>
      <c r="S124" s="105"/>
      <c r="T124" s="105">
        <v>526.16999999999996</v>
      </c>
      <c r="U124" s="105">
        <v>0</v>
      </c>
      <c r="V124" s="105">
        <v>204.97</v>
      </c>
      <c r="W124" s="105">
        <v>13.5</v>
      </c>
      <c r="X124" s="105">
        <v>0</v>
      </c>
      <c r="Y124" s="105">
        <v>0</v>
      </c>
      <c r="Z124" s="105">
        <v>0</v>
      </c>
      <c r="AA124" s="105">
        <v>0</v>
      </c>
      <c r="AB124" s="105">
        <f t="shared" si="26"/>
        <v>744.64</v>
      </c>
      <c r="AC124" s="103"/>
      <c r="AD124" s="103"/>
      <c r="AE124" s="103" t="s">
        <v>1219</v>
      </c>
    </row>
    <row r="125" spans="1:31" ht="23" customHeight="1">
      <c r="A125" s="103" t="s">
        <v>491</v>
      </c>
      <c r="B125" s="103" t="s">
        <v>492</v>
      </c>
      <c r="C125" s="103" t="s">
        <v>25</v>
      </c>
      <c r="D125" s="103" t="s">
        <v>493</v>
      </c>
      <c r="E125" s="103" t="s">
        <v>49</v>
      </c>
      <c r="F125" s="103" t="s">
        <v>672</v>
      </c>
      <c r="G125" s="103" t="s">
        <v>384</v>
      </c>
      <c r="H125" s="103" t="s">
        <v>673</v>
      </c>
      <c r="I125" s="104">
        <v>0</v>
      </c>
      <c r="J125" s="104"/>
      <c r="K125" s="103"/>
      <c r="L125" s="105">
        <v>15.53</v>
      </c>
      <c r="M125" s="105"/>
      <c r="N125" s="105"/>
      <c r="O125" s="105"/>
      <c r="P125" s="105"/>
      <c r="Q125" s="105"/>
      <c r="R125" s="105"/>
      <c r="S125" s="105"/>
      <c r="T125" s="105">
        <v>464.98</v>
      </c>
      <c r="U125" s="105">
        <v>0</v>
      </c>
      <c r="V125" s="105">
        <v>245.31</v>
      </c>
      <c r="W125" s="105">
        <v>22.5</v>
      </c>
      <c r="X125" s="105">
        <v>0</v>
      </c>
      <c r="Y125" s="105">
        <v>0</v>
      </c>
      <c r="Z125" s="105">
        <v>0</v>
      </c>
      <c r="AA125" s="105">
        <v>100</v>
      </c>
      <c r="AB125" s="105">
        <f t="shared" si="26"/>
        <v>832.79</v>
      </c>
      <c r="AC125" s="103"/>
      <c r="AD125" s="103"/>
      <c r="AE125" s="103" t="s">
        <v>1220</v>
      </c>
    </row>
    <row r="126" spans="1:31" s="28" customFormat="1" ht="23" customHeight="1">
      <c r="A126" s="138"/>
      <c r="B126" s="138"/>
      <c r="C126" s="138"/>
      <c r="D126" s="138"/>
      <c r="E126" s="138"/>
      <c r="F126" s="138" t="s">
        <v>672</v>
      </c>
      <c r="G126" s="138" t="s">
        <v>384</v>
      </c>
      <c r="H126" s="138" t="s">
        <v>757</v>
      </c>
      <c r="I126" s="139"/>
      <c r="J126" s="139">
        <f>IF(L126&gt;0,T126/L126,0)</f>
        <v>36.459440361786314</v>
      </c>
      <c r="K126" s="138"/>
      <c r="L126" s="140">
        <f>ROUND(SUM(L120:L125),2)</f>
        <v>70.760000000000005</v>
      </c>
      <c r="M126" s="140"/>
      <c r="N126" s="140"/>
      <c r="O126" s="140"/>
      <c r="P126" s="140"/>
      <c r="Q126" s="140"/>
      <c r="R126" s="140"/>
      <c r="S126" s="140"/>
      <c r="T126" s="140">
        <f>ROUND(SUM(T120:T125),2)</f>
        <v>2579.87</v>
      </c>
      <c r="U126" s="140"/>
      <c r="V126" s="140">
        <f t="shared" ref="V126:AB126" si="27">ROUND(SUM(V120:V125),2)</f>
        <v>1029.47</v>
      </c>
      <c r="W126" s="140">
        <f t="shared" si="27"/>
        <v>85.5</v>
      </c>
      <c r="X126" s="140">
        <f t="shared" si="27"/>
        <v>0</v>
      </c>
      <c r="Y126" s="140">
        <f t="shared" si="27"/>
        <v>0</v>
      </c>
      <c r="Z126" s="140">
        <f t="shared" si="27"/>
        <v>0</v>
      </c>
      <c r="AA126" s="140">
        <f t="shared" si="27"/>
        <v>100</v>
      </c>
      <c r="AB126" s="140">
        <f t="shared" si="27"/>
        <v>3794.84</v>
      </c>
      <c r="AC126" s="138"/>
      <c r="AD126" s="138"/>
      <c r="AE126" s="138"/>
    </row>
    <row r="127" spans="1:31" s="28" customFormat="1" ht="23" customHeight="1">
      <c r="A127" s="141"/>
      <c r="B127" s="141"/>
      <c r="C127" s="141"/>
      <c r="D127" s="141"/>
      <c r="E127" s="141"/>
      <c r="F127" s="141"/>
      <c r="G127" s="141"/>
      <c r="H127" s="141" t="s">
        <v>1221</v>
      </c>
      <c r="I127" s="142"/>
      <c r="J127" s="142">
        <f>IF(L127&gt;0,(T127+U127)/L127,0)</f>
        <v>36.459440361786314</v>
      </c>
      <c r="K127" s="141"/>
      <c r="L127" s="143">
        <f>L126</f>
        <v>70.760000000000005</v>
      </c>
      <c r="M127" s="143"/>
      <c r="N127" s="143"/>
      <c r="O127" s="143"/>
      <c r="P127" s="143"/>
      <c r="Q127" s="143"/>
      <c r="R127" s="143"/>
      <c r="S127" s="143"/>
      <c r="T127" s="143">
        <f>T126</f>
        <v>2579.87</v>
      </c>
      <c r="U127" s="143">
        <f>0</f>
        <v>0</v>
      </c>
      <c r="V127" s="143">
        <f>V126</f>
        <v>1029.47</v>
      </c>
      <c r="W127" s="143">
        <f>W126</f>
        <v>85.5</v>
      </c>
      <c r="X127" s="143"/>
      <c r="Y127" s="143">
        <f>Y126</f>
        <v>0</v>
      </c>
      <c r="Z127" s="143">
        <f>Z126</f>
        <v>0</v>
      </c>
      <c r="AA127" s="143">
        <f>AA126</f>
        <v>100</v>
      </c>
      <c r="AB127" s="143">
        <f>ROUND(AB126+U127,2)</f>
        <v>3794.84</v>
      </c>
      <c r="AC127" s="138"/>
      <c r="AD127" s="138"/>
      <c r="AE127" s="138"/>
    </row>
    <row r="128" spans="1:31" ht="23" customHeight="1">
      <c r="A128" s="103"/>
      <c r="B128" s="103"/>
      <c r="C128" s="103"/>
      <c r="D128" s="103"/>
      <c r="E128" s="103"/>
      <c r="F128" s="103"/>
      <c r="G128" s="103"/>
      <c r="H128" s="103"/>
      <c r="I128" s="104"/>
      <c r="J128" s="104"/>
      <c r="K128" s="103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3"/>
      <c r="AD128" s="103"/>
      <c r="AE128" s="103"/>
    </row>
    <row r="129" spans="1:31" ht="23" customHeight="1">
      <c r="A129" s="103" t="s">
        <v>491</v>
      </c>
      <c r="B129" s="103" t="s">
        <v>492</v>
      </c>
      <c r="C129" s="103" t="s">
        <v>25</v>
      </c>
      <c r="D129" s="103" t="s">
        <v>1137</v>
      </c>
      <c r="E129" s="103" t="s">
        <v>27</v>
      </c>
      <c r="F129" s="103" t="s">
        <v>672</v>
      </c>
      <c r="G129" s="103" t="s">
        <v>384</v>
      </c>
      <c r="H129" s="103" t="s">
        <v>673</v>
      </c>
      <c r="I129" s="104">
        <v>16.899999999999999</v>
      </c>
      <c r="J129" s="104"/>
      <c r="K129" s="103"/>
      <c r="L129" s="105">
        <v>9.59</v>
      </c>
      <c r="M129" s="105" t="s">
        <v>867</v>
      </c>
      <c r="N129" s="105" t="s">
        <v>867</v>
      </c>
      <c r="O129" s="105">
        <v>0</v>
      </c>
      <c r="P129" s="105">
        <f>I129*L129</f>
        <v>162.071</v>
      </c>
      <c r="Q129" s="105" t="s">
        <v>867</v>
      </c>
      <c r="R129" s="105">
        <f>ROUND(O129*$AD$2*2+0.000000001,2)</f>
        <v>0</v>
      </c>
      <c r="S129" s="105">
        <f>ROUND(SUM(P129:R129),2)</f>
        <v>162.07</v>
      </c>
      <c r="T129" s="105">
        <v>0</v>
      </c>
      <c r="U129" s="105">
        <v>0</v>
      </c>
      <c r="V129" s="105">
        <v>0</v>
      </c>
      <c r="W129" s="105">
        <v>13.5</v>
      </c>
      <c r="X129" s="105">
        <v>0</v>
      </c>
      <c r="Y129" s="105">
        <v>0</v>
      </c>
      <c r="Z129" s="105">
        <v>0</v>
      </c>
      <c r="AA129" s="105">
        <v>100</v>
      </c>
      <c r="AB129" s="105">
        <f>ROUND(SUM(S129:W129,Y129:AA129),2)</f>
        <v>275.57</v>
      </c>
      <c r="AC129" s="103"/>
      <c r="AD129" s="103"/>
      <c r="AE129" s="103" t="s">
        <v>1222</v>
      </c>
    </row>
    <row r="130" spans="1:31" s="28" customFormat="1" ht="23" customHeight="1">
      <c r="A130" s="141"/>
      <c r="B130" s="141"/>
      <c r="C130" s="141"/>
      <c r="D130" s="141"/>
      <c r="E130" s="141"/>
      <c r="F130" s="141"/>
      <c r="G130" s="141"/>
      <c r="H130" s="141" t="s">
        <v>1223</v>
      </c>
      <c r="I130" s="142"/>
      <c r="J130" s="142">
        <f>IF(L130&gt;0,S130/L130,0)</f>
        <v>16.899895724713243</v>
      </c>
      <c r="K130" s="141"/>
      <c r="L130" s="143">
        <f t="shared" ref="L130:W130" si="28">ROUND(SUM(L129:L129),2)</f>
        <v>9.59</v>
      </c>
      <c r="M130" s="143">
        <f t="shared" si="28"/>
        <v>0</v>
      </c>
      <c r="N130" s="143">
        <f t="shared" si="28"/>
        <v>0</v>
      </c>
      <c r="O130" s="143">
        <f t="shared" si="28"/>
        <v>0</v>
      </c>
      <c r="P130" s="143">
        <f t="shared" si="28"/>
        <v>162.07</v>
      </c>
      <c r="Q130" s="143">
        <f t="shared" si="28"/>
        <v>0</v>
      </c>
      <c r="R130" s="143">
        <f t="shared" si="28"/>
        <v>0</v>
      </c>
      <c r="S130" s="143">
        <f t="shared" si="28"/>
        <v>162.07</v>
      </c>
      <c r="T130" s="143">
        <f t="shared" si="28"/>
        <v>0</v>
      </c>
      <c r="U130" s="143">
        <f t="shared" si="28"/>
        <v>0</v>
      </c>
      <c r="V130" s="143">
        <f t="shared" si="28"/>
        <v>0</v>
      </c>
      <c r="W130" s="143">
        <f t="shared" si="28"/>
        <v>13.5</v>
      </c>
      <c r="X130" s="143"/>
      <c r="Y130" s="143">
        <f>ROUND(SUM(Y129:Y129),2)</f>
        <v>0</v>
      </c>
      <c r="Z130" s="143">
        <f>ROUND(SUM(Z129:Z129),2)</f>
        <v>0</v>
      </c>
      <c r="AA130" s="143">
        <f>ROUND(SUM(AA129:AA129),2)</f>
        <v>100</v>
      </c>
      <c r="AB130" s="143">
        <f>ROUND(SUM(AB129:AB129),2)</f>
        <v>275.57</v>
      </c>
      <c r="AC130" s="138"/>
      <c r="AD130" s="138"/>
      <c r="AE130" s="138"/>
    </row>
    <row r="131" spans="1:31" s="35" customFormat="1" ht="23" customHeight="1">
      <c r="A131" s="144"/>
      <c r="B131" s="144"/>
      <c r="C131" s="144"/>
      <c r="D131" s="144"/>
      <c r="E131" s="144"/>
      <c r="F131" s="144"/>
      <c r="G131" s="144"/>
      <c r="H131" s="144"/>
      <c r="I131" s="145"/>
      <c r="J131" s="145"/>
      <c r="K131" s="144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7"/>
      <c r="AD131" s="147"/>
      <c r="AE131" s="147"/>
    </row>
    <row r="132" spans="1:31" s="20" customFormat="1" ht="44" customHeight="1">
      <c r="A132" s="133" t="s">
        <v>0</v>
      </c>
      <c r="B132" s="133" t="s">
        <v>1</v>
      </c>
      <c r="C132" s="133" t="s">
        <v>2</v>
      </c>
      <c r="D132" s="133" t="s">
        <v>738</v>
      </c>
      <c r="E132" s="133" t="s">
        <v>739</v>
      </c>
      <c r="F132" s="133" t="s">
        <v>5</v>
      </c>
      <c r="G132" s="133" t="s">
        <v>6</v>
      </c>
      <c r="H132" s="133" t="s">
        <v>740</v>
      </c>
      <c r="I132" s="133" t="s">
        <v>8</v>
      </c>
      <c r="J132" s="133" t="s">
        <v>9</v>
      </c>
      <c r="K132" s="133" t="s">
        <v>10</v>
      </c>
      <c r="L132" s="133" t="s">
        <v>11</v>
      </c>
      <c r="M132" s="133" t="s">
        <v>741</v>
      </c>
      <c r="N132" s="133" t="s">
        <v>742</v>
      </c>
      <c r="O132" s="133" t="s">
        <v>743</v>
      </c>
      <c r="P132" s="133" t="s">
        <v>744</v>
      </c>
      <c r="Q132" s="133" t="s">
        <v>735</v>
      </c>
      <c r="R132" s="133" t="s">
        <v>736</v>
      </c>
      <c r="S132" s="133" t="s">
        <v>745</v>
      </c>
      <c r="T132" s="133" t="s">
        <v>12</v>
      </c>
      <c r="U132" s="133" t="s">
        <v>13</v>
      </c>
      <c r="V132" s="133" t="s">
        <v>14</v>
      </c>
      <c r="W132" s="133" t="s">
        <v>15</v>
      </c>
      <c r="X132" s="133" t="s">
        <v>16</v>
      </c>
      <c r="Y132" s="133" t="s">
        <v>17</v>
      </c>
      <c r="Z132" s="133" t="s">
        <v>18</v>
      </c>
      <c r="AA132" s="133" t="s">
        <v>746</v>
      </c>
      <c r="AB132" s="133" t="s">
        <v>21</v>
      </c>
      <c r="AC132" s="134"/>
      <c r="AD132" s="134" t="s">
        <v>875</v>
      </c>
      <c r="AE132" s="134" t="s">
        <v>265</v>
      </c>
    </row>
    <row r="133" spans="1:31" ht="23" customHeight="1">
      <c r="A133" s="103" t="s">
        <v>491</v>
      </c>
      <c r="B133" s="103" t="s">
        <v>492</v>
      </c>
      <c r="C133" s="103" t="s">
        <v>25</v>
      </c>
      <c r="D133" s="103" t="s">
        <v>493</v>
      </c>
      <c r="E133" s="103" t="s">
        <v>49</v>
      </c>
      <c r="F133" s="103" t="s">
        <v>677</v>
      </c>
      <c r="G133" s="103" t="s">
        <v>678</v>
      </c>
      <c r="H133" s="103" t="s">
        <v>679</v>
      </c>
      <c r="I133" s="104">
        <v>0</v>
      </c>
      <c r="J133" s="104"/>
      <c r="K133" s="103"/>
      <c r="L133" s="105">
        <v>13.18</v>
      </c>
      <c r="M133" s="105"/>
      <c r="N133" s="105"/>
      <c r="O133" s="105"/>
      <c r="P133" s="105"/>
      <c r="Q133" s="105"/>
      <c r="R133" s="105"/>
      <c r="S133" s="105"/>
      <c r="T133" s="105">
        <v>464.98</v>
      </c>
      <c r="U133" s="105">
        <v>0</v>
      </c>
      <c r="V133" s="105">
        <v>245.31</v>
      </c>
      <c r="W133" s="105">
        <v>22.5</v>
      </c>
      <c r="X133" s="105">
        <v>0</v>
      </c>
      <c r="Y133" s="105">
        <v>0</v>
      </c>
      <c r="Z133" s="105">
        <v>0</v>
      </c>
      <c r="AA133" s="105">
        <v>0</v>
      </c>
      <c r="AB133" s="105">
        <f>ROUND(SUM(S133:W133,Y133:AA133),2)</f>
        <v>732.79</v>
      </c>
      <c r="AC133" s="103"/>
      <c r="AD133" s="103"/>
      <c r="AE133" s="103" t="s">
        <v>1224</v>
      </c>
    </row>
    <row r="134" spans="1:31" s="28" customFormat="1" ht="23" customHeight="1">
      <c r="A134" s="138"/>
      <c r="B134" s="138"/>
      <c r="C134" s="138"/>
      <c r="D134" s="138"/>
      <c r="E134" s="138"/>
      <c r="F134" s="138" t="s">
        <v>677</v>
      </c>
      <c r="G134" s="138" t="s">
        <v>678</v>
      </c>
      <c r="H134" s="138" t="s">
        <v>757</v>
      </c>
      <c r="I134" s="139"/>
      <c r="J134" s="139">
        <f>IF(L134&gt;0,T134/L134,0)</f>
        <v>35.279210925644918</v>
      </c>
      <c r="K134" s="138"/>
      <c r="L134" s="140">
        <f>ROUND(SUM(L133:L133),2)</f>
        <v>13.18</v>
      </c>
      <c r="M134" s="140"/>
      <c r="N134" s="140"/>
      <c r="O134" s="140"/>
      <c r="P134" s="140"/>
      <c r="Q134" s="140"/>
      <c r="R134" s="140"/>
      <c r="S134" s="140"/>
      <c r="T134" s="140">
        <f>ROUND(SUM(T133:T133),2)</f>
        <v>464.98</v>
      </c>
      <c r="U134" s="140"/>
      <c r="V134" s="140">
        <f t="shared" ref="V134:AB134" si="29">ROUND(SUM(V133:V133),2)</f>
        <v>245.31</v>
      </c>
      <c r="W134" s="140">
        <f t="shared" si="29"/>
        <v>22.5</v>
      </c>
      <c r="X134" s="140">
        <f t="shared" si="29"/>
        <v>0</v>
      </c>
      <c r="Y134" s="140">
        <f t="shared" si="29"/>
        <v>0</v>
      </c>
      <c r="Z134" s="140">
        <f t="shared" si="29"/>
        <v>0</v>
      </c>
      <c r="AA134" s="140">
        <f t="shared" si="29"/>
        <v>0</v>
      </c>
      <c r="AB134" s="140">
        <f t="shared" si="29"/>
        <v>732.79</v>
      </c>
      <c r="AC134" s="138"/>
      <c r="AD134" s="138"/>
      <c r="AE134" s="138"/>
    </row>
    <row r="135" spans="1:31" s="28" customFormat="1" ht="23" customHeight="1">
      <c r="A135" s="141"/>
      <c r="B135" s="141"/>
      <c r="C135" s="141"/>
      <c r="D135" s="141"/>
      <c r="E135" s="141"/>
      <c r="F135" s="141"/>
      <c r="G135" s="141"/>
      <c r="H135" s="141" t="s">
        <v>1225</v>
      </c>
      <c r="I135" s="142"/>
      <c r="J135" s="142">
        <f>IF(L135&gt;0,(T135+U135)/L135,0)</f>
        <v>35.279210925644918</v>
      </c>
      <c r="K135" s="141"/>
      <c r="L135" s="143">
        <f>L134</f>
        <v>13.18</v>
      </c>
      <c r="M135" s="143"/>
      <c r="N135" s="143"/>
      <c r="O135" s="143"/>
      <c r="P135" s="143"/>
      <c r="Q135" s="143"/>
      <c r="R135" s="143"/>
      <c r="S135" s="143"/>
      <c r="T135" s="143">
        <f>T134</f>
        <v>464.98</v>
      </c>
      <c r="U135" s="143">
        <f>0</f>
        <v>0</v>
      </c>
      <c r="V135" s="143">
        <f>V134</f>
        <v>245.31</v>
      </c>
      <c r="W135" s="143">
        <f>W134</f>
        <v>22.5</v>
      </c>
      <c r="X135" s="143"/>
      <c r="Y135" s="143">
        <f>Y134</f>
        <v>0</v>
      </c>
      <c r="Z135" s="143">
        <f>Z134</f>
        <v>0</v>
      </c>
      <c r="AA135" s="143">
        <f>AA134</f>
        <v>0</v>
      </c>
      <c r="AB135" s="143">
        <f>ROUND(AB134+U135,2)</f>
        <v>732.79</v>
      </c>
      <c r="AC135" s="138"/>
      <c r="AD135" s="138"/>
      <c r="AE135" s="138"/>
    </row>
    <row r="136" spans="1:31" ht="23" customHeight="1">
      <c r="A136" s="103"/>
      <c r="B136" s="103"/>
      <c r="C136" s="103"/>
      <c r="D136" s="103"/>
      <c r="E136" s="103"/>
      <c r="F136" s="103"/>
      <c r="G136" s="103"/>
      <c r="H136" s="103"/>
      <c r="I136" s="104"/>
      <c r="J136" s="104"/>
      <c r="K136" s="103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3"/>
      <c r="AD136" s="103"/>
      <c r="AE136" s="103"/>
    </row>
    <row r="137" spans="1:31" ht="23" customHeight="1">
      <c r="A137" s="103" t="s">
        <v>491</v>
      </c>
      <c r="B137" s="103" t="s">
        <v>492</v>
      </c>
      <c r="C137" s="103" t="s">
        <v>25</v>
      </c>
      <c r="D137" s="103" t="s">
        <v>1137</v>
      </c>
      <c r="E137" s="103" t="s">
        <v>27</v>
      </c>
      <c r="F137" s="103" t="s">
        <v>677</v>
      </c>
      <c r="G137" s="103" t="s">
        <v>678</v>
      </c>
      <c r="H137" s="103" t="s">
        <v>679</v>
      </c>
      <c r="I137" s="104">
        <f>P137/L137</f>
        <v>20.632737276478682</v>
      </c>
      <c r="J137" s="104"/>
      <c r="K137" s="103"/>
      <c r="L137" s="105">
        <v>7.27</v>
      </c>
      <c r="M137" s="105" t="s">
        <v>867</v>
      </c>
      <c r="N137" s="105">
        <v>0</v>
      </c>
      <c r="O137" s="105">
        <v>0</v>
      </c>
      <c r="P137" s="105">
        <v>150</v>
      </c>
      <c r="Q137" s="105">
        <f>ROUND(N137*$AD$2*1.5+0.000000001,2)</f>
        <v>0</v>
      </c>
      <c r="R137" s="105">
        <f>ROUND(O137*$AD$2*2+0.000000001,2)</f>
        <v>0</v>
      </c>
      <c r="S137" s="105">
        <f>ROUND(SUM(P137:R137),2)</f>
        <v>150</v>
      </c>
      <c r="T137" s="105">
        <v>0</v>
      </c>
      <c r="U137" s="105">
        <v>0</v>
      </c>
      <c r="V137" s="105">
        <v>0</v>
      </c>
      <c r="W137" s="105">
        <v>13.5</v>
      </c>
      <c r="X137" s="105">
        <v>0</v>
      </c>
      <c r="Y137" s="105">
        <v>0</v>
      </c>
      <c r="Z137" s="105">
        <v>0</v>
      </c>
      <c r="AA137" s="105">
        <v>0</v>
      </c>
      <c r="AB137" s="105">
        <f>ROUND(SUM(S137:W137,Y137:AA137),2)</f>
        <v>163.5</v>
      </c>
      <c r="AC137" s="103"/>
      <c r="AD137" s="103"/>
      <c r="AE137" s="103" t="s">
        <v>1226</v>
      </c>
    </row>
    <row r="138" spans="1:31" s="28" customFormat="1" ht="23" customHeight="1">
      <c r="A138" s="141"/>
      <c r="B138" s="141"/>
      <c r="C138" s="141"/>
      <c r="D138" s="141"/>
      <c r="E138" s="141"/>
      <c r="F138" s="141"/>
      <c r="G138" s="141"/>
      <c r="H138" s="141" t="s">
        <v>1227</v>
      </c>
      <c r="I138" s="142"/>
      <c r="J138" s="142">
        <f>IF(L138&gt;0,S138/L138,0)</f>
        <v>20.632737276478682</v>
      </c>
      <c r="K138" s="141"/>
      <c r="L138" s="143">
        <f t="shared" ref="L138:W138" si="30">ROUND(SUM(L137:L137),2)</f>
        <v>7.27</v>
      </c>
      <c r="M138" s="143">
        <f t="shared" si="30"/>
        <v>0</v>
      </c>
      <c r="N138" s="143">
        <f t="shared" si="30"/>
        <v>0</v>
      </c>
      <c r="O138" s="143">
        <f t="shared" si="30"/>
        <v>0</v>
      </c>
      <c r="P138" s="143">
        <f t="shared" si="30"/>
        <v>150</v>
      </c>
      <c r="Q138" s="143">
        <f t="shared" si="30"/>
        <v>0</v>
      </c>
      <c r="R138" s="143">
        <f t="shared" si="30"/>
        <v>0</v>
      </c>
      <c r="S138" s="143">
        <f t="shared" si="30"/>
        <v>150</v>
      </c>
      <c r="T138" s="143">
        <f t="shared" si="30"/>
        <v>0</v>
      </c>
      <c r="U138" s="143">
        <f t="shared" si="30"/>
        <v>0</v>
      </c>
      <c r="V138" s="143">
        <f t="shared" si="30"/>
        <v>0</v>
      </c>
      <c r="W138" s="143">
        <f t="shared" si="30"/>
        <v>13.5</v>
      </c>
      <c r="X138" s="143"/>
      <c r="Y138" s="143">
        <f>ROUND(SUM(Y137:Y137),2)</f>
        <v>0</v>
      </c>
      <c r="Z138" s="143">
        <f>ROUND(SUM(Z137:Z137),2)</f>
        <v>0</v>
      </c>
      <c r="AA138" s="143">
        <f>ROUND(SUM(AA137:AA137),2)</f>
        <v>0</v>
      </c>
      <c r="AB138" s="143">
        <f>ROUND(SUM(AB137:AB137),2)</f>
        <v>163.5</v>
      </c>
      <c r="AC138" s="138"/>
      <c r="AD138" s="138"/>
      <c r="AE138" s="138"/>
    </row>
    <row r="139" spans="1:31" s="35" customFormat="1" ht="23" customHeight="1">
      <c r="A139" s="144"/>
      <c r="B139" s="144"/>
      <c r="C139" s="144"/>
      <c r="D139" s="144"/>
      <c r="E139" s="144"/>
      <c r="F139" s="144"/>
      <c r="G139" s="144"/>
      <c r="H139" s="144"/>
      <c r="I139" s="145"/>
      <c r="J139" s="145"/>
      <c r="K139" s="144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7"/>
      <c r="AD139" s="147"/>
      <c r="AE139" s="147"/>
    </row>
    <row r="140" spans="1:31" s="20" customFormat="1" ht="44" customHeight="1">
      <c r="A140" s="133" t="s">
        <v>0</v>
      </c>
      <c r="B140" s="133" t="s">
        <v>1</v>
      </c>
      <c r="C140" s="133" t="s">
        <v>2</v>
      </c>
      <c r="D140" s="133" t="s">
        <v>738</v>
      </c>
      <c r="E140" s="133" t="s">
        <v>739</v>
      </c>
      <c r="F140" s="133" t="s">
        <v>5</v>
      </c>
      <c r="G140" s="133" t="s">
        <v>6</v>
      </c>
      <c r="H140" s="133" t="s">
        <v>740</v>
      </c>
      <c r="I140" s="133" t="s">
        <v>8</v>
      </c>
      <c r="J140" s="133" t="s">
        <v>9</v>
      </c>
      <c r="K140" s="133" t="s">
        <v>10</v>
      </c>
      <c r="L140" s="133" t="s">
        <v>11</v>
      </c>
      <c r="M140" s="133" t="s">
        <v>741</v>
      </c>
      <c r="N140" s="133" t="s">
        <v>742</v>
      </c>
      <c r="O140" s="133" t="s">
        <v>743</v>
      </c>
      <c r="P140" s="133" t="s">
        <v>744</v>
      </c>
      <c r="Q140" s="133" t="s">
        <v>735</v>
      </c>
      <c r="R140" s="133" t="s">
        <v>736</v>
      </c>
      <c r="S140" s="133" t="s">
        <v>745</v>
      </c>
      <c r="T140" s="133" t="s">
        <v>12</v>
      </c>
      <c r="U140" s="133" t="s">
        <v>13</v>
      </c>
      <c r="V140" s="133" t="s">
        <v>14</v>
      </c>
      <c r="W140" s="133" t="s">
        <v>15</v>
      </c>
      <c r="X140" s="133" t="s">
        <v>16</v>
      </c>
      <c r="Y140" s="133" t="s">
        <v>17</v>
      </c>
      <c r="Z140" s="133" t="s">
        <v>18</v>
      </c>
      <c r="AA140" s="133" t="s">
        <v>746</v>
      </c>
      <c r="AB140" s="133" t="s">
        <v>21</v>
      </c>
      <c r="AC140" s="134"/>
      <c r="AD140" s="134" t="s">
        <v>875</v>
      </c>
      <c r="AE140" s="134" t="s">
        <v>265</v>
      </c>
    </row>
    <row r="141" spans="1:31" ht="23" customHeight="1">
      <c r="A141" s="103" t="s">
        <v>497</v>
      </c>
      <c r="B141" s="103" t="s">
        <v>492</v>
      </c>
      <c r="C141" s="103" t="s">
        <v>25</v>
      </c>
      <c r="D141" s="103" t="s">
        <v>504</v>
      </c>
      <c r="E141" s="103" t="s">
        <v>505</v>
      </c>
      <c r="F141" s="103" t="s">
        <v>719</v>
      </c>
      <c r="G141" s="103" t="s">
        <v>720</v>
      </c>
      <c r="H141" s="103" t="s">
        <v>721</v>
      </c>
      <c r="I141" s="104">
        <v>0</v>
      </c>
      <c r="J141" s="104"/>
      <c r="K141" s="103"/>
      <c r="L141" s="105">
        <v>10.53</v>
      </c>
      <c r="M141" s="105"/>
      <c r="N141" s="105"/>
      <c r="O141" s="105"/>
      <c r="P141" s="105"/>
      <c r="Q141" s="105"/>
      <c r="R141" s="105"/>
      <c r="S141" s="105"/>
      <c r="T141" s="105">
        <v>530.13</v>
      </c>
      <c r="U141" s="105">
        <v>0</v>
      </c>
      <c r="V141" s="105">
        <v>154.97</v>
      </c>
      <c r="W141" s="105">
        <v>13.5</v>
      </c>
      <c r="X141" s="105">
        <v>0</v>
      </c>
      <c r="Y141" s="105">
        <v>0</v>
      </c>
      <c r="Z141" s="105">
        <v>0</v>
      </c>
      <c r="AA141" s="105">
        <v>0</v>
      </c>
      <c r="AB141" s="105">
        <f>ROUND(SUM(S141:W141,Y141:AA141),2)</f>
        <v>698.6</v>
      </c>
      <c r="AC141" s="103"/>
      <c r="AD141" s="103"/>
      <c r="AE141" s="103" t="s">
        <v>1228</v>
      </c>
    </row>
    <row r="142" spans="1:31" ht="23" customHeight="1">
      <c r="A142" s="103" t="s">
        <v>491</v>
      </c>
      <c r="B142" s="103" t="s">
        <v>492</v>
      </c>
      <c r="C142" s="103" t="s">
        <v>25</v>
      </c>
      <c r="D142" s="103" t="s">
        <v>526</v>
      </c>
      <c r="E142" s="103" t="s">
        <v>527</v>
      </c>
      <c r="F142" s="103" t="s">
        <v>719</v>
      </c>
      <c r="G142" s="103" t="s">
        <v>720</v>
      </c>
      <c r="H142" s="103" t="s">
        <v>721</v>
      </c>
      <c r="I142" s="104">
        <v>0</v>
      </c>
      <c r="J142" s="104"/>
      <c r="K142" s="103"/>
      <c r="L142" s="105">
        <v>9.57</v>
      </c>
      <c r="M142" s="105"/>
      <c r="N142" s="105"/>
      <c r="O142" s="105"/>
      <c r="P142" s="105"/>
      <c r="Q142" s="105"/>
      <c r="R142" s="105"/>
      <c r="S142" s="105"/>
      <c r="T142" s="105">
        <v>339.29</v>
      </c>
      <c r="U142" s="105">
        <v>0</v>
      </c>
      <c r="V142" s="105">
        <v>105.1</v>
      </c>
      <c r="W142" s="105">
        <v>9</v>
      </c>
      <c r="X142" s="105">
        <v>0</v>
      </c>
      <c r="Y142" s="105">
        <v>0</v>
      </c>
      <c r="Z142" s="105">
        <v>0</v>
      </c>
      <c r="AA142" s="105">
        <v>0</v>
      </c>
      <c r="AB142" s="105">
        <f>ROUND(SUM(S142:W142,Y142:AA142),2)</f>
        <v>453.39</v>
      </c>
      <c r="AC142" s="103"/>
      <c r="AD142" s="103"/>
      <c r="AE142" s="103" t="s">
        <v>1229</v>
      </c>
    </row>
    <row r="143" spans="1:31" s="28" customFormat="1" ht="23" customHeight="1">
      <c r="A143" s="138"/>
      <c r="B143" s="138"/>
      <c r="C143" s="138"/>
      <c r="D143" s="138"/>
      <c r="E143" s="138"/>
      <c r="F143" s="138" t="s">
        <v>719</v>
      </c>
      <c r="G143" s="138" t="s">
        <v>720</v>
      </c>
      <c r="H143" s="138" t="s">
        <v>757</v>
      </c>
      <c r="I143" s="139"/>
      <c r="J143" s="139">
        <f>IF(L143&gt;0,T143/L143,0)</f>
        <v>43.254726368159197</v>
      </c>
      <c r="K143" s="138"/>
      <c r="L143" s="140">
        <f>ROUND(SUM(L141:L142),2)</f>
        <v>20.100000000000001</v>
      </c>
      <c r="M143" s="140"/>
      <c r="N143" s="140"/>
      <c r="O143" s="140"/>
      <c r="P143" s="140"/>
      <c r="Q143" s="140"/>
      <c r="R143" s="140"/>
      <c r="S143" s="140"/>
      <c r="T143" s="140">
        <f>ROUND(SUM(T141:T142),2)</f>
        <v>869.42</v>
      </c>
      <c r="U143" s="140"/>
      <c r="V143" s="140">
        <f t="shared" ref="V143:AB143" si="31">ROUND(SUM(V141:V142),2)</f>
        <v>260.07</v>
      </c>
      <c r="W143" s="140">
        <f t="shared" si="31"/>
        <v>22.5</v>
      </c>
      <c r="X143" s="140">
        <f t="shared" si="31"/>
        <v>0</v>
      </c>
      <c r="Y143" s="140">
        <f t="shared" si="31"/>
        <v>0</v>
      </c>
      <c r="Z143" s="140">
        <f t="shared" si="31"/>
        <v>0</v>
      </c>
      <c r="AA143" s="140">
        <f t="shared" si="31"/>
        <v>0</v>
      </c>
      <c r="AB143" s="140">
        <f t="shared" si="31"/>
        <v>1151.99</v>
      </c>
      <c r="AC143" s="138"/>
      <c r="AD143" s="138"/>
      <c r="AE143" s="138"/>
    </row>
    <row r="144" spans="1:31" s="28" customFormat="1" ht="23" customHeight="1">
      <c r="A144" s="141"/>
      <c r="B144" s="141"/>
      <c r="C144" s="141"/>
      <c r="D144" s="141"/>
      <c r="E144" s="141"/>
      <c r="F144" s="141"/>
      <c r="G144" s="141"/>
      <c r="H144" s="141" t="s">
        <v>1230</v>
      </c>
      <c r="I144" s="142"/>
      <c r="J144" s="142">
        <f>IF(L144&gt;0,(T144+U144)/L144,0)</f>
        <v>43.254726368159197</v>
      </c>
      <c r="K144" s="141"/>
      <c r="L144" s="143">
        <f>L143</f>
        <v>20.100000000000001</v>
      </c>
      <c r="M144" s="143"/>
      <c r="N144" s="143"/>
      <c r="O144" s="143"/>
      <c r="P144" s="143"/>
      <c r="Q144" s="143"/>
      <c r="R144" s="143"/>
      <c r="S144" s="143"/>
      <c r="T144" s="143">
        <f>T143</f>
        <v>869.42</v>
      </c>
      <c r="U144" s="143">
        <f>0</f>
        <v>0</v>
      </c>
      <c r="V144" s="143">
        <f>V143</f>
        <v>260.07</v>
      </c>
      <c r="W144" s="143">
        <f>W143</f>
        <v>22.5</v>
      </c>
      <c r="X144" s="143"/>
      <c r="Y144" s="143">
        <f>Y143</f>
        <v>0</v>
      </c>
      <c r="Z144" s="143">
        <f>Z143</f>
        <v>0</v>
      </c>
      <c r="AA144" s="143">
        <f>AA143</f>
        <v>0</v>
      </c>
      <c r="AB144" s="143">
        <f>ROUND(AB143+U144,2)</f>
        <v>1151.99</v>
      </c>
      <c r="AC144" s="138"/>
      <c r="AD144" s="138"/>
      <c r="AE144" s="138"/>
    </row>
    <row r="145" spans="1:31" ht="23" customHeight="1">
      <c r="A145" s="103"/>
      <c r="B145" s="103"/>
      <c r="C145" s="103"/>
      <c r="D145" s="103"/>
      <c r="E145" s="103"/>
      <c r="F145" s="103"/>
      <c r="G145" s="103"/>
      <c r="H145" s="103"/>
      <c r="I145" s="104"/>
      <c r="J145" s="104"/>
      <c r="K145" s="103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3"/>
      <c r="AD145" s="103"/>
      <c r="AE145" s="103"/>
    </row>
    <row r="146" spans="1:31" ht="23" customHeight="1">
      <c r="A146" s="103" t="s">
        <v>491</v>
      </c>
      <c r="B146" s="103" t="s">
        <v>492</v>
      </c>
      <c r="C146" s="103" t="s">
        <v>25</v>
      </c>
      <c r="D146" s="103" t="s">
        <v>1137</v>
      </c>
      <c r="E146" s="103" t="s">
        <v>27</v>
      </c>
      <c r="F146" s="103" t="s">
        <v>719</v>
      </c>
      <c r="G146" s="103" t="s">
        <v>720</v>
      </c>
      <c r="H146" s="103" t="s">
        <v>721</v>
      </c>
      <c r="I146" s="104">
        <f>P146/L146</f>
        <v>18.633540372670804</v>
      </c>
      <c r="J146" s="104"/>
      <c r="K146" s="103"/>
      <c r="L146" s="105">
        <v>8.0500000000000007</v>
      </c>
      <c r="M146" s="105" t="s">
        <v>867</v>
      </c>
      <c r="N146" s="105" t="s">
        <v>867</v>
      </c>
      <c r="O146" s="105">
        <v>0</v>
      </c>
      <c r="P146" s="105">
        <v>150</v>
      </c>
      <c r="Q146" s="105" t="s">
        <v>867</v>
      </c>
      <c r="R146" s="105">
        <f>ROUND(O146*$AD$2*2+0.000000001,2)</f>
        <v>0</v>
      </c>
      <c r="S146" s="105">
        <f>ROUND(SUM(P146:R146),2)</f>
        <v>150</v>
      </c>
      <c r="T146" s="105">
        <v>0</v>
      </c>
      <c r="U146" s="105">
        <v>0</v>
      </c>
      <c r="V146" s="105">
        <v>0</v>
      </c>
      <c r="W146" s="105">
        <v>13.5</v>
      </c>
      <c r="X146" s="105">
        <v>0</v>
      </c>
      <c r="Y146" s="105">
        <v>0</v>
      </c>
      <c r="Z146" s="105">
        <v>0</v>
      </c>
      <c r="AA146" s="105">
        <v>0</v>
      </c>
      <c r="AB146" s="105">
        <f>ROUND(SUM(S146:W146,Y146:AA146),2)</f>
        <v>163.5</v>
      </c>
      <c r="AC146" s="103"/>
      <c r="AD146" s="103"/>
      <c r="AE146" s="103" t="s">
        <v>1231</v>
      </c>
    </row>
    <row r="147" spans="1:31" s="28" customFormat="1" ht="23" customHeight="1">
      <c r="A147" s="141"/>
      <c r="B147" s="141"/>
      <c r="C147" s="141"/>
      <c r="D147" s="141"/>
      <c r="E147" s="141"/>
      <c r="F147" s="141"/>
      <c r="G147" s="141"/>
      <c r="H147" s="141" t="s">
        <v>1232</v>
      </c>
      <c r="I147" s="142"/>
      <c r="J147" s="142">
        <f>IF(L147&gt;0,S147/L147,0)</f>
        <v>18.633540372670804</v>
      </c>
      <c r="K147" s="141"/>
      <c r="L147" s="143">
        <f t="shared" ref="L147:W147" si="32">ROUND(SUM(L146:L146),2)</f>
        <v>8.0500000000000007</v>
      </c>
      <c r="M147" s="143">
        <f t="shared" si="32"/>
        <v>0</v>
      </c>
      <c r="N147" s="143">
        <f t="shared" si="32"/>
        <v>0</v>
      </c>
      <c r="O147" s="143">
        <f t="shared" si="32"/>
        <v>0</v>
      </c>
      <c r="P147" s="143">
        <f t="shared" si="32"/>
        <v>150</v>
      </c>
      <c r="Q147" s="143">
        <f t="shared" si="32"/>
        <v>0</v>
      </c>
      <c r="R147" s="143">
        <f t="shared" si="32"/>
        <v>0</v>
      </c>
      <c r="S147" s="143">
        <f t="shared" si="32"/>
        <v>150</v>
      </c>
      <c r="T147" s="143">
        <f t="shared" si="32"/>
        <v>0</v>
      </c>
      <c r="U147" s="143">
        <f t="shared" si="32"/>
        <v>0</v>
      </c>
      <c r="V147" s="143">
        <f t="shared" si="32"/>
        <v>0</v>
      </c>
      <c r="W147" s="143">
        <f t="shared" si="32"/>
        <v>13.5</v>
      </c>
      <c r="X147" s="143"/>
      <c r="Y147" s="143">
        <f>ROUND(SUM(Y146:Y146),2)</f>
        <v>0</v>
      </c>
      <c r="Z147" s="143">
        <f>ROUND(SUM(Z146:Z146),2)</f>
        <v>0</v>
      </c>
      <c r="AA147" s="143">
        <f>ROUND(SUM(AA146:AA146),2)</f>
        <v>0</v>
      </c>
      <c r="AB147" s="143">
        <f>ROUND(SUM(AB146:AB146),2)</f>
        <v>163.5</v>
      </c>
      <c r="AC147" s="138"/>
      <c r="AD147" s="138"/>
      <c r="AE147" s="138"/>
    </row>
    <row r="148" spans="1:31" ht="23" customHeight="1">
      <c r="A148" s="103"/>
      <c r="B148" s="103"/>
      <c r="C148" s="103"/>
      <c r="D148" s="103"/>
      <c r="E148" s="103"/>
      <c r="F148" s="103"/>
      <c r="G148" s="103"/>
      <c r="H148" s="103"/>
      <c r="I148" s="104"/>
      <c r="J148" s="104"/>
      <c r="K148" s="103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3"/>
      <c r="AD148" s="103"/>
      <c r="AE148" s="103"/>
    </row>
    <row r="149" spans="1:31" ht="23" customHeight="1">
      <c r="A149" s="103"/>
      <c r="B149" s="103"/>
      <c r="C149" s="103"/>
      <c r="D149" s="103"/>
      <c r="E149" s="103"/>
      <c r="F149" s="103"/>
      <c r="G149" s="103"/>
      <c r="H149" s="103"/>
      <c r="I149" s="104"/>
      <c r="J149" s="104"/>
      <c r="K149" s="103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3"/>
      <c r="AD149" s="103"/>
      <c r="AE149" s="103"/>
    </row>
    <row r="150" spans="1:31" ht="23" customHeight="1">
      <c r="A150" s="103"/>
      <c r="B150" s="103"/>
      <c r="C150" s="103"/>
      <c r="D150" s="103"/>
      <c r="E150" s="103"/>
      <c r="F150" s="103"/>
      <c r="G150" s="103"/>
      <c r="H150" s="103"/>
      <c r="I150" s="104"/>
      <c r="J150" s="104"/>
      <c r="K150" s="103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3"/>
      <c r="AD150" s="103"/>
      <c r="AE150" s="103"/>
    </row>
    <row r="152" spans="1:31" ht="13.9">
      <c r="H152" s="9" t="s">
        <v>1431</v>
      </c>
      <c r="L152" s="151">
        <f t="shared" ref="L152:AB152" si="33">ROUND(SUM(L4,L7,L18,L21,L28,L31,L43,L46,L56,L59,L68,L71,L80,L83,L93,L96,L106,L109,L114,L117,L127,L130,L135,L138,L144,L147),2)</f>
        <v>727.71</v>
      </c>
      <c r="M152" s="151">
        <f t="shared" si="33"/>
        <v>44.66</v>
      </c>
      <c r="N152" s="151">
        <f t="shared" si="33"/>
        <v>0</v>
      </c>
      <c r="O152" s="151">
        <f t="shared" si="33"/>
        <v>0</v>
      </c>
      <c r="P152" s="151">
        <f t="shared" si="33"/>
        <v>1999.1</v>
      </c>
      <c r="Q152" s="151">
        <f t="shared" si="33"/>
        <v>0</v>
      </c>
      <c r="R152" s="151">
        <f t="shared" si="33"/>
        <v>0</v>
      </c>
      <c r="S152" s="151">
        <f t="shared" si="33"/>
        <v>1999.1</v>
      </c>
      <c r="T152" s="151">
        <f t="shared" si="33"/>
        <v>24601.65</v>
      </c>
      <c r="U152" s="151">
        <f t="shared" si="33"/>
        <v>0</v>
      </c>
      <c r="V152" s="151">
        <f t="shared" si="33"/>
        <v>10385.870000000001</v>
      </c>
      <c r="W152" s="151">
        <f t="shared" si="33"/>
        <v>967.5</v>
      </c>
      <c r="X152" s="151">
        <f t="shared" si="33"/>
        <v>0</v>
      </c>
      <c r="Y152" s="151">
        <f t="shared" si="33"/>
        <v>0</v>
      </c>
      <c r="Z152" s="151">
        <f t="shared" si="33"/>
        <v>0</v>
      </c>
      <c r="AA152" s="151">
        <f t="shared" si="33"/>
        <v>400</v>
      </c>
      <c r="AB152" s="151">
        <f t="shared" si="33"/>
        <v>38354.120000000003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7" sqref="C7"/>
    </sheetView>
  </sheetViews>
  <sheetFormatPr defaultRowHeight="13.5"/>
  <cols>
    <col min="1" max="2" width="15" customWidth="1"/>
    <col min="3" max="3" width="32" customWidth="1"/>
    <col min="4" max="4" width="28" customWidth="1"/>
    <col min="5" max="6" width="15" customWidth="1"/>
    <col min="7" max="7" width="25" customWidth="1"/>
    <col min="8" max="8" width="14" customWidth="1"/>
    <col min="9" max="24" width="15" customWidth="1"/>
  </cols>
  <sheetData>
    <row r="1" spans="1:24" ht="34.049999999999997" customHeight="1">
      <c r="A1" s="148" t="s">
        <v>5</v>
      </c>
      <c r="B1" s="148" t="s">
        <v>6</v>
      </c>
      <c r="C1" s="148" t="s">
        <v>842</v>
      </c>
      <c r="D1" s="148" t="s">
        <v>0</v>
      </c>
      <c r="E1" s="148" t="s">
        <v>1</v>
      </c>
      <c r="F1" s="148" t="s">
        <v>2</v>
      </c>
      <c r="G1" s="148" t="s">
        <v>1294</v>
      </c>
      <c r="H1" s="148" t="s">
        <v>739</v>
      </c>
      <c r="I1" s="148" t="s">
        <v>1295</v>
      </c>
      <c r="J1" s="148" t="s">
        <v>1296</v>
      </c>
      <c r="K1" s="148" t="s">
        <v>741</v>
      </c>
      <c r="L1" s="148" t="s">
        <v>742</v>
      </c>
      <c r="M1" s="148" t="s">
        <v>743</v>
      </c>
      <c r="N1" s="148" t="s">
        <v>16</v>
      </c>
      <c r="O1" s="148" t="s">
        <v>744</v>
      </c>
      <c r="P1" s="148" t="s">
        <v>735</v>
      </c>
      <c r="Q1" s="148" t="s">
        <v>736</v>
      </c>
      <c r="R1" s="148" t="s">
        <v>1297</v>
      </c>
      <c r="S1" s="148" t="s">
        <v>14</v>
      </c>
      <c r="T1" s="148" t="s">
        <v>15</v>
      </c>
      <c r="U1" s="148" t="s">
        <v>17</v>
      </c>
      <c r="V1" s="148" t="s">
        <v>18</v>
      </c>
      <c r="W1" s="148" t="s">
        <v>20</v>
      </c>
      <c r="X1" s="148" t="s">
        <v>21</v>
      </c>
    </row>
    <row r="2" spans="1:24">
      <c r="A2" t="s">
        <v>1233</v>
      </c>
      <c r="B2" t="s">
        <v>1234</v>
      </c>
      <c r="C2" t="s">
        <v>1235</v>
      </c>
      <c r="D2" t="s">
        <v>1236</v>
      </c>
      <c r="E2" t="s">
        <v>1237</v>
      </c>
      <c r="F2" t="s">
        <v>25</v>
      </c>
      <c r="G2" t="s">
        <v>1238</v>
      </c>
      <c r="H2" t="s">
        <v>49</v>
      </c>
      <c r="I2" s="149">
        <v>28.5</v>
      </c>
      <c r="J2" s="149">
        <v>11.3</v>
      </c>
      <c r="K2" s="149">
        <v>8</v>
      </c>
      <c r="L2" s="149">
        <v>3.3</v>
      </c>
      <c r="M2" s="149">
        <v>0</v>
      </c>
      <c r="N2" s="149">
        <v>0</v>
      </c>
      <c r="O2" s="149">
        <f>ROUND(K2*I2+0.000000001,2)</f>
        <v>228</v>
      </c>
      <c r="P2" s="149">
        <f>ROUND(L2*I2*1.5+0.000000001,2)</f>
        <v>141.08000000000001</v>
      </c>
      <c r="Q2" s="149">
        <f>ROUND(M2*I2*2+0.000000001,2)</f>
        <v>0</v>
      </c>
      <c r="R2" s="149">
        <f>ROUND(SUM(O2:Q2),2)</f>
        <v>369.08</v>
      </c>
      <c r="S2" s="149">
        <v>238.62</v>
      </c>
      <c r="T2" s="149">
        <v>0</v>
      </c>
      <c r="U2" s="149">
        <v>0</v>
      </c>
      <c r="V2" s="149">
        <v>0</v>
      </c>
      <c r="W2" s="149">
        <v>0</v>
      </c>
      <c r="X2" s="149">
        <f>ROUND(SUM(R2:W2),2)</f>
        <v>607.70000000000005</v>
      </c>
    </row>
    <row r="3" spans="1:24" s="190" customFormat="1" ht="13.9">
      <c r="A3" s="9" t="s">
        <v>1298</v>
      </c>
      <c r="B3" s="8"/>
      <c r="C3" s="195"/>
      <c r="D3" s="195"/>
      <c r="E3" s="195"/>
      <c r="F3" s="195"/>
      <c r="G3" s="195"/>
      <c r="H3" s="195"/>
      <c r="I3" s="189">
        <v>28.5</v>
      </c>
      <c r="J3" s="189">
        <f t="shared" ref="J3:X3" si="0">ROUND(SUM(J2:J2),2)</f>
        <v>11.3</v>
      </c>
      <c r="K3" s="189">
        <f t="shared" si="0"/>
        <v>8</v>
      </c>
      <c r="L3" s="189">
        <f t="shared" si="0"/>
        <v>3.3</v>
      </c>
      <c r="M3" s="189">
        <f t="shared" si="0"/>
        <v>0</v>
      </c>
      <c r="N3" s="189">
        <f t="shared" si="0"/>
        <v>0</v>
      </c>
      <c r="O3" s="189">
        <f t="shared" si="0"/>
        <v>228</v>
      </c>
      <c r="P3" s="189">
        <f t="shared" si="0"/>
        <v>141.08000000000001</v>
      </c>
      <c r="Q3" s="189">
        <f t="shared" si="0"/>
        <v>0</v>
      </c>
      <c r="R3" s="189">
        <f t="shared" si="0"/>
        <v>369.08</v>
      </c>
      <c r="S3" s="189">
        <f t="shared" si="0"/>
        <v>238.62</v>
      </c>
      <c r="T3" s="189">
        <f t="shared" si="0"/>
        <v>0</v>
      </c>
      <c r="U3" s="189">
        <f t="shared" si="0"/>
        <v>0</v>
      </c>
      <c r="V3" s="189">
        <f t="shared" si="0"/>
        <v>0</v>
      </c>
      <c r="W3" s="189">
        <f t="shared" si="0"/>
        <v>0</v>
      </c>
      <c r="X3" s="189">
        <f t="shared" si="0"/>
        <v>607.70000000000005</v>
      </c>
    </row>
    <row r="4" spans="1:24"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</row>
    <row r="5" spans="1:24">
      <c r="A5" t="s">
        <v>366</v>
      </c>
      <c r="B5" t="s">
        <v>1239</v>
      </c>
      <c r="C5" t="s">
        <v>1240</v>
      </c>
      <c r="D5" t="s">
        <v>1245</v>
      </c>
      <c r="E5" t="s">
        <v>1237</v>
      </c>
      <c r="F5" t="s">
        <v>25</v>
      </c>
      <c r="G5" t="s">
        <v>1246</v>
      </c>
      <c r="H5" t="s">
        <v>862</v>
      </c>
      <c r="I5" s="149">
        <v>28.5</v>
      </c>
      <c r="J5" s="149">
        <v>10.29</v>
      </c>
      <c r="K5" s="149">
        <v>8</v>
      </c>
      <c r="L5" s="149">
        <v>2.29</v>
      </c>
      <c r="M5" s="149">
        <v>0</v>
      </c>
      <c r="N5" s="149">
        <v>0</v>
      </c>
      <c r="O5" s="149">
        <f t="shared" ref="O5:O11" si="1">ROUND(K5*I5+0.000000001,2)</f>
        <v>228</v>
      </c>
      <c r="P5" s="149">
        <f t="shared" ref="P5:P11" si="2">ROUND(L5*I5*1.5+0.000000001,2)</f>
        <v>97.9</v>
      </c>
      <c r="Q5" s="149">
        <f t="shared" ref="Q5:Q11" si="3">ROUND(M5*I5*2+0.000000001,2)</f>
        <v>0</v>
      </c>
      <c r="R5" s="149">
        <f t="shared" ref="R5:R11" si="4">ROUND(SUM(O5:Q5),2)</f>
        <v>325.89999999999998</v>
      </c>
      <c r="S5" s="149">
        <v>121.2</v>
      </c>
      <c r="T5" s="149">
        <v>0</v>
      </c>
      <c r="U5" s="149">
        <v>0</v>
      </c>
      <c r="V5" s="149">
        <v>0</v>
      </c>
      <c r="W5" s="149">
        <v>0</v>
      </c>
      <c r="X5" s="149">
        <f t="shared" ref="X5:X11" si="5">ROUND(SUM(R5:W5),2)</f>
        <v>447.1</v>
      </c>
    </row>
    <row r="6" spans="1:24">
      <c r="A6" t="s">
        <v>366</v>
      </c>
      <c r="B6" t="s">
        <v>1239</v>
      </c>
      <c r="C6" t="s">
        <v>1240</v>
      </c>
      <c r="D6" t="s">
        <v>1236</v>
      </c>
      <c r="E6" t="s">
        <v>1237</v>
      </c>
      <c r="F6" t="s">
        <v>25</v>
      </c>
      <c r="G6" t="s">
        <v>1241</v>
      </c>
      <c r="H6" t="s">
        <v>167</v>
      </c>
      <c r="I6" s="149">
        <v>28.5</v>
      </c>
      <c r="J6" s="149">
        <v>10.92</v>
      </c>
      <c r="K6" s="149">
        <v>8</v>
      </c>
      <c r="L6" s="149">
        <v>2.92</v>
      </c>
      <c r="M6" s="149">
        <v>0</v>
      </c>
      <c r="N6" s="149">
        <v>0</v>
      </c>
      <c r="O6" s="149">
        <f t="shared" si="1"/>
        <v>228</v>
      </c>
      <c r="P6" s="149">
        <f t="shared" si="2"/>
        <v>124.83</v>
      </c>
      <c r="Q6" s="149">
        <f t="shared" si="3"/>
        <v>0</v>
      </c>
      <c r="R6" s="149">
        <f t="shared" si="4"/>
        <v>352.83</v>
      </c>
      <c r="S6" s="149">
        <v>189.67</v>
      </c>
      <c r="T6" s="149">
        <v>0</v>
      </c>
      <c r="U6" s="149">
        <v>0</v>
      </c>
      <c r="V6" s="149">
        <v>0</v>
      </c>
      <c r="W6" s="149">
        <v>0</v>
      </c>
      <c r="X6" s="149">
        <f t="shared" si="5"/>
        <v>542.5</v>
      </c>
    </row>
    <row r="7" spans="1:24">
      <c r="A7" t="s">
        <v>366</v>
      </c>
      <c r="B7" t="s">
        <v>1239</v>
      </c>
      <c r="C7" t="s">
        <v>1240</v>
      </c>
      <c r="D7" t="s">
        <v>1242</v>
      </c>
      <c r="E7" t="s">
        <v>1243</v>
      </c>
      <c r="F7" t="s">
        <v>25</v>
      </c>
      <c r="G7" t="s">
        <v>1244</v>
      </c>
      <c r="H7" t="s">
        <v>192</v>
      </c>
      <c r="I7" s="149">
        <v>28.5</v>
      </c>
      <c r="J7" s="149">
        <v>6.37</v>
      </c>
      <c r="K7" s="149">
        <v>6.37</v>
      </c>
      <c r="L7" s="149">
        <v>0</v>
      </c>
      <c r="M7" s="149">
        <v>0</v>
      </c>
      <c r="N7" s="149">
        <v>0</v>
      </c>
      <c r="O7" s="149">
        <f t="shared" si="1"/>
        <v>181.55</v>
      </c>
      <c r="P7" s="149">
        <f t="shared" si="2"/>
        <v>0</v>
      </c>
      <c r="Q7" s="149">
        <f t="shared" si="3"/>
        <v>0</v>
      </c>
      <c r="R7" s="149">
        <f t="shared" si="4"/>
        <v>181.55</v>
      </c>
      <c r="S7" s="149">
        <v>67.53</v>
      </c>
      <c r="T7" s="149">
        <v>0</v>
      </c>
      <c r="U7" s="149">
        <v>0</v>
      </c>
      <c r="V7" s="149">
        <v>0</v>
      </c>
      <c r="W7" s="149">
        <v>0</v>
      </c>
      <c r="X7" s="149">
        <f t="shared" si="5"/>
        <v>249.08</v>
      </c>
    </row>
    <row r="8" spans="1:24">
      <c r="A8" t="s">
        <v>366</v>
      </c>
      <c r="B8" t="s">
        <v>1239</v>
      </c>
      <c r="C8" t="s">
        <v>1240</v>
      </c>
      <c r="D8" t="s">
        <v>1236</v>
      </c>
      <c r="E8" t="s">
        <v>1237</v>
      </c>
      <c r="F8" t="s">
        <v>25</v>
      </c>
      <c r="G8" t="s">
        <v>1247</v>
      </c>
      <c r="H8" t="s">
        <v>505</v>
      </c>
      <c r="I8" s="149">
        <v>28.5</v>
      </c>
      <c r="J8" s="149">
        <v>11.48</v>
      </c>
      <c r="K8" s="149">
        <v>8</v>
      </c>
      <c r="L8" s="149">
        <v>3.48</v>
      </c>
      <c r="M8" s="149">
        <v>0</v>
      </c>
      <c r="N8" s="149">
        <v>0</v>
      </c>
      <c r="O8" s="149">
        <f t="shared" si="1"/>
        <v>228</v>
      </c>
      <c r="P8" s="149">
        <f t="shared" si="2"/>
        <v>148.77000000000001</v>
      </c>
      <c r="Q8" s="149">
        <f t="shared" si="3"/>
        <v>0</v>
      </c>
      <c r="R8" s="149">
        <f t="shared" si="4"/>
        <v>376.77</v>
      </c>
      <c r="S8" s="149">
        <v>232.91</v>
      </c>
      <c r="T8" s="149">
        <v>0</v>
      </c>
      <c r="U8" s="149">
        <v>0</v>
      </c>
      <c r="V8" s="149">
        <v>0</v>
      </c>
      <c r="W8" s="149">
        <v>0</v>
      </c>
      <c r="X8" s="149">
        <f t="shared" si="5"/>
        <v>609.67999999999995</v>
      </c>
    </row>
    <row r="9" spans="1:24">
      <c r="A9" t="s">
        <v>366</v>
      </c>
      <c r="B9" t="s">
        <v>1239</v>
      </c>
      <c r="C9" t="s">
        <v>1240</v>
      </c>
      <c r="D9" t="s">
        <v>1242</v>
      </c>
      <c r="E9" t="s">
        <v>1243</v>
      </c>
      <c r="F9" t="s">
        <v>25</v>
      </c>
      <c r="G9" t="s">
        <v>1244</v>
      </c>
      <c r="H9" t="s">
        <v>27</v>
      </c>
      <c r="I9" s="149">
        <v>28.5</v>
      </c>
      <c r="J9" s="149">
        <v>5.78</v>
      </c>
      <c r="K9" s="149">
        <v>5.78</v>
      </c>
      <c r="L9" s="149">
        <v>0</v>
      </c>
      <c r="M9" s="149">
        <v>0</v>
      </c>
      <c r="N9" s="149">
        <v>0</v>
      </c>
      <c r="O9" s="149">
        <f t="shared" si="1"/>
        <v>164.73</v>
      </c>
      <c r="P9" s="149">
        <f t="shared" si="2"/>
        <v>0</v>
      </c>
      <c r="Q9" s="149">
        <f t="shared" si="3"/>
        <v>0</v>
      </c>
      <c r="R9" s="149">
        <f t="shared" si="4"/>
        <v>164.73</v>
      </c>
      <c r="S9" s="149">
        <v>54.34</v>
      </c>
      <c r="T9" s="149">
        <v>0</v>
      </c>
      <c r="U9" s="149">
        <v>0</v>
      </c>
      <c r="V9" s="149">
        <v>0</v>
      </c>
      <c r="W9" s="149">
        <v>0</v>
      </c>
      <c r="X9" s="149">
        <f t="shared" si="5"/>
        <v>219.07</v>
      </c>
    </row>
    <row r="10" spans="1:24">
      <c r="A10" t="s">
        <v>366</v>
      </c>
      <c r="B10" t="s">
        <v>1239</v>
      </c>
      <c r="C10" t="s">
        <v>1240</v>
      </c>
      <c r="D10" t="s">
        <v>1236</v>
      </c>
      <c r="E10" t="s">
        <v>1237</v>
      </c>
      <c r="F10" t="s">
        <v>25</v>
      </c>
      <c r="G10" t="s">
        <v>1238</v>
      </c>
      <c r="H10" t="s">
        <v>49</v>
      </c>
      <c r="I10" s="149">
        <v>28.5</v>
      </c>
      <c r="J10" s="149">
        <v>10.64</v>
      </c>
      <c r="K10" s="149">
        <v>8</v>
      </c>
      <c r="L10" s="149">
        <v>2.64</v>
      </c>
      <c r="M10" s="149">
        <v>0</v>
      </c>
      <c r="N10" s="149">
        <v>0</v>
      </c>
      <c r="O10" s="149">
        <f t="shared" si="1"/>
        <v>228</v>
      </c>
      <c r="P10" s="149">
        <f t="shared" si="2"/>
        <v>112.86</v>
      </c>
      <c r="Q10" s="149">
        <f t="shared" si="3"/>
        <v>0</v>
      </c>
      <c r="R10" s="149">
        <f t="shared" si="4"/>
        <v>340.86</v>
      </c>
      <c r="S10" s="149">
        <v>238.62</v>
      </c>
      <c r="T10" s="149">
        <v>0</v>
      </c>
      <c r="U10" s="149">
        <v>0</v>
      </c>
      <c r="V10" s="149">
        <v>0</v>
      </c>
      <c r="W10" s="149">
        <v>0</v>
      </c>
      <c r="X10" s="149">
        <f t="shared" si="5"/>
        <v>579.48</v>
      </c>
    </row>
    <row r="11" spans="1:24">
      <c r="A11" t="s">
        <v>366</v>
      </c>
      <c r="B11" t="s">
        <v>1239</v>
      </c>
      <c r="C11" t="s">
        <v>1240</v>
      </c>
      <c r="D11" t="s">
        <v>1236</v>
      </c>
      <c r="E11" t="s">
        <v>1237</v>
      </c>
      <c r="F11" t="s">
        <v>25</v>
      </c>
      <c r="G11" t="s">
        <v>542</v>
      </c>
      <c r="H11" t="s">
        <v>527</v>
      </c>
      <c r="I11" s="149">
        <v>28.5</v>
      </c>
      <c r="J11" s="149">
        <v>10.35</v>
      </c>
      <c r="K11" s="149">
        <v>8</v>
      </c>
      <c r="L11" s="149">
        <v>2.35</v>
      </c>
      <c r="M11" s="149">
        <v>0</v>
      </c>
      <c r="N11" s="149">
        <v>0</v>
      </c>
      <c r="O11" s="149">
        <f t="shared" si="1"/>
        <v>228</v>
      </c>
      <c r="P11" s="149">
        <f t="shared" si="2"/>
        <v>100.46</v>
      </c>
      <c r="Q11" s="149">
        <f t="shared" si="3"/>
        <v>0</v>
      </c>
      <c r="R11" s="149">
        <f t="shared" si="4"/>
        <v>328.46</v>
      </c>
      <c r="S11" s="149">
        <v>78.53</v>
      </c>
      <c r="T11" s="149">
        <v>0</v>
      </c>
      <c r="U11" s="149">
        <v>0</v>
      </c>
      <c r="V11" s="149">
        <v>0</v>
      </c>
      <c r="W11" s="149">
        <v>0</v>
      </c>
      <c r="X11" s="149">
        <f t="shared" si="5"/>
        <v>406.99</v>
      </c>
    </row>
    <row r="12" spans="1:24" ht="13.9">
      <c r="A12" s="194" t="s">
        <v>1299</v>
      </c>
      <c r="B12" s="194"/>
      <c r="C12" s="194"/>
      <c r="D12" s="194"/>
      <c r="E12" s="194"/>
      <c r="F12" s="194"/>
      <c r="G12" s="194"/>
      <c r="H12" s="194"/>
      <c r="I12" s="150">
        <v>28.5</v>
      </c>
      <c r="J12" s="150">
        <f t="shared" ref="J12:X12" si="6">ROUND(SUM(J5:J11),2)</f>
        <v>65.83</v>
      </c>
      <c r="K12" s="150">
        <f t="shared" si="6"/>
        <v>52.15</v>
      </c>
      <c r="L12" s="150">
        <f t="shared" si="6"/>
        <v>13.68</v>
      </c>
      <c r="M12" s="150">
        <f t="shared" si="6"/>
        <v>0</v>
      </c>
      <c r="N12" s="150">
        <f t="shared" si="6"/>
        <v>0</v>
      </c>
      <c r="O12" s="150">
        <f t="shared" si="6"/>
        <v>1486.28</v>
      </c>
      <c r="P12" s="150">
        <f t="shared" si="6"/>
        <v>584.82000000000005</v>
      </c>
      <c r="Q12" s="150">
        <f t="shared" si="6"/>
        <v>0</v>
      </c>
      <c r="R12" s="150">
        <f t="shared" si="6"/>
        <v>2071.1</v>
      </c>
      <c r="S12" s="150">
        <f t="shared" si="6"/>
        <v>982.8</v>
      </c>
      <c r="T12" s="150">
        <f t="shared" si="6"/>
        <v>0</v>
      </c>
      <c r="U12" s="150">
        <f t="shared" si="6"/>
        <v>0</v>
      </c>
      <c r="V12" s="150">
        <f t="shared" si="6"/>
        <v>0</v>
      </c>
      <c r="W12" s="150">
        <f t="shared" si="6"/>
        <v>0</v>
      </c>
      <c r="X12" s="150">
        <f t="shared" si="6"/>
        <v>3053.9</v>
      </c>
    </row>
    <row r="13" spans="1:24"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</row>
    <row r="14" spans="1:24">
      <c r="A14" t="s">
        <v>1251</v>
      </c>
      <c r="B14" t="s">
        <v>1252</v>
      </c>
      <c r="C14" t="s">
        <v>1253</v>
      </c>
      <c r="D14" t="s">
        <v>1245</v>
      </c>
      <c r="E14" t="s">
        <v>1237</v>
      </c>
      <c r="F14" t="s">
        <v>25</v>
      </c>
      <c r="G14" t="s">
        <v>1246</v>
      </c>
      <c r="H14" t="s">
        <v>862</v>
      </c>
      <c r="I14" s="149">
        <v>28.5</v>
      </c>
      <c r="J14" s="149">
        <v>10.36</v>
      </c>
      <c r="K14" s="149">
        <v>8</v>
      </c>
      <c r="L14" s="149">
        <v>2.36</v>
      </c>
      <c r="M14" s="149">
        <v>0</v>
      </c>
      <c r="N14" s="149">
        <v>0</v>
      </c>
      <c r="O14" s="149">
        <f>ROUND(K14*I14+0.000000001,2)</f>
        <v>228</v>
      </c>
      <c r="P14" s="149">
        <f>ROUND(L14*I14*1.5+0.000000001,2)</f>
        <v>100.89</v>
      </c>
      <c r="Q14" s="149">
        <f>ROUND(M14*I14*2+0.000000001,2)</f>
        <v>0</v>
      </c>
      <c r="R14" s="149">
        <f>ROUND(SUM(O14:Q14),2)</f>
        <v>328.89</v>
      </c>
      <c r="S14" s="149">
        <v>121.2</v>
      </c>
      <c r="T14" s="149">
        <v>0</v>
      </c>
      <c r="U14" s="149">
        <v>0</v>
      </c>
      <c r="V14" s="149">
        <v>0</v>
      </c>
      <c r="W14" s="149">
        <v>0</v>
      </c>
      <c r="X14" s="149">
        <f>ROUND(SUM(R14:W14),2)</f>
        <v>450.09</v>
      </c>
    </row>
    <row r="15" spans="1:24">
      <c r="A15" t="s">
        <v>1251</v>
      </c>
      <c r="B15" t="s">
        <v>1252</v>
      </c>
      <c r="C15" t="s">
        <v>1253</v>
      </c>
      <c r="D15" t="s">
        <v>1236</v>
      </c>
      <c r="E15" t="s">
        <v>1237</v>
      </c>
      <c r="F15" t="s">
        <v>25</v>
      </c>
      <c r="G15" t="s">
        <v>1241</v>
      </c>
      <c r="H15" t="s">
        <v>167</v>
      </c>
      <c r="I15" s="149">
        <v>28.5</v>
      </c>
      <c r="J15" s="149">
        <v>10.86</v>
      </c>
      <c r="K15" s="149">
        <v>8</v>
      </c>
      <c r="L15" s="149">
        <v>2.86</v>
      </c>
      <c r="M15" s="149">
        <v>0</v>
      </c>
      <c r="N15" s="149">
        <v>0</v>
      </c>
      <c r="O15" s="149">
        <f>ROUND(K15*I15+0.000000001,2)</f>
        <v>228</v>
      </c>
      <c r="P15" s="149">
        <f>ROUND(L15*I15*1.5+0.000000001,2)</f>
        <v>122.27</v>
      </c>
      <c r="Q15" s="149">
        <f>ROUND(M15*I15*2+0.000000001,2)</f>
        <v>0</v>
      </c>
      <c r="R15" s="149">
        <f>ROUND(SUM(O15:Q15),2)</f>
        <v>350.27</v>
      </c>
      <c r="S15" s="149">
        <v>189.67</v>
      </c>
      <c r="T15" s="149">
        <v>0</v>
      </c>
      <c r="U15" s="149">
        <v>0</v>
      </c>
      <c r="V15" s="149">
        <v>0</v>
      </c>
      <c r="W15" s="149">
        <v>0</v>
      </c>
      <c r="X15" s="149">
        <f>ROUND(SUM(R15:W15),2)</f>
        <v>539.94000000000005</v>
      </c>
    </row>
    <row r="16" spans="1:24">
      <c r="A16" t="s">
        <v>1251</v>
      </c>
      <c r="B16" t="s">
        <v>1252</v>
      </c>
      <c r="C16" t="s">
        <v>1253</v>
      </c>
      <c r="D16" t="s">
        <v>1236</v>
      </c>
      <c r="E16" t="s">
        <v>1237</v>
      </c>
      <c r="F16" t="s">
        <v>25</v>
      </c>
      <c r="G16" t="s">
        <v>1247</v>
      </c>
      <c r="H16" t="s">
        <v>505</v>
      </c>
      <c r="I16" s="149">
        <v>28.5</v>
      </c>
      <c r="J16" s="149">
        <v>11.5</v>
      </c>
      <c r="K16" s="149">
        <v>8</v>
      </c>
      <c r="L16" s="149">
        <v>3.5</v>
      </c>
      <c r="M16" s="149">
        <v>0</v>
      </c>
      <c r="N16" s="149">
        <v>0</v>
      </c>
      <c r="O16" s="149">
        <f>ROUND(K16*I16+0.000000001,2)</f>
        <v>228</v>
      </c>
      <c r="P16" s="149">
        <f>ROUND(L16*I16*1.5+0.000000001,2)</f>
        <v>149.63</v>
      </c>
      <c r="Q16" s="149">
        <f>ROUND(M16*I16*2+0.000000001,2)</f>
        <v>0</v>
      </c>
      <c r="R16" s="149">
        <f>ROUND(SUM(O16:Q16),2)</f>
        <v>377.63</v>
      </c>
      <c r="S16" s="149">
        <v>232.91</v>
      </c>
      <c r="T16" s="149">
        <v>0</v>
      </c>
      <c r="U16" s="149">
        <v>0</v>
      </c>
      <c r="V16" s="149">
        <v>0</v>
      </c>
      <c r="W16" s="149">
        <v>0</v>
      </c>
      <c r="X16" s="149">
        <f>ROUND(SUM(R16:W16),2)</f>
        <v>610.54</v>
      </c>
    </row>
    <row r="17" spans="1:24">
      <c r="A17" t="s">
        <v>1251</v>
      </c>
      <c r="B17" t="s">
        <v>1252</v>
      </c>
      <c r="C17" t="s">
        <v>1253</v>
      </c>
      <c r="D17" t="s">
        <v>1236</v>
      </c>
      <c r="E17" t="s">
        <v>1237</v>
      </c>
      <c r="F17" t="s">
        <v>25</v>
      </c>
      <c r="G17" t="s">
        <v>1238</v>
      </c>
      <c r="H17" t="s">
        <v>49</v>
      </c>
      <c r="I17" s="149">
        <v>28.5</v>
      </c>
      <c r="J17" s="149">
        <v>11.19</v>
      </c>
      <c r="K17" s="149">
        <v>8</v>
      </c>
      <c r="L17" s="149">
        <v>3.19</v>
      </c>
      <c r="M17" s="149">
        <v>0</v>
      </c>
      <c r="N17" s="149">
        <v>0</v>
      </c>
      <c r="O17" s="149">
        <f>ROUND(K17*I17+0.000000001,2)</f>
        <v>228</v>
      </c>
      <c r="P17" s="149">
        <f>ROUND(L17*I17*1.5+0.000000001,2)</f>
        <v>136.37</v>
      </c>
      <c r="Q17" s="149">
        <f>ROUND(M17*I17*2+0.000000001,2)</f>
        <v>0</v>
      </c>
      <c r="R17" s="149">
        <f>ROUND(SUM(O17:Q17),2)</f>
        <v>364.37</v>
      </c>
      <c r="S17" s="149">
        <v>238.62</v>
      </c>
      <c r="T17" s="149">
        <v>0</v>
      </c>
      <c r="U17" s="149">
        <v>0</v>
      </c>
      <c r="V17" s="149">
        <v>0</v>
      </c>
      <c r="W17" s="149">
        <v>0</v>
      </c>
      <c r="X17" s="149">
        <f>ROUND(SUM(R17:W17),2)</f>
        <v>602.99</v>
      </c>
    </row>
    <row r="18" spans="1:24">
      <c r="A18" t="s">
        <v>1251</v>
      </c>
      <c r="B18" t="s">
        <v>1252</v>
      </c>
      <c r="C18" t="s">
        <v>1253</v>
      </c>
      <c r="D18" t="s">
        <v>1236</v>
      </c>
      <c r="E18" t="s">
        <v>1237</v>
      </c>
      <c r="F18" t="s">
        <v>25</v>
      </c>
      <c r="G18" t="s">
        <v>542</v>
      </c>
      <c r="H18" t="s">
        <v>527</v>
      </c>
      <c r="I18" s="149">
        <v>28.5</v>
      </c>
      <c r="J18" s="149">
        <v>10.46</v>
      </c>
      <c r="K18" s="149">
        <v>8</v>
      </c>
      <c r="L18" s="149">
        <v>2.46</v>
      </c>
      <c r="M18" s="149">
        <v>0</v>
      </c>
      <c r="N18" s="149">
        <v>0</v>
      </c>
      <c r="O18" s="149">
        <f>ROUND(K18*I18+0.000000001,2)</f>
        <v>228</v>
      </c>
      <c r="P18" s="149">
        <f>ROUND(L18*I18*1.5+0.000000001,2)</f>
        <v>105.17</v>
      </c>
      <c r="Q18" s="149">
        <f>ROUND(M18*I18*2+0.000000001,2)</f>
        <v>0</v>
      </c>
      <c r="R18" s="149">
        <f>ROUND(SUM(O18:Q18),2)</f>
        <v>333.17</v>
      </c>
      <c r="S18" s="149">
        <v>78.53</v>
      </c>
      <c r="T18" s="149">
        <v>0</v>
      </c>
      <c r="U18" s="149">
        <v>0</v>
      </c>
      <c r="V18" s="149">
        <v>0</v>
      </c>
      <c r="W18" s="149">
        <v>0</v>
      </c>
      <c r="X18" s="149">
        <f>ROUND(SUM(R18:W18),2)</f>
        <v>411.7</v>
      </c>
    </row>
    <row r="19" spans="1:24" ht="13.9">
      <c r="A19" s="194" t="s">
        <v>1300</v>
      </c>
      <c r="B19" s="194"/>
      <c r="C19" s="194"/>
      <c r="D19" s="194"/>
      <c r="E19" s="194"/>
      <c r="F19" s="194"/>
      <c r="G19" s="194"/>
      <c r="H19" s="194"/>
      <c r="I19" s="150">
        <v>28.5</v>
      </c>
      <c r="J19" s="150">
        <f t="shared" ref="J19:X19" si="7">ROUND(SUM(J14:J18),2)</f>
        <v>54.37</v>
      </c>
      <c r="K19" s="150">
        <f t="shared" si="7"/>
        <v>40</v>
      </c>
      <c r="L19" s="150">
        <f t="shared" si="7"/>
        <v>14.37</v>
      </c>
      <c r="M19" s="150">
        <f t="shared" si="7"/>
        <v>0</v>
      </c>
      <c r="N19" s="150">
        <f t="shared" si="7"/>
        <v>0</v>
      </c>
      <c r="O19" s="150">
        <f t="shared" si="7"/>
        <v>1140</v>
      </c>
      <c r="P19" s="150">
        <f t="shared" si="7"/>
        <v>614.33000000000004</v>
      </c>
      <c r="Q19" s="150">
        <f t="shared" si="7"/>
        <v>0</v>
      </c>
      <c r="R19" s="150">
        <f t="shared" si="7"/>
        <v>1754.33</v>
      </c>
      <c r="S19" s="150">
        <f t="shared" si="7"/>
        <v>860.93</v>
      </c>
      <c r="T19" s="150">
        <f t="shared" si="7"/>
        <v>0</v>
      </c>
      <c r="U19" s="150">
        <f t="shared" si="7"/>
        <v>0</v>
      </c>
      <c r="V19" s="150">
        <f t="shared" si="7"/>
        <v>0</v>
      </c>
      <c r="W19" s="150">
        <f t="shared" si="7"/>
        <v>0</v>
      </c>
      <c r="X19" s="150">
        <f t="shared" si="7"/>
        <v>2615.2600000000002</v>
      </c>
    </row>
    <row r="20" spans="1:24"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</row>
    <row r="21" spans="1:24">
      <c r="A21" t="s">
        <v>537</v>
      </c>
      <c r="B21" t="s">
        <v>1301</v>
      </c>
      <c r="C21" t="s">
        <v>1259</v>
      </c>
      <c r="D21" t="s">
        <v>1236</v>
      </c>
      <c r="E21" t="s">
        <v>1237</v>
      </c>
      <c r="F21" t="s">
        <v>25</v>
      </c>
      <c r="G21" t="s">
        <v>1247</v>
      </c>
      <c r="H21" t="s">
        <v>505</v>
      </c>
      <c r="I21" s="149">
        <v>28.5</v>
      </c>
      <c r="J21" s="149">
        <v>11.4</v>
      </c>
      <c r="K21" s="149">
        <v>8</v>
      </c>
      <c r="L21" s="149">
        <v>3.4</v>
      </c>
      <c r="M21" s="149">
        <v>0</v>
      </c>
      <c r="N21" s="149">
        <v>0</v>
      </c>
      <c r="O21" s="149">
        <f>ROUND(K21*I21+0.000000001,2)</f>
        <v>228</v>
      </c>
      <c r="P21" s="149">
        <f>ROUND(L21*I21*1.5+0.000000001,2)</f>
        <v>145.35</v>
      </c>
      <c r="Q21" s="149">
        <f>ROUND(M21*I21*2+0.000000001,2)</f>
        <v>0</v>
      </c>
      <c r="R21" s="149">
        <f>ROUND(SUM(O21:Q21),2)</f>
        <v>373.35</v>
      </c>
      <c r="S21" s="149">
        <v>232.91</v>
      </c>
      <c r="T21" s="149">
        <v>0</v>
      </c>
      <c r="U21" s="149">
        <v>0</v>
      </c>
      <c r="V21" s="149">
        <v>0</v>
      </c>
      <c r="W21" s="149">
        <v>0</v>
      </c>
      <c r="X21" s="149">
        <f>ROUND(SUM(R21:W21),2)</f>
        <v>606.26</v>
      </c>
    </row>
    <row r="22" spans="1:24" ht="13.9">
      <c r="A22" s="194" t="s">
        <v>1302</v>
      </c>
      <c r="B22" s="194"/>
      <c r="C22" s="194"/>
      <c r="D22" s="194"/>
      <c r="E22" s="194"/>
      <c r="F22" s="194"/>
      <c r="G22" s="194"/>
      <c r="H22" s="194"/>
      <c r="I22" s="150">
        <v>28.5</v>
      </c>
      <c r="J22" s="150">
        <f t="shared" ref="J22:X22" si="8">ROUND(SUM(J21:J21),2)</f>
        <v>11.4</v>
      </c>
      <c r="K22" s="150">
        <f t="shared" si="8"/>
        <v>8</v>
      </c>
      <c r="L22" s="150">
        <f t="shared" si="8"/>
        <v>3.4</v>
      </c>
      <c r="M22" s="150">
        <f t="shared" si="8"/>
        <v>0</v>
      </c>
      <c r="N22" s="150">
        <f t="shared" si="8"/>
        <v>0</v>
      </c>
      <c r="O22" s="150">
        <f t="shared" si="8"/>
        <v>228</v>
      </c>
      <c r="P22" s="150">
        <f t="shared" si="8"/>
        <v>145.35</v>
      </c>
      <c r="Q22" s="150">
        <f t="shared" si="8"/>
        <v>0</v>
      </c>
      <c r="R22" s="150">
        <f t="shared" si="8"/>
        <v>373.35</v>
      </c>
      <c r="S22" s="150">
        <f t="shared" si="8"/>
        <v>232.91</v>
      </c>
      <c r="T22" s="150">
        <f t="shared" si="8"/>
        <v>0</v>
      </c>
      <c r="U22" s="150">
        <f t="shared" si="8"/>
        <v>0</v>
      </c>
      <c r="V22" s="150">
        <f t="shared" si="8"/>
        <v>0</v>
      </c>
      <c r="W22" s="150">
        <f t="shared" si="8"/>
        <v>0</v>
      </c>
      <c r="X22" s="150">
        <f t="shared" si="8"/>
        <v>606.26</v>
      </c>
    </row>
    <row r="23" spans="1:24"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</row>
    <row r="24" spans="1:24">
      <c r="A24" t="s">
        <v>1256</v>
      </c>
      <c r="B24" t="s">
        <v>1257</v>
      </c>
      <c r="C24" t="s">
        <v>1258</v>
      </c>
      <c r="D24" t="s">
        <v>1245</v>
      </c>
      <c r="E24" t="s">
        <v>1237</v>
      </c>
      <c r="F24" t="s">
        <v>25</v>
      </c>
      <c r="G24" t="s">
        <v>1246</v>
      </c>
      <c r="H24" t="s">
        <v>862</v>
      </c>
      <c r="I24" s="149">
        <v>28.5</v>
      </c>
      <c r="J24" s="149">
        <v>6.96</v>
      </c>
      <c r="K24" s="149">
        <v>6.96</v>
      </c>
      <c r="L24" s="149">
        <v>0</v>
      </c>
      <c r="M24" s="149">
        <v>0</v>
      </c>
      <c r="N24" s="149">
        <v>0</v>
      </c>
      <c r="O24" s="149">
        <f>ROUND(K24*I24+0.000000001,2)</f>
        <v>198.36</v>
      </c>
      <c r="P24" s="149">
        <f>ROUND(L24*I24*1.5+0.000000001,2)</f>
        <v>0</v>
      </c>
      <c r="Q24" s="149">
        <f>ROUND(M24*I24*2+0.000000001,2)</f>
        <v>0</v>
      </c>
      <c r="R24" s="149">
        <f>ROUND(SUM(O24:Q24),2)</f>
        <v>198.36</v>
      </c>
      <c r="S24" s="149">
        <v>121.2</v>
      </c>
      <c r="T24" s="149">
        <v>0</v>
      </c>
      <c r="U24" s="149">
        <v>0</v>
      </c>
      <c r="V24" s="149">
        <v>0</v>
      </c>
      <c r="W24" s="149">
        <v>0</v>
      </c>
      <c r="X24" s="149">
        <f>ROUND(SUM(R24:W24),2)</f>
        <v>319.56</v>
      </c>
    </row>
    <row r="25" spans="1:24">
      <c r="A25" t="s">
        <v>1256</v>
      </c>
      <c r="B25" t="s">
        <v>1257</v>
      </c>
      <c r="C25" t="s">
        <v>1258</v>
      </c>
      <c r="D25" t="s">
        <v>1236</v>
      </c>
      <c r="E25" t="s">
        <v>1237</v>
      </c>
      <c r="F25" t="s">
        <v>25</v>
      </c>
      <c r="G25" t="s">
        <v>1241</v>
      </c>
      <c r="H25" t="s">
        <v>167</v>
      </c>
      <c r="I25" s="149">
        <v>28.5</v>
      </c>
      <c r="J25" s="149">
        <v>8.9</v>
      </c>
      <c r="K25" s="149">
        <v>8</v>
      </c>
      <c r="L25" s="149">
        <v>0.9</v>
      </c>
      <c r="M25" s="149">
        <v>0</v>
      </c>
      <c r="N25" s="149">
        <v>0</v>
      </c>
      <c r="O25" s="149">
        <f>ROUND(K25*I25+0.000000001,2)</f>
        <v>228</v>
      </c>
      <c r="P25" s="149">
        <f>ROUND(L25*I25*1.5+0.000000001,2)</f>
        <v>38.479999999999997</v>
      </c>
      <c r="Q25" s="149">
        <f>ROUND(M25*I25*2+0.000000001,2)</f>
        <v>0</v>
      </c>
      <c r="R25" s="149">
        <f>ROUND(SUM(O25:Q25),2)</f>
        <v>266.48</v>
      </c>
      <c r="S25" s="149">
        <v>189.67</v>
      </c>
      <c r="T25" s="149">
        <v>0</v>
      </c>
      <c r="U25" s="149">
        <v>0</v>
      </c>
      <c r="V25" s="149">
        <v>0</v>
      </c>
      <c r="W25" s="149">
        <v>0</v>
      </c>
      <c r="X25" s="149">
        <f>ROUND(SUM(R25:W25),2)</f>
        <v>456.15</v>
      </c>
    </row>
    <row r="26" spans="1:24">
      <c r="A26" t="s">
        <v>1256</v>
      </c>
      <c r="B26" t="s">
        <v>1257</v>
      </c>
      <c r="C26" t="s">
        <v>1258</v>
      </c>
      <c r="D26" t="s">
        <v>1236</v>
      </c>
      <c r="E26" t="s">
        <v>1237</v>
      </c>
      <c r="F26" t="s">
        <v>25</v>
      </c>
      <c r="G26" t="s">
        <v>1247</v>
      </c>
      <c r="H26" t="s">
        <v>505</v>
      </c>
      <c r="I26" s="149">
        <v>28.5</v>
      </c>
      <c r="J26" s="149">
        <v>11</v>
      </c>
      <c r="K26" s="149">
        <v>8</v>
      </c>
      <c r="L26" s="149">
        <v>3</v>
      </c>
      <c r="M26" s="149">
        <v>0</v>
      </c>
      <c r="N26" s="149">
        <v>0</v>
      </c>
      <c r="O26" s="149">
        <f>ROUND(K26*I26+0.000000001,2)</f>
        <v>228</v>
      </c>
      <c r="P26" s="149">
        <f>ROUND(L26*I26*1.5+0.000000001,2)</f>
        <v>128.25</v>
      </c>
      <c r="Q26" s="149">
        <f>ROUND(M26*I26*2+0.000000001,2)</f>
        <v>0</v>
      </c>
      <c r="R26" s="149">
        <f>ROUND(SUM(O26:Q26),2)</f>
        <v>356.25</v>
      </c>
      <c r="S26" s="149">
        <v>232.91</v>
      </c>
      <c r="T26" s="149">
        <v>0</v>
      </c>
      <c r="U26" s="149">
        <v>0</v>
      </c>
      <c r="V26" s="149">
        <v>0</v>
      </c>
      <c r="W26" s="149">
        <v>0</v>
      </c>
      <c r="X26" s="149">
        <f>ROUND(SUM(R26:W26),2)</f>
        <v>589.16</v>
      </c>
    </row>
    <row r="27" spans="1:24">
      <c r="A27" t="s">
        <v>1256</v>
      </c>
      <c r="B27" t="s">
        <v>1257</v>
      </c>
      <c r="C27" t="s">
        <v>1258</v>
      </c>
      <c r="D27" t="s">
        <v>1236</v>
      </c>
      <c r="E27" t="s">
        <v>1237</v>
      </c>
      <c r="F27" t="s">
        <v>25</v>
      </c>
      <c r="G27" t="s">
        <v>542</v>
      </c>
      <c r="H27" t="s">
        <v>527</v>
      </c>
      <c r="I27" s="149">
        <v>28.5</v>
      </c>
      <c r="J27" s="149">
        <v>10.24</v>
      </c>
      <c r="K27" s="149">
        <v>8</v>
      </c>
      <c r="L27" s="149">
        <v>2.2400000000000002</v>
      </c>
      <c r="M27" s="149">
        <v>0</v>
      </c>
      <c r="N27" s="149">
        <v>0</v>
      </c>
      <c r="O27" s="149">
        <f>ROUND(K27*I27+0.000000001,2)</f>
        <v>228</v>
      </c>
      <c r="P27" s="149">
        <f>ROUND(L27*I27*1.5+0.000000001,2)</f>
        <v>95.76</v>
      </c>
      <c r="Q27" s="149">
        <f>ROUND(M27*I27*2+0.000000001,2)</f>
        <v>0</v>
      </c>
      <c r="R27" s="149">
        <f>ROUND(SUM(O27:Q27),2)</f>
        <v>323.76</v>
      </c>
      <c r="S27" s="149">
        <v>78.53</v>
      </c>
      <c r="T27" s="149">
        <v>0</v>
      </c>
      <c r="U27" s="149">
        <v>0</v>
      </c>
      <c r="V27" s="149">
        <v>0</v>
      </c>
      <c r="W27" s="149">
        <v>0</v>
      </c>
      <c r="X27" s="149">
        <f>ROUND(SUM(R27:W27),2)</f>
        <v>402.29</v>
      </c>
    </row>
    <row r="28" spans="1:24" ht="13.9">
      <c r="A28" s="194" t="s">
        <v>1303</v>
      </c>
      <c r="B28" s="194"/>
      <c r="C28" s="194"/>
      <c r="D28" s="194"/>
      <c r="E28" s="194"/>
      <c r="F28" s="194"/>
      <c r="G28" s="194"/>
      <c r="H28" s="194"/>
      <c r="I28" s="150">
        <v>28.5</v>
      </c>
      <c r="J28" s="150">
        <f t="shared" ref="J28:X28" si="9">ROUND(SUM(J24:J27),2)</f>
        <v>37.1</v>
      </c>
      <c r="K28" s="150">
        <f t="shared" si="9"/>
        <v>30.96</v>
      </c>
      <c r="L28" s="150">
        <f t="shared" si="9"/>
        <v>6.14</v>
      </c>
      <c r="M28" s="150">
        <f t="shared" si="9"/>
        <v>0</v>
      </c>
      <c r="N28" s="150">
        <f t="shared" si="9"/>
        <v>0</v>
      </c>
      <c r="O28" s="150">
        <f t="shared" si="9"/>
        <v>882.36</v>
      </c>
      <c r="P28" s="150">
        <f t="shared" si="9"/>
        <v>262.49</v>
      </c>
      <c r="Q28" s="150">
        <f t="shared" si="9"/>
        <v>0</v>
      </c>
      <c r="R28" s="150">
        <f t="shared" si="9"/>
        <v>1144.8499999999999</v>
      </c>
      <c r="S28" s="150">
        <f t="shared" si="9"/>
        <v>622.30999999999995</v>
      </c>
      <c r="T28" s="150">
        <f t="shared" si="9"/>
        <v>0</v>
      </c>
      <c r="U28" s="150">
        <f t="shared" si="9"/>
        <v>0</v>
      </c>
      <c r="V28" s="150">
        <f t="shared" si="9"/>
        <v>0</v>
      </c>
      <c r="W28" s="150">
        <f t="shared" si="9"/>
        <v>0</v>
      </c>
      <c r="X28" s="150">
        <f t="shared" si="9"/>
        <v>1767.16</v>
      </c>
    </row>
    <row r="29" spans="1:24"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</row>
    <row r="30" spans="1:24">
      <c r="A30" t="s">
        <v>1260</v>
      </c>
      <c r="B30" t="s">
        <v>1261</v>
      </c>
      <c r="C30" t="s">
        <v>1262</v>
      </c>
      <c r="D30" t="s">
        <v>1245</v>
      </c>
      <c r="E30" t="s">
        <v>1237</v>
      </c>
      <c r="F30" t="s">
        <v>25</v>
      </c>
      <c r="G30" t="s">
        <v>1246</v>
      </c>
      <c r="H30" t="s">
        <v>862</v>
      </c>
      <c r="I30" s="149">
        <v>28.5</v>
      </c>
      <c r="J30" s="149">
        <v>8.17</v>
      </c>
      <c r="K30" s="149">
        <v>8</v>
      </c>
      <c r="L30" s="149">
        <v>0.17</v>
      </c>
      <c r="M30" s="149">
        <v>0</v>
      </c>
      <c r="N30" s="149">
        <v>0</v>
      </c>
      <c r="O30" s="149">
        <f t="shared" ref="O30:O35" si="10">ROUND(K30*I30+0.000000001,2)</f>
        <v>228</v>
      </c>
      <c r="P30" s="149">
        <f t="shared" ref="P30:P35" si="11">ROUND(L30*I30*1.5+0.000000001,2)</f>
        <v>7.27</v>
      </c>
      <c r="Q30" s="149">
        <f t="shared" ref="Q30:Q35" si="12">ROUND(M30*I30*2+0.000000001,2)</f>
        <v>0</v>
      </c>
      <c r="R30" s="149">
        <f t="shared" ref="R30:R35" si="13">ROUND(SUM(O30:Q30),2)</f>
        <v>235.27</v>
      </c>
      <c r="S30" s="149">
        <v>121.2</v>
      </c>
      <c r="T30" s="149">
        <v>0</v>
      </c>
      <c r="U30" s="149">
        <v>0</v>
      </c>
      <c r="V30" s="149">
        <v>0</v>
      </c>
      <c r="W30" s="149">
        <v>0</v>
      </c>
      <c r="X30" s="149">
        <f t="shared" ref="X30:X35" si="14">ROUND(SUM(R30:W30),2)</f>
        <v>356.47</v>
      </c>
    </row>
    <row r="31" spans="1:24">
      <c r="A31" t="s">
        <v>1260</v>
      </c>
      <c r="B31" t="s">
        <v>1261</v>
      </c>
      <c r="C31" t="s">
        <v>1262</v>
      </c>
      <c r="D31" t="s">
        <v>1236</v>
      </c>
      <c r="E31" t="s">
        <v>1237</v>
      </c>
      <c r="F31" t="s">
        <v>25</v>
      </c>
      <c r="G31" t="s">
        <v>1241</v>
      </c>
      <c r="H31" t="s">
        <v>167</v>
      </c>
      <c r="I31" s="149">
        <v>28.5</v>
      </c>
      <c r="J31" s="149">
        <v>8.7899999999999991</v>
      </c>
      <c r="K31" s="149">
        <v>8</v>
      </c>
      <c r="L31" s="149">
        <v>0.79</v>
      </c>
      <c r="M31" s="149">
        <v>0</v>
      </c>
      <c r="N31" s="149">
        <v>0</v>
      </c>
      <c r="O31" s="149">
        <f t="shared" si="10"/>
        <v>228</v>
      </c>
      <c r="P31" s="149">
        <f t="shared" si="11"/>
        <v>33.770000000000003</v>
      </c>
      <c r="Q31" s="149">
        <f t="shared" si="12"/>
        <v>0</v>
      </c>
      <c r="R31" s="149">
        <f t="shared" si="13"/>
        <v>261.77</v>
      </c>
      <c r="S31" s="149">
        <v>189.67</v>
      </c>
      <c r="T31" s="149">
        <v>0</v>
      </c>
      <c r="U31" s="149">
        <v>0</v>
      </c>
      <c r="V31" s="149">
        <v>0</v>
      </c>
      <c r="W31" s="149">
        <v>0</v>
      </c>
      <c r="X31" s="149">
        <f t="shared" si="14"/>
        <v>451.44</v>
      </c>
    </row>
    <row r="32" spans="1:24">
      <c r="A32" t="s">
        <v>1260</v>
      </c>
      <c r="B32" t="s">
        <v>1261</v>
      </c>
      <c r="C32" t="s">
        <v>1262</v>
      </c>
      <c r="D32" t="s">
        <v>1242</v>
      </c>
      <c r="E32" t="s">
        <v>1243</v>
      </c>
      <c r="F32" t="s">
        <v>25</v>
      </c>
      <c r="G32" t="s">
        <v>1244</v>
      </c>
      <c r="H32" t="s">
        <v>192</v>
      </c>
      <c r="I32" s="149">
        <v>28.5</v>
      </c>
      <c r="J32" s="149">
        <v>6.55</v>
      </c>
      <c r="K32" s="149">
        <v>6.55</v>
      </c>
      <c r="L32" s="149">
        <v>0</v>
      </c>
      <c r="M32" s="149">
        <v>0</v>
      </c>
      <c r="N32" s="149">
        <v>0</v>
      </c>
      <c r="O32" s="149">
        <f t="shared" si="10"/>
        <v>186.68</v>
      </c>
      <c r="P32" s="149">
        <f t="shared" si="11"/>
        <v>0</v>
      </c>
      <c r="Q32" s="149">
        <f t="shared" si="12"/>
        <v>0</v>
      </c>
      <c r="R32" s="149">
        <f t="shared" si="13"/>
        <v>186.68</v>
      </c>
      <c r="S32" s="149">
        <v>67.53</v>
      </c>
      <c r="T32" s="149">
        <v>0</v>
      </c>
      <c r="U32" s="149">
        <v>0</v>
      </c>
      <c r="V32" s="149">
        <v>0</v>
      </c>
      <c r="W32" s="149">
        <v>0</v>
      </c>
      <c r="X32" s="149">
        <f t="shared" si="14"/>
        <v>254.21</v>
      </c>
    </row>
    <row r="33" spans="1:24">
      <c r="A33" t="s">
        <v>1260</v>
      </c>
      <c r="B33" t="s">
        <v>1261</v>
      </c>
      <c r="C33" t="s">
        <v>1262</v>
      </c>
      <c r="D33" t="s">
        <v>1236</v>
      </c>
      <c r="E33" t="s">
        <v>1237</v>
      </c>
      <c r="F33" t="s">
        <v>25</v>
      </c>
      <c r="G33" t="s">
        <v>1247</v>
      </c>
      <c r="H33" t="s">
        <v>505</v>
      </c>
      <c r="I33" s="149">
        <v>28.5</v>
      </c>
      <c r="J33" s="149">
        <v>11.37</v>
      </c>
      <c r="K33" s="149">
        <v>8</v>
      </c>
      <c r="L33" s="149">
        <v>3.37</v>
      </c>
      <c r="M33" s="149">
        <v>0</v>
      </c>
      <c r="N33" s="149">
        <v>0</v>
      </c>
      <c r="O33" s="149">
        <f t="shared" si="10"/>
        <v>228</v>
      </c>
      <c r="P33" s="149">
        <f t="shared" si="11"/>
        <v>144.07</v>
      </c>
      <c r="Q33" s="149">
        <f t="shared" si="12"/>
        <v>0</v>
      </c>
      <c r="R33" s="149">
        <f t="shared" si="13"/>
        <v>372.07</v>
      </c>
      <c r="S33" s="149">
        <v>232.91</v>
      </c>
      <c r="T33" s="149">
        <v>0</v>
      </c>
      <c r="U33" s="149">
        <v>0</v>
      </c>
      <c r="V33" s="149">
        <v>0</v>
      </c>
      <c r="W33" s="149">
        <v>0</v>
      </c>
      <c r="X33" s="149">
        <f t="shared" si="14"/>
        <v>604.98</v>
      </c>
    </row>
    <row r="34" spans="1:24">
      <c r="A34" t="s">
        <v>1260</v>
      </c>
      <c r="B34" t="s">
        <v>1261</v>
      </c>
      <c r="C34" t="s">
        <v>1262</v>
      </c>
      <c r="D34" t="s">
        <v>1236</v>
      </c>
      <c r="E34" t="s">
        <v>1237</v>
      </c>
      <c r="F34" t="s">
        <v>25</v>
      </c>
      <c r="G34" t="s">
        <v>1238</v>
      </c>
      <c r="H34" t="s">
        <v>49</v>
      </c>
      <c r="I34" s="149">
        <v>28.5</v>
      </c>
      <c r="J34" s="149">
        <v>11.26</v>
      </c>
      <c r="K34" s="149">
        <v>8</v>
      </c>
      <c r="L34" s="149">
        <v>3.26</v>
      </c>
      <c r="M34" s="149">
        <v>0</v>
      </c>
      <c r="N34" s="149">
        <v>0</v>
      </c>
      <c r="O34" s="149">
        <f t="shared" si="10"/>
        <v>228</v>
      </c>
      <c r="P34" s="149">
        <f t="shared" si="11"/>
        <v>139.37</v>
      </c>
      <c r="Q34" s="149">
        <f t="shared" si="12"/>
        <v>0</v>
      </c>
      <c r="R34" s="149">
        <f t="shared" si="13"/>
        <v>367.37</v>
      </c>
      <c r="S34" s="149">
        <v>238.62</v>
      </c>
      <c r="T34" s="149">
        <v>0</v>
      </c>
      <c r="U34" s="149">
        <v>0</v>
      </c>
      <c r="V34" s="149">
        <v>0</v>
      </c>
      <c r="W34" s="149">
        <v>0</v>
      </c>
      <c r="X34" s="149">
        <f t="shared" si="14"/>
        <v>605.99</v>
      </c>
    </row>
    <row r="35" spans="1:24">
      <c r="A35" t="s">
        <v>1260</v>
      </c>
      <c r="B35" t="s">
        <v>1261</v>
      </c>
      <c r="C35" t="s">
        <v>1262</v>
      </c>
      <c r="D35" t="s">
        <v>1236</v>
      </c>
      <c r="E35" t="s">
        <v>1237</v>
      </c>
      <c r="F35" t="s">
        <v>25</v>
      </c>
      <c r="G35" t="s">
        <v>542</v>
      </c>
      <c r="H35" t="s">
        <v>527</v>
      </c>
      <c r="I35" s="149">
        <v>28.5</v>
      </c>
      <c r="J35" s="149">
        <v>10.220000000000001</v>
      </c>
      <c r="K35" s="149">
        <v>8</v>
      </c>
      <c r="L35" s="149">
        <v>2.2200000000000002</v>
      </c>
      <c r="M35" s="149">
        <v>0</v>
      </c>
      <c r="N35" s="149">
        <v>0</v>
      </c>
      <c r="O35" s="149">
        <f t="shared" si="10"/>
        <v>228</v>
      </c>
      <c r="P35" s="149">
        <f t="shared" si="11"/>
        <v>94.91</v>
      </c>
      <c r="Q35" s="149">
        <f t="shared" si="12"/>
        <v>0</v>
      </c>
      <c r="R35" s="149">
        <f t="shared" si="13"/>
        <v>322.91000000000003</v>
      </c>
      <c r="S35" s="149">
        <v>78.53</v>
      </c>
      <c r="T35" s="149">
        <v>0</v>
      </c>
      <c r="U35" s="149">
        <v>0</v>
      </c>
      <c r="V35" s="149">
        <v>0</v>
      </c>
      <c r="W35" s="149">
        <v>0</v>
      </c>
      <c r="X35" s="149">
        <f t="shared" si="14"/>
        <v>401.44</v>
      </c>
    </row>
    <row r="36" spans="1:24" ht="13.9">
      <c r="A36" s="194" t="s">
        <v>1304</v>
      </c>
      <c r="B36" s="194"/>
      <c r="C36" s="194"/>
      <c r="D36" s="194"/>
      <c r="E36" s="194"/>
      <c r="F36" s="194"/>
      <c r="G36" s="194"/>
      <c r="H36" s="194"/>
      <c r="I36" s="150">
        <v>28.5</v>
      </c>
      <c r="J36" s="150">
        <f t="shared" ref="J36:X36" si="15">ROUND(SUM(J30:J35),2)</f>
        <v>56.36</v>
      </c>
      <c r="K36" s="150">
        <f t="shared" si="15"/>
        <v>46.55</v>
      </c>
      <c r="L36" s="150">
        <f t="shared" si="15"/>
        <v>9.81</v>
      </c>
      <c r="M36" s="150">
        <f t="shared" si="15"/>
        <v>0</v>
      </c>
      <c r="N36" s="150">
        <f t="shared" si="15"/>
        <v>0</v>
      </c>
      <c r="O36" s="150">
        <f t="shared" si="15"/>
        <v>1326.68</v>
      </c>
      <c r="P36" s="150">
        <f t="shared" si="15"/>
        <v>419.39</v>
      </c>
      <c r="Q36" s="150">
        <f t="shared" si="15"/>
        <v>0</v>
      </c>
      <c r="R36" s="150">
        <f t="shared" si="15"/>
        <v>1746.07</v>
      </c>
      <c r="S36" s="150">
        <f t="shared" si="15"/>
        <v>928.46</v>
      </c>
      <c r="T36" s="150">
        <f t="shared" si="15"/>
        <v>0</v>
      </c>
      <c r="U36" s="150">
        <f t="shared" si="15"/>
        <v>0</v>
      </c>
      <c r="V36" s="150">
        <f t="shared" si="15"/>
        <v>0</v>
      </c>
      <c r="W36" s="150">
        <f t="shared" si="15"/>
        <v>0</v>
      </c>
      <c r="X36" s="150">
        <f t="shared" si="15"/>
        <v>2674.53</v>
      </c>
    </row>
    <row r="37" spans="1:24"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</row>
    <row r="38" spans="1:24">
      <c r="A38" t="s">
        <v>1266</v>
      </c>
      <c r="B38" t="s">
        <v>1267</v>
      </c>
      <c r="C38" t="s">
        <v>1268</v>
      </c>
      <c r="D38" t="s">
        <v>1236</v>
      </c>
      <c r="E38" t="s">
        <v>1237</v>
      </c>
      <c r="F38" t="s">
        <v>25</v>
      </c>
      <c r="G38" t="s">
        <v>1238</v>
      </c>
      <c r="H38" t="s">
        <v>49</v>
      </c>
      <c r="I38" s="149">
        <v>28.5</v>
      </c>
      <c r="J38" s="149">
        <v>11.27</v>
      </c>
      <c r="K38" s="149">
        <v>8</v>
      </c>
      <c r="L38" s="149">
        <v>3.27</v>
      </c>
      <c r="M38" s="149">
        <v>0</v>
      </c>
      <c r="N38" s="149">
        <v>0</v>
      </c>
      <c r="O38" s="149">
        <f>ROUND(K38*I38+0.000000001,2)</f>
        <v>228</v>
      </c>
      <c r="P38" s="149">
        <f>ROUND(L38*I38*1.5+0.000000001,2)</f>
        <v>139.79</v>
      </c>
      <c r="Q38" s="149">
        <f>ROUND(M38*I38*2+0.000000001,2)</f>
        <v>0</v>
      </c>
      <c r="R38" s="149">
        <f>ROUND(SUM(O38:Q38),2)</f>
        <v>367.79</v>
      </c>
      <c r="S38" s="149">
        <v>238.62</v>
      </c>
      <c r="T38" s="149">
        <v>0</v>
      </c>
      <c r="U38" s="149">
        <v>0</v>
      </c>
      <c r="V38" s="149">
        <v>0</v>
      </c>
      <c r="W38" s="149">
        <v>0</v>
      </c>
      <c r="X38" s="149">
        <f>ROUND(SUM(R38:W38),2)</f>
        <v>606.41</v>
      </c>
    </row>
    <row r="39" spans="1:24" ht="13.9">
      <c r="A39" s="194" t="s">
        <v>1305</v>
      </c>
      <c r="B39" s="194"/>
      <c r="C39" s="194"/>
      <c r="D39" s="194"/>
      <c r="E39" s="194"/>
      <c r="F39" s="194"/>
      <c r="G39" s="194"/>
      <c r="H39" s="194"/>
      <c r="I39" s="150">
        <v>28.5</v>
      </c>
      <c r="J39" s="150">
        <f t="shared" ref="J39:X39" si="16">ROUND(SUM(J38:J38),2)</f>
        <v>11.27</v>
      </c>
      <c r="K39" s="150">
        <f t="shared" si="16"/>
        <v>8</v>
      </c>
      <c r="L39" s="150">
        <f t="shared" si="16"/>
        <v>3.27</v>
      </c>
      <c r="M39" s="150">
        <f t="shared" si="16"/>
        <v>0</v>
      </c>
      <c r="N39" s="150">
        <f t="shared" si="16"/>
        <v>0</v>
      </c>
      <c r="O39" s="150">
        <f t="shared" si="16"/>
        <v>228</v>
      </c>
      <c r="P39" s="150">
        <f t="shared" si="16"/>
        <v>139.79</v>
      </c>
      <c r="Q39" s="150">
        <f t="shared" si="16"/>
        <v>0</v>
      </c>
      <c r="R39" s="150">
        <f t="shared" si="16"/>
        <v>367.79</v>
      </c>
      <c r="S39" s="150">
        <f t="shared" si="16"/>
        <v>238.62</v>
      </c>
      <c r="T39" s="150">
        <f t="shared" si="16"/>
        <v>0</v>
      </c>
      <c r="U39" s="150">
        <f t="shared" si="16"/>
        <v>0</v>
      </c>
      <c r="V39" s="150">
        <f t="shared" si="16"/>
        <v>0</v>
      </c>
      <c r="W39" s="150">
        <f t="shared" si="16"/>
        <v>0</v>
      </c>
      <c r="X39" s="150">
        <f t="shared" si="16"/>
        <v>606.41</v>
      </c>
    </row>
    <row r="40" spans="1:24"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</row>
    <row r="41" spans="1:24">
      <c r="A41" t="s">
        <v>1269</v>
      </c>
      <c r="B41" t="s">
        <v>1270</v>
      </c>
      <c r="C41" t="s">
        <v>1271</v>
      </c>
      <c r="D41" t="s">
        <v>1236</v>
      </c>
      <c r="E41" t="s">
        <v>1237</v>
      </c>
      <c r="F41" t="s">
        <v>25</v>
      </c>
      <c r="G41" t="s">
        <v>1247</v>
      </c>
      <c r="H41" t="s">
        <v>505</v>
      </c>
      <c r="I41" s="149">
        <v>28.5</v>
      </c>
      <c r="J41" s="149">
        <v>12.03</v>
      </c>
      <c r="K41" s="149">
        <v>8</v>
      </c>
      <c r="L41" s="149">
        <v>4</v>
      </c>
      <c r="M41" s="149">
        <v>0.03</v>
      </c>
      <c r="N41" s="149">
        <v>0</v>
      </c>
      <c r="O41" s="149">
        <f>ROUND(K41*I41+0.000000001,2)</f>
        <v>228</v>
      </c>
      <c r="P41" s="149">
        <f>ROUND(L41*I41*1.5+0.000000001,2)</f>
        <v>171</v>
      </c>
      <c r="Q41" s="149">
        <f>ROUND(M41*I41*2+0.000000001,2)</f>
        <v>1.71</v>
      </c>
      <c r="R41" s="149">
        <f>ROUND(SUM(O41:Q41),2)</f>
        <v>400.71</v>
      </c>
      <c r="S41" s="149">
        <v>232.91</v>
      </c>
      <c r="T41" s="149">
        <v>0</v>
      </c>
      <c r="U41" s="149">
        <v>0</v>
      </c>
      <c r="V41" s="149">
        <v>0</v>
      </c>
      <c r="W41" s="149">
        <v>0</v>
      </c>
      <c r="X41" s="149">
        <f>ROUND(SUM(R41:W41),2)</f>
        <v>633.62</v>
      </c>
    </row>
    <row r="42" spans="1:24">
      <c r="A42" t="s">
        <v>1269</v>
      </c>
      <c r="B42" t="s">
        <v>1270</v>
      </c>
      <c r="C42" t="s">
        <v>1271</v>
      </c>
      <c r="D42" t="s">
        <v>1236</v>
      </c>
      <c r="E42" t="s">
        <v>1237</v>
      </c>
      <c r="F42" t="s">
        <v>25</v>
      </c>
      <c r="G42" t="s">
        <v>1238</v>
      </c>
      <c r="H42" t="s">
        <v>49</v>
      </c>
      <c r="I42" s="149">
        <v>28.5</v>
      </c>
      <c r="J42" s="149">
        <v>11.29</v>
      </c>
      <c r="K42" s="149">
        <v>8</v>
      </c>
      <c r="L42" s="149">
        <v>3.29</v>
      </c>
      <c r="M42" s="149">
        <v>0</v>
      </c>
      <c r="N42" s="149">
        <v>0</v>
      </c>
      <c r="O42" s="149">
        <f>ROUND(K42*I42+0.000000001,2)</f>
        <v>228</v>
      </c>
      <c r="P42" s="149">
        <f>ROUND(L42*I42*1.5+0.000000001,2)</f>
        <v>140.65</v>
      </c>
      <c r="Q42" s="149">
        <f>ROUND(M42*I42*2+0.000000001,2)</f>
        <v>0</v>
      </c>
      <c r="R42" s="149">
        <f>ROUND(SUM(O42:Q42),2)</f>
        <v>368.65</v>
      </c>
      <c r="S42" s="149">
        <v>238.62</v>
      </c>
      <c r="T42" s="149">
        <v>0</v>
      </c>
      <c r="U42" s="149">
        <v>0</v>
      </c>
      <c r="V42" s="149">
        <v>0</v>
      </c>
      <c r="W42" s="149">
        <v>0</v>
      </c>
      <c r="X42" s="149">
        <f>ROUND(SUM(R42:W42),2)</f>
        <v>607.27</v>
      </c>
    </row>
    <row r="43" spans="1:24">
      <c r="A43" t="s">
        <v>1269</v>
      </c>
      <c r="B43" t="s">
        <v>1270</v>
      </c>
      <c r="C43" t="s">
        <v>1271</v>
      </c>
      <c r="D43" t="s">
        <v>1236</v>
      </c>
      <c r="E43" t="s">
        <v>1237</v>
      </c>
      <c r="F43" t="s">
        <v>25</v>
      </c>
      <c r="G43" t="s">
        <v>542</v>
      </c>
      <c r="H43" t="s">
        <v>527</v>
      </c>
      <c r="I43" s="149">
        <v>28.5</v>
      </c>
      <c r="J43" s="149">
        <v>10.210000000000001</v>
      </c>
      <c r="K43" s="149">
        <v>8</v>
      </c>
      <c r="L43" s="149">
        <v>2.21</v>
      </c>
      <c r="M43" s="149">
        <v>0</v>
      </c>
      <c r="N43" s="149">
        <v>0</v>
      </c>
      <c r="O43" s="149">
        <f>ROUND(K43*I43+0.000000001,2)</f>
        <v>228</v>
      </c>
      <c r="P43" s="149">
        <f>ROUND(L43*I43*1.5+0.000000001,2)</f>
        <v>94.48</v>
      </c>
      <c r="Q43" s="149">
        <f>ROUND(M43*I43*2+0.000000001,2)</f>
        <v>0</v>
      </c>
      <c r="R43" s="149">
        <f>ROUND(SUM(O43:Q43),2)</f>
        <v>322.48</v>
      </c>
      <c r="S43" s="149">
        <v>78.53</v>
      </c>
      <c r="T43" s="149">
        <v>0</v>
      </c>
      <c r="U43" s="149">
        <v>0</v>
      </c>
      <c r="V43" s="149">
        <v>0</v>
      </c>
      <c r="W43" s="149">
        <v>0</v>
      </c>
      <c r="X43" s="149">
        <f>ROUND(SUM(R43:W43),2)</f>
        <v>401.01</v>
      </c>
    </row>
    <row r="44" spans="1:24" ht="13.9">
      <c r="A44" s="194" t="s">
        <v>1306</v>
      </c>
      <c r="B44" s="194"/>
      <c r="C44" s="194"/>
      <c r="D44" s="194"/>
      <c r="E44" s="194"/>
      <c r="F44" s="194"/>
      <c r="G44" s="194"/>
      <c r="H44" s="194"/>
      <c r="I44" s="150">
        <v>28.5</v>
      </c>
      <c r="J44" s="150">
        <f t="shared" ref="J44:X44" si="17">ROUND(SUM(J41:J43),2)</f>
        <v>33.53</v>
      </c>
      <c r="K44" s="150">
        <f t="shared" si="17"/>
        <v>24</v>
      </c>
      <c r="L44" s="150">
        <f t="shared" si="17"/>
        <v>9.5</v>
      </c>
      <c r="M44" s="150">
        <f t="shared" si="17"/>
        <v>0.03</v>
      </c>
      <c r="N44" s="150">
        <f t="shared" si="17"/>
        <v>0</v>
      </c>
      <c r="O44" s="150">
        <f t="shared" si="17"/>
        <v>684</v>
      </c>
      <c r="P44" s="150">
        <f t="shared" si="17"/>
        <v>406.13</v>
      </c>
      <c r="Q44" s="150">
        <f t="shared" si="17"/>
        <v>1.71</v>
      </c>
      <c r="R44" s="150">
        <f t="shared" si="17"/>
        <v>1091.8399999999999</v>
      </c>
      <c r="S44" s="150">
        <f t="shared" si="17"/>
        <v>550.05999999999995</v>
      </c>
      <c r="T44" s="150">
        <f t="shared" si="17"/>
        <v>0</v>
      </c>
      <c r="U44" s="150">
        <f t="shared" si="17"/>
        <v>0</v>
      </c>
      <c r="V44" s="150">
        <f t="shared" si="17"/>
        <v>0</v>
      </c>
      <c r="W44" s="150">
        <f t="shared" si="17"/>
        <v>0</v>
      </c>
      <c r="X44" s="150">
        <f t="shared" si="17"/>
        <v>1641.9</v>
      </c>
    </row>
    <row r="45" spans="1:24"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</row>
    <row r="46" spans="1:24">
      <c r="A46" t="s">
        <v>1272</v>
      </c>
      <c r="B46" t="s">
        <v>1273</v>
      </c>
      <c r="C46" t="s">
        <v>1274</v>
      </c>
      <c r="D46" t="s">
        <v>1245</v>
      </c>
      <c r="E46" t="s">
        <v>1237</v>
      </c>
      <c r="F46" t="s">
        <v>25</v>
      </c>
      <c r="G46" t="s">
        <v>1246</v>
      </c>
      <c r="H46" t="s">
        <v>862</v>
      </c>
      <c r="I46" s="149">
        <v>28.5</v>
      </c>
      <c r="J46" s="149">
        <v>10.28</v>
      </c>
      <c r="K46" s="149">
        <v>8</v>
      </c>
      <c r="L46" s="149">
        <v>2.2799999999999998</v>
      </c>
      <c r="M46" s="149">
        <v>0</v>
      </c>
      <c r="N46" s="149">
        <v>0</v>
      </c>
      <c r="O46" s="149">
        <f>ROUND(K46*I46+0.000000001,2)</f>
        <v>228</v>
      </c>
      <c r="P46" s="149">
        <f>ROUND(L46*I46*1.5+0.000000001,2)</f>
        <v>97.47</v>
      </c>
      <c r="Q46" s="149">
        <f>ROUND(M46*I46*2+0.000000001,2)</f>
        <v>0</v>
      </c>
      <c r="R46" s="149">
        <f>ROUND(SUM(O46:Q46),2)</f>
        <v>325.47000000000003</v>
      </c>
      <c r="S46" s="149">
        <v>121.2</v>
      </c>
      <c r="T46" s="149">
        <v>0</v>
      </c>
      <c r="U46" s="149">
        <v>0</v>
      </c>
      <c r="V46" s="149">
        <v>0</v>
      </c>
      <c r="W46" s="149">
        <v>0</v>
      </c>
      <c r="X46" s="149">
        <f>ROUND(SUM(R46:W46),2)</f>
        <v>446.67</v>
      </c>
    </row>
    <row r="47" spans="1:24">
      <c r="A47" t="s">
        <v>1272</v>
      </c>
      <c r="B47" t="s">
        <v>1273</v>
      </c>
      <c r="C47" t="s">
        <v>1274</v>
      </c>
      <c r="D47" t="s">
        <v>1236</v>
      </c>
      <c r="E47" t="s">
        <v>1237</v>
      </c>
      <c r="F47" t="s">
        <v>25</v>
      </c>
      <c r="G47" t="s">
        <v>1241</v>
      </c>
      <c r="H47" t="s">
        <v>167</v>
      </c>
      <c r="I47" s="149">
        <v>28.5</v>
      </c>
      <c r="J47" s="149">
        <v>10.89</v>
      </c>
      <c r="K47" s="149">
        <v>8</v>
      </c>
      <c r="L47" s="149">
        <v>2.89</v>
      </c>
      <c r="M47" s="149">
        <v>0</v>
      </c>
      <c r="N47" s="149">
        <v>0</v>
      </c>
      <c r="O47" s="149">
        <f>ROUND(K47*I47+0.000000001,2)</f>
        <v>228</v>
      </c>
      <c r="P47" s="149">
        <f>ROUND(L47*I47*1.5+0.000000001,2)</f>
        <v>123.55</v>
      </c>
      <c r="Q47" s="149">
        <f>ROUND(M47*I47*2+0.000000001,2)</f>
        <v>0</v>
      </c>
      <c r="R47" s="149">
        <f>ROUND(SUM(O47:Q47),2)</f>
        <v>351.55</v>
      </c>
      <c r="S47" s="149">
        <v>189.67</v>
      </c>
      <c r="T47" s="149">
        <v>0</v>
      </c>
      <c r="U47" s="149">
        <v>0</v>
      </c>
      <c r="V47" s="149">
        <v>0</v>
      </c>
      <c r="W47" s="149">
        <v>0</v>
      </c>
      <c r="X47" s="149">
        <f>ROUND(SUM(R47:W47),2)</f>
        <v>541.22</v>
      </c>
    </row>
    <row r="48" spans="1:24">
      <c r="A48" t="s">
        <v>1272</v>
      </c>
      <c r="B48" t="s">
        <v>1273</v>
      </c>
      <c r="C48" t="s">
        <v>1274</v>
      </c>
      <c r="D48" t="s">
        <v>1236</v>
      </c>
      <c r="E48" t="s">
        <v>1237</v>
      </c>
      <c r="F48" t="s">
        <v>25</v>
      </c>
      <c r="G48" t="s">
        <v>1247</v>
      </c>
      <c r="H48" t="s">
        <v>505</v>
      </c>
      <c r="I48" s="149">
        <v>28.5</v>
      </c>
      <c r="J48" s="149">
        <v>11.5</v>
      </c>
      <c r="K48" s="149">
        <v>8</v>
      </c>
      <c r="L48" s="149">
        <v>3.5</v>
      </c>
      <c r="M48" s="149">
        <v>0</v>
      </c>
      <c r="N48" s="149">
        <v>0</v>
      </c>
      <c r="O48" s="149">
        <f>ROUND(K48*I48+0.000000001,2)</f>
        <v>228</v>
      </c>
      <c r="P48" s="149">
        <f>ROUND(L48*I48*1.5+0.000000001,2)</f>
        <v>149.63</v>
      </c>
      <c r="Q48" s="149">
        <f>ROUND(M48*I48*2+0.000000001,2)</f>
        <v>0</v>
      </c>
      <c r="R48" s="149">
        <f>ROUND(SUM(O48:Q48),2)</f>
        <v>377.63</v>
      </c>
      <c r="S48" s="149">
        <v>232.91</v>
      </c>
      <c r="T48" s="149">
        <v>0</v>
      </c>
      <c r="U48" s="149">
        <v>0</v>
      </c>
      <c r="V48" s="149">
        <v>0</v>
      </c>
      <c r="W48" s="149">
        <v>0</v>
      </c>
      <c r="X48" s="149">
        <f>ROUND(SUM(R48:W48),2)</f>
        <v>610.54</v>
      </c>
    </row>
    <row r="49" spans="1:24">
      <c r="A49" t="s">
        <v>1272</v>
      </c>
      <c r="B49" t="s">
        <v>1273</v>
      </c>
      <c r="C49" t="s">
        <v>1274</v>
      </c>
      <c r="D49" t="s">
        <v>1242</v>
      </c>
      <c r="E49" t="s">
        <v>1243</v>
      </c>
      <c r="F49" t="s">
        <v>25</v>
      </c>
      <c r="G49" t="s">
        <v>1244</v>
      </c>
      <c r="H49" t="s">
        <v>27</v>
      </c>
      <c r="I49" s="149">
        <v>28.5</v>
      </c>
      <c r="J49" s="149">
        <v>6.33</v>
      </c>
      <c r="K49" s="149">
        <v>6.33</v>
      </c>
      <c r="L49" s="149">
        <v>0</v>
      </c>
      <c r="M49" s="149">
        <v>0</v>
      </c>
      <c r="N49" s="149">
        <v>0</v>
      </c>
      <c r="O49" s="149">
        <f>ROUND(K49*I49+0.000000001,2)</f>
        <v>180.41</v>
      </c>
      <c r="P49" s="149">
        <f>ROUND(L49*I49*1.5+0.000000001,2)</f>
        <v>0</v>
      </c>
      <c r="Q49" s="149">
        <f>ROUND(M49*I49*2+0.000000001,2)</f>
        <v>0</v>
      </c>
      <c r="R49" s="149">
        <f>ROUND(SUM(O49:Q49),2)</f>
        <v>180.41</v>
      </c>
      <c r="S49" s="149">
        <v>54.34</v>
      </c>
      <c r="T49" s="149">
        <v>0</v>
      </c>
      <c r="U49" s="149">
        <v>0</v>
      </c>
      <c r="V49" s="149">
        <v>0</v>
      </c>
      <c r="W49" s="149">
        <v>0</v>
      </c>
      <c r="X49" s="149">
        <f>ROUND(SUM(R49:W49),2)</f>
        <v>234.75</v>
      </c>
    </row>
    <row r="50" spans="1:24">
      <c r="A50" t="s">
        <v>1272</v>
      </c>
      <c r="B50" t="s">
        <v>1273</v>
      </c>
      <c r="C50" t="s">
        <v>1274</v>
      </c>
      <c r="D50" t="s">
        <v>1236</v>
      </c>
      <c r="E50" t="s">
        <v>1237</v>
      </c>
      <c r="F50" t="s">
        <v>25</v>
      </c>
      <c r="G50" t="s">
        <v>1238</v>
      </c>
      <c r="H50" t="s">
        <v>49</v>
      </c>
      <c r="I50" s="149">
        <v>28.5</v>
      </c>
      <c r="J50" s="149">
        <v>11.29</v>
      </c>
      <c r="K50" s="149">
        <v>8</v>
      </c>
      <c r="L50" s="149">
        <v>3.29</v>
      </c>
      <c r="M50" s="149">
        <v>0</v>
      </c>
      <c r="N50" s="149">
        <v>0</v>
      </c>
      <c r="O50" s="149">
        <f>ROUND(K50*I50+0.000000001,2)</f>
        <v>228</v>
      </c>
      <c r="P50" s="149">
        <f>ROUND(L50*I50*1.5+0.000000001,2)</f>
        <v>140.65</v>
      </c>
      <c r="Q50" s="149">
        <f>ROUND(M50*I50*2+0.000000001,2)</f>
        <v>0</v>
      </c>
      <c r="R50" s="149">
        <f>ROUND(SUM(O50:Q50),2)</f>
        <v>368.65</v>
      </c>
      <c r="S50" s="149">
        <v>238.62</v>
      </c>
      <c r="T50" s="149">
        <v>0</v>
      </c>
      <c r="U50" s="149">
        <v>0</v>
      </c>
      <c r="V50" s="149">
        <v>0</v>
      </c>
      <c r="W50" s="149">
        <v>0</v>
      </c>
      <c r="X50" s="149">
        <f>ROUND(SUM(R50:W50),2)</f>
        <v>607.27</v>
      </c>
    </row>
    <row r="51" spans="1:24" ht="13.9">
      <c r="A51" s="194" t="s">
        <v>1307</v>
      </c>
      <c r="B51" s="194"/>
      <c r="C51" s="194"/>
      <c r="D51" s="194"/>
      <c r="E51" s="194"/>
      <c r="F51" s="194"/>
      <c r="G51" s="194"/>
      <c r="H51" s="194"/>
      <c r="I51" s="150">
        <v>28.5</v>
      </c>
      <c r="J51" s="150">
        <f t="shared" ref="J51:X51" si="18">ROUND(SUM(J46:J50),2)</f>
        <v>50.29</v>
      </c>
      <c r="K51" s="150">
        <f t="shared" si="18"/>
        <v>38.33</v>
      </c>
      <c r="L51" s="150">
        <f t="shared" si="18"/>
        <v>11.96</v>
      </c>
      <c r="M51" s="150">
        <f t="shared" si="18"/>
        <v>0</v>
      </c>
      <c r="N51" s="150">
        <f t="shared" si="18"/>
        <v>0</v>
      </c>
      <c r="O51" s="150">
        <f t="shared" si="18"/>
        <v>1092.4100000000001</v>
      </c>
      <c r="P51" s="150">
        <f t="shared" si="18"/>
        <v>511.3</v>
      </c>
      <c r="Q51" s="150">
        <f t="shared" si="18"/>
        <v>0</v>
      </c>
      <c r="R51" s="150">
        <f t="shared" si="18"/>
        <v>1603.71</v>
      </c>
      <c r="S51" s="150">
        <f t="shared" si="18"/>
        <v>836.74</v>
      </c>
      <c r="T51" s="150">
        <f t="shared" si="18"/>
        <v>0</v>
      </c>
      <c r="U51" s="150">
        <f t="shared" si="18"/>
        <v>0</v>
      </c>
      <c r="V51" s="150">
        <f t="shared" si="18"/>
        <v>0</v>
      </c>
      <c r="W51" s="150">
        <f t="shared" si="18"/>
        <v>0</v>
      </c>
      <c r="X51" s="150">
        <f t="shared" si="18"/>
        <v>2440.4499999999998</v>
      </c>
    </row>
    <row r="52" spans="1:24"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</row>
    <row r="53" spans="1:24">
      <c r="A53" t="s">
        <v>1283</v>
      </c>
      <c r="B53" t="s">
        <v>1284</v>
      </c>
      <c r="C53" t="s">
        <v>1285</v>
      </c>
      <c r="D53" t="s">
        <v>1245</v>
      </c>
      <c r="E53" t="s">
        <v>1237</v>
      </c>
      <c r="F53" t="s">
        <v>25</v>
      </c>
      <c r="G53" t="s">
        <v>1246</v>
      </c>
      <c r="H53" t="s">
        <v>862</v>
      </c>
      <c r="I53" s="149">
        <v>28.5</v>
      </c>
      <c r="J53" s="149">
        <v>10.18</v>
      </c>
      <c r="K53" s="149">
        <v>8</v>
      </c>
      <c r="L53" s="149">
        <v>2.1800000000000002</v>
      </c>
      <c r="M53" s="149">
        <v>0</v>
      </c>
      <c r="N53" s="149">
        <v>0</v>
      </c>
      <c r="O53" s="149">
        <f>ROUND(K53*I53+0.000000001,2)</f>
        <v>228</v>
      </c>
      <c r="P53" s="149">
        <f>ROUND(L53*I53*1.5+0.000000001,2)</f>
        <v>93.2</v>
      </c>
      <c r="Q53" s="149">
        <f>ROUND(M53*I53*2+0.000000001,2)</f>
        <v>0</v>
      </c>
      <c r="R53" s="149">
        <f>ROUND(SUM(O53:Q53),2)</f>
        <v>321.2</v>
      </c>
      <c r="S53" s="149">
        <v>121.2</v>
      </c>
      <c r="T53" s="149">
        <v>0</v>
      </c>
      <c r="U53" s="149">
        <v>0</v>
      </c>
      <c r="V53" s="149">
        <v>0</v>
      </c>
      <c r="W53" s="149">
        <v>0</v>
      </c>
      <c r="X53" s="149">
        <f>ROUND(SUM(R53:W53),2)</f>
        <v>442.4</v>
      </c>
    </row>
    <row r="54" spans="1:24">
      <c r="A54" t="s">
        <v>1283</v>
      </c>
      <c r="B54" t="s">
        <v>1284</v>
      </c>
      <c r="C54" t="s">
        <v>1285</v>
      </c>
      <c r="D54" t="s">
        <v>1236</v>
      </c>
      <c r="E54" t="s">
        <v>1237</v>
      </c>
      <c r="F54" t="s">
        <v>25</v>
      </c>
      <c r="G54" t="s">
        <v>1241</v>
      </c>
      <c r="H54" t="s">
        <v>167</v>
      </c>
      <c r="I54" s="149">
        <v>28.5</v>
      </c>
      <c r="J54" s="149">
        <v>10.77</v>
      </c>
      <c r="K54" s="149">
        <v>8</v>
      </c>
      <c r="L54" s="149">
        <v>2.77</v>
      </c>
      <c r="M54" s="149">
        <v>0</v>
      </c>
      <c r="N54" s="149">
        <v>0</v>
      </c>
      <c r="O54" s="149">
        <f>ROUND(K54*I54+0.000000001,2)</f>
        <v>228</v>
      </c>
      <c r="P54" s="149">
        <f>ROUND(L54*I54*1.5+0.000000001,2)</f>
        <v>118.42</v>
      </c>
      <c r="Q54" s="149">
        <f>ROUND(M54*I54*2+0.000000001,2)</f>
        <v>0</v>
      </c>
      <c r="R54" s="149">
        <f>ROUND(SUM(O54:Q54),2)</f>
        <v>346.42</v>
      </c>
      <c r="S54" s="149">
        <v>189.67</v>
      </c>
      <c r="T54" s="149">
        <v>0</v>
      </c>
      <c r="U54" s="149">
        <v>0</v>
      </c>
      <c r="V54" s="149">
        <v>0</v>
      </c>
      <c r="W54" s="149">
        <v>0</v>
      </c>
      <c r="X54" s="149">
        <f>ROUND(SUM(R54:W54),2)</f>
        <v>536.09</v>
      </c>
    </row>
    <row r="55" spans="1:24">
      <c r="A55" t="s">
        <v>1283</v>
      </c>
      <c r="B55" t="s">
        <v>1284</v>
      </c>
      <c r="C55" t="s">
        <v>1285</v>
      </c>
      <c r="D55" t="s">
        <v>1236</v>
      </c>
      <c r="E55" t="s">
        <v>1237</v>
      </c>
      <c r="F55" t="s">
        <v>25</v>
      </c>
      <c r="G55" t="s">
        <v>1247</v>
      </c>
      <c r="H55" t="s">
        <v>505</v>
      </c>
      <c r="I55" s="149">
        <v>28.5</v>
      </c>
      <c r="J55" s="149">
        <v>11.41</v>
      </c>
      <c r="K55" s="149">
        <v>8</v>
      </c>
      <c r="L55" s="149">
        <v>3.41</v>
      </c>
      <c r="M55" s="149">
        <v>0</v>
      </c>
      <c r="N55" s="149">
        <v>0</v>
      </c>
      <c r="O55" s="149">
        <f>ROUND(K55*I55+0.000000001,2)</f>
        <v>228</v>
      </c>
      <c r="P55" s="149">
        <f>ROUND(L55*I55*1.5+0.000000001,2)</f>
        <v>145.78</v>
      </c>
      <c r="Q55" s="149">
        <f>ROUND(M55*I55*2+0.000000001,2)</f>
        <v>0</v>
      </c>
      <c r="R55" s="149">
        <f>ROUND(SUM(O55:Q55),2)</f>
        <v>373.78</v>
      </c>
      <c r="S55" s="149">
        <v>232.91</v>
      </c>
      <c r="T55" s="149">
        <v>0</v>
      </c>
      <c r="U55" s="149">
        <v>0</v>
      </c>
      <c r="V55" s="149">
        <v>0</v>
      </c>
      <c r="W55" s="149">
        <v>0</v>
      </c>
      <c r="X55" s="149">
        <f>ROUND(SUM(R55:W55),2)</f>
        <v>606.69000000000005</v>
      </c>
    </row>
    <row r="56" spans="1:24">
      <c r="A56" t="s">
        <v>1283</v>
      </c>
      <c r="B56" t="s">
        <v>1284</v>
      </c>
      <c r="C56" t="s">
        <v>1285</v>
      </c>
      <c r="D56" t="s">
        <v>1236</v>
      </c>
      <c r="E56" t="s">
        <v>1237</v>
      </c>
      <c r="F56" t="s">
        <v>25</v>
      </c>
      <c r="G56" t="s">
        <v>1238</v>
      </c>
      <c r="H56" t="s">
        <v>49</v>
      </c>
      <c r="I56" s="149">
        <v>28.5</v>
      </c>
      <c r="J56" s="149">
        <v>11.08</v>
      </c>
      <c r="K56" s="149">
        <v>8</v>
      </c>
      <c r="L56" s="149">
        <v>3.08</v>
      </c>
      <c r="M56" s="149">
        <v>0</v>
      </c>
      <c r="N56" s="149">
        <v>0</v>
      </c>
      <c r="O56" s="149">
        <f>ROUND(K56*I56+0.000000001,2)</f>
        <v>228</v>
      </c>
      <c r="P56" s="149">
        <f>ROUND(L56*I56*1.5+0.000000001,2)</f>
        <v>131.66999999999999</v>
      </c>
      <c r="Q56" s="149">
        <f>ROUND(M56*I56*2+0.000000001,2)</f>
        <v>0</v>
      </c>
      <c r="R56" s="149">
        <f>ROUND(SUM(O56:Q56),2)</f>
        <v>359.67</v>
      </c>
      <c r="S56" s="149">
        <v>238.62</v>
      </c>
      <c r="T56" s="149">
        <v>0</v>
      </c>
      <c r="U56" s="149">
        <v>0</v>
      </c>
      <c r="V56" s="149">
        <v>0</v>
      </c>
      <c r="W56" s="149">
        <v>0</v>
      </c>
      <c r="X56" s="149">
        <f>ROUND(SUM(R56:W56),2)</f>
        <v>598.29</v>
      </c>
    </row>
    <row r="57" spans="1:24" ht="13.9">
      <c r="A57" s="194" t="s">
        <v>1308</v>
      </c>
      <c r="B57" s="194"/>
      <c r="C57" s="194"/>
      <c r="D57" s="194"/>
      <c r="E57" s="194"/>
      <c r="F57" s="194"/>
      <c r="G57" s="194"/>
      <c r="H57" s="194"/>
      <c r="I57" s="150">
        <v>28.5</v>
      </c>
      <c r="J57" s="150">
        <f t="shared" ref="J57:X57" si="19">ROUND(SUM(J53:J56),2)</f>
        <v>43.44</v>
      </c>
      <c r="K57" s="150">
        <f t="shared" si="19"/>
        <v>32</v>
      </c>
      <c r="L57" s="150">
        <f t="shared" si="19"/>
        <v>11.44</v>
      </c>
      <c r="M57" s="150">
        <f t="shared" si="19"/>
        <v>0</v>
      </c>
      <c r="N57" s="150">
        <f t="shared" si="19"/>
        <v>0</v>
      </c>
      <c r="O57" s="150">
        <f t="shared" si="19"/>
        <v>912</v>
      </c>
      <c r="P57" s="150">
        <f t="shared" si="19"/>
        <v>489.07</v>
      </c>
      <c r="Q57" s="150">
        <f t="shared" si="19"/>
        <v>0</v>
      </c>
      <c r="R57" s="150">
        <f t="shared" si="19"/>
        <v>1401.07</v>
      </c>
      <c r="S57" s="150">
        <f t="shared" si="19"/>
        <v>782.4</v>
      </c>
      <c r="T57" s="150">
        <f t="shared" si="19"/>
        <v>0</v>
      </c>
      <c r="U57" s="150">
        <f t="shared" si="19"/>
        <v>0</v>
      </c>
      <c r="V57" s="150">
        <f t="shared" si="19"/>
        <v>0</v>
      </c>
      <c r="W57" s="150">
        <f t="shared" si="19"/>
        <v>0</v>
      </c>
      <c r="X57" s="150">
        <f t="shared" si="19"/>
        <v>2183.4699999999998</v>
      </c>
    </row>
    <row r="58" spans="1:24"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</row>
    <row r="59" spans="1:24">
      <c r="A59" t="s">
        <v>1254</v>
      </c>
      <c r="B59" t="s">
        <v>538</v>
      </c>
      <c r="C59" t="s">
        <v>1255</v>
      </c>
      <c r="D59" t="s">
        <v>1236</v>
      </c>
      <c r="E59" t="s">
        <v>1237</v>
      </c>
      <c r="F59" t="s">
        <v>25</v>
      </c>
      <c r="G59" t="s">
        <v>1241</v>
      </c>
      <c r="H59" t="s">
        <v>167</v>
      </c>
      <c r="I59" s="149">
        <v>28.5</v>
      </c>
      <c r="J59" s="149">
        <v>11.16</v>
      </c>
      <c r="K59" s="149">
        <v>8</v>
      </c>
      <c r="L59" s="149">
        <v>3.16</v>
      </c>
      <c r="M59" s="149">
        <v>0</v>
      </c>
      <c r="N59" s="149">
        <v>0</v>
      </c>
      <c r="O59" s="149">
        <f>ROUND(K59*I59+0.000000001,2)</f>
        <v>228</v>
      </c>
      <c r="P59" s="149">
        <f>ROUND(L59*I59*1.5+0.000000001,2)</f>
        <v>135.09</v>
      </c>
      <c r="Q59" s="149">
        <f>ROUND(M59*I59*2+0.000000001,2)</f>
        <v>0</v>
      </c>
      <c r="R59" s="149">
        <f>ROUND(SUM(O59:Q59),2)</f>
        <v>363.09</v>
      </c>
      <c r="S59" s="149">
        <v>189.67</v>
      </c>
      <c r="T59" s="149">
        <v>0</v>
      </c>
      <c r="U59" s="149">
        <v>0</v>
      </c>
      <c r="V59" s="149">
        <v>0</v>
      </c>
      <c r="W59" s="149">
        <v>0</v>
      </c>
      <c r="X59" s="149">
        <f>ROUND(SUM(R59:W59),2)</f>
        <v>552.76</v>
      </c>
    </row>
    <row r="60" spans="1:24">
      <c r="A60" t="s">
        <v>1254</v>
      </c>
      <c r="B60" t="s">
        <v>538</v>
      </c>
      <c r="C60" t="s">
        <v>1255</v>
      </c>
      <c r="D60" t="s">
        <v>1236</v>
      </c>
      <c r="E60" t="s">
        <v>1237</v>
      </c>
      <c r="F60" t="s">
        <v>25</v>
      </c>
      <c r="G60" t="s">
        <v>1247</v>
      </c>
      <c r="H60" t="s">
        <v>505</v>
      </c>
      <c r="I60" s="149">
        <v>28.5</v>
      </c>
      <c r="J60" s="149">
        <v>11.73</v>
      </c>
      <c r="K60" s="149">
        <v>8</v>
      </c>
      <c r="L60" s="149">
        <v>3.73</v>
      </c>
      <c r="M60" s="149">
        <v>0</v>
      </c>
      <c r="N60" s="149">
        <v>0</v>
      </c>
      <c r="O60" s="149">
        <f>ROUND(K60*I60+0.000000001,2)</f>
        <v>228</v>
      </c>
      <c r="P60" s="149">
        <f>ROUND(L60*I60*1.5+0.000000001,2)</f>
        <v>159.46</v>
      </c>
      <c r="Q60" s="149">
        <f>ROUND(M60*I60*2+0.000000001,2)</f>
        <v>0</v>
      </c>
      <c r="R60" s="149">
        <f>ROUND(SUM(O60:Q60),2)</f>
        <v>387.46</v>
      </c>
      <c r="S60" s="149">
        <v>232.91</v>
      </c>
      <c r="T60" s="149">
        <v>0</v>
      </c>
      <c r="U60" s="149">
        <v>0</v>
      </c>
      <c r="V60" s="149">
        <v>0</v>
      </c>
      <c r="W60" s="149">
        <v>0</v>
      </c>
      <c r="X60" s="149">
        <f>ROUND(SUM(R60:W60),2)</f>
        <v>620.37</v>
      </c>
    </row>
    <row r="61" spans="1:24">
      <c r="A61" t="s">
        <v>1254</v>
      </c>
      <c r="B61" t="s">
        <v>538</v>
      </c>
      <c r="C61" t="s">
        <v>1255</v>
      </c>
      <c r="D61" t="s">
        <v>1236</v>
      </c>
      <c r="E61" t="s">
        <v>1237</v>
      </c>
      <c r="F61" t="s">
        <v>25</v>
      </c>
      <c r="G61" t="s">
        <v>1238</v>
      </c>
      <c r="H61" t="s">
        <v>49</v>
      </c>
      <c r="I61" s="149">
        <v>28.5</v>
      </c>
      <c r="J61" s="149">
        <v>11.87</v>
      </c>
      <c r="K61" s="149">
        <v>8</v>
      </c>
      <c r="L61" s="149">
        <v>3.87</v>
      </c>
      <c r="M61" s="149">
        <v>0</v>
      </c>
      <c r="N61" s="149">
        <v>0</v>
      </c>
      <c r="O61" s="149">
        <f>ROUND(K61*I61+0.000000001,2)</f>
        <v>228</v>
      </c>
      <c r="P61" s="149">
        <f>ROUND(L61*I61*1.5+0.000000001,2)</f>
        <v>165.44</v>
      </c>
      <c r="Q61" s="149">
        <f>ROUND(M61*I61*2+0.000000001,2)</f>
        <v>0</v>
      </c>
      <c r="R61" s="149">
        <f>ROUND(SUM(O61:Q61),2)</f>
        <v>393.44</v>
      </c>
      <c r="S61" s="149">
        <v>238.62</v>
      </c>
      <c r="T61" s="149">
        <v>0</v>
      </c>
      <c r="U61" s="149">
        <v>0</v>
      </c>
      <c r="V61" s="149">
        <v>0</v>
      </c>
      <c r="W61" s="149">
        <v>0</v>
      </c>
      <c r="X61" s="149">
        <f>ROUND(SUM(R61:W61),2)</f>
        <v>632.05999999999995</v>
      </c>
    </row>
    <row r="62" spans="1:24" ht="13.9">
      <c r="A62" s="194" t="s">
        <v>1309</v>
      </c>
      <c r="B62" s="194"/>
      <c r="C62" s="194"/>
      <c r="D62" s="194"/>
      <c r="E62" s="194"/>
      <c r="F62" s="194"/>
      <c r="G62" s="194"/>
      <c r="H62" s="194"/>
      <c r="I62" s="150">
        <v>28.5</v>
      </c>
      <c r="J62" s="150">
        <f t="shared" ref="J62:X62" si="20">ROUND(SUM(J59:J61),2)</f>
        <v>34.76</v>
      </c>
      <c r="K62" s="150">
        <f t="shared" si="20"/>
        <v>24</v>
      </c>
      <c r="L62" s="150">
        <f t="shared" si="20"/>
        <v>10.76</v>
      </c>
      <c r="M62" s="150">
        <f t="shared" si="20"/>
        <v>0</v>
      </c>
      <c r="N62" s="150">
        <f t="shared" si="20"/>
        <v>0</v>
      </c>
      <c r="O62" s="150">
        <f t="shared" si="20"/>
        <v>684</v>
      </c>
      <c r="P62" s="150">
        <f t="shared" si="20"/>
        <v>459.99</v>
      </c>
      <c r="Q62" s="150">
        <f t="shared" si="20"/>
        <v>0</v>
      </c>
      <c r="R62" s="150">
        <f t="shared" si="20"/>
        <v>1143.99</v>
      </c>
      <c r="S62" s="150">
        <f t="shared" si="20"/>
        <v>661.2</v>
      </c>
      <c r="T62" s="150">
        <f t="shared" si="20"/>
        <v>0</v>
      </c>
      <c r="U62" s="150">
        <f t="shared" si="20"/>
        <v>0</v>
      </c>
      <c r="V62" s="150">
        <f t="shared" si="20"/>
        <v>0</v>
      </c>
      <c r="W62" s="150">
        <f t="shared" si="20"/>
        <v>0</v>
      </c>
      <c r="X62" s="150">
        <f t="shared" si="20"/>
        <v>1805.19</v>
      </c>
    </row>
    <row r="63" spans="1:24"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</row>
    <row r="64" spans="1:24">
      <c r="A64" t="s">
        <v>1263</v>
      </c>
      <c r="B64" t="s">
        <v>1264</v>
      </c>
      <c r="C64" t="s">
        <v>1265</v>
      </c>
      <c r="D64" t="s">
        <v>1245</v>
      </c>
      <c r="E64" t="s">
        <v>1237</v>
      </c>
      <c r="F64" t="s">
        <v>25</v>
      </c>
      <c r="G64" t="s">
        <v>1246</v>
      </c>
      <c r="H64" t="s">
        <v>862</v>
      </c>
      <c r="I64" s="149">
        <v>28.5</v>
      </c>
      <c r="J64" s="149">
        <v>10.3</v>
      </c>
      <c r="K64" s="149">
        <v>8</v>
      </c>
      <c r="L64" s="149">
        <v>2.2999999999999998</v>
      </c>
      <c r="M64" s="149">
        <v>0</v>
      </c>
      <c r="N64" s="149">
        <v>0</v>
      </c>
      <c r="O64" s="149">
        <f>ROUND(K64*I64+0.000000001,2)</f>
        <v>228</v>
      </c>
      <c r="P64" s="149">
        <f>ROUND(L64*I64*1.5+0.000000001,2)</f>
        <v>98.33</v>
      </c>
      <c r="Q64" s="149">
        <f>ROUND(M64*I64*2+0.000000001,2)</f>
        <v>0</v>
      </c>
      <c r="R64" s="149">
        <f>ROUND(SUM(O64:Q64),2)</f>
        <v>326.33</v>
      </c>
      <c r="S64" s="149">
        <v>121.2</v>
      </c>
      <c r="T64" s="149">
        <v>0</v>
      </c>
      <c r="U64" s="149">
        <v>0</v>
      </c>
      <c r="V64" s="149">
        <v>0</v>
      </c>
      <c r="W64" s="149">
        <v>0</v>
      </c>
      <c r="X64" s="149">
        <f>ROUND(SUM(R64:W64),2)</f>
        <v>447.53</v>
      </c>
    </row>
    <row r="65" spans="1:24">
      <c r="A65" t="s">
        <v>1263</v>
      </c>
      <c r="B65" t="s">
        <v>1264</v>
      </c>
      <c r="C65" t="s">
        <v>1265</v>
      </c>
      <c r="D65" t="s">
        <v>1236</v>
      </c>
      <c r="E65" t="s">
        <v>1237</v>
      </c>
      <c r="F65" t="s">
        <v>25</v>
      </c>
      <c r="G65" t="s">
        <v>1241</v>
      </c>
      <c r="H65" t="s">
        <v>167</v>
      </c>
      <c r="I65" s="149">
        <v>28.5</v>
      </c>
      <c r="J65" s="149">
        <v>10.79</v>
      </c>
      <c r="K65" s="149">
        <v>8</v>
      </c>
      <c r="L65" s="149">
        <v>2.79</v>
      </c>
      <c r="M65" s="149">
        <v>0</v>
      </c>
      <c r="N65" s="149">
        <v>0</v>
      </c>
      <c r="O65" s="149">
        <f>ROUND(K65*I65+0.000000001,2)</f>
        <v>228</v>
      </c>
      <c r="P65" s="149">
        <f>ROUND(L65*I65*1.5+0.000000001,2)</f>
        <v>119.27</v>
      </c>
      <c r="Q65" s="149">
        <f>ROUND(M65*I65*2+0.000000001,2)</f>
        <v>0</v>
      </c>
      <c r="R65" s="149">
        <f>ROUND(SUM(O65:Q65),2)</f>
        <v>347.27</v>
      </c>
      <c r="S65" s="149">
        <v>189.67</v>
      </c>
      <c r="T65" s="149">
        <v>0</v>
      </c>
      <c r="U65" s="149">
        <v>0</v>
      </c>
      <c r="V65" s="149">
        <v>0</v>
      </c>
      <c r="W65" s="149">
        <v>0</v>
      </c>
      <c r="X65" s="149">
        <f>ROUND(SUM(R65:W65),2)</f>
        <v>536.94000000000005</v>
      </c>
    </row>
    <row r="66" spans="1:24">
      <c r="A66" t="s">
        <v>1263</v>
      </c>
      <c r="B66" t="s">
        <v>1264</v>
      </c>
      <c r="C66" t="s">
        <v>1265</v>
      </c>
      <c r="D66" t="s">
        <v>1236</v>
      </c>
      <c r="E66" t="s">
        <v>1237</v>
      </c>
      <c r="F66" t="s">
        <v>25</v>
      </c>
      <c r="G66" t="s">
        <v>1247</v>
      </c>
      <c r="H66" t="s">
        <v>505</v>
      </c>
      <c r="I66" s="149">
        <v>28.5</v>
      </c>
      <c r="J66" s="149">
        <v>11.47</v>
      </c>
      <c r="K66" s="149">
        <v>8</v>
      </c>
      <c r="L66" s="149">
        <v>3.47</v>
      </c>
      <c r="M66" s="149">
        <v>0</v>
      </c>
      <c r="N66" s="149">
        <v>0</v>
      </c>
      <c r="O66" s="149">
        <f>ROUND(K66*I66+0.000000001,2)</f>
        <v>228</v>
      </c>
      <c r="P66" s="149">
        <f>ROUND(L66*I66*1.5+0.000000001,2)</f>
        <v>148.34</v>
      </c>
      <c r="Q66" s="149">
        <f>ROUND(M66*I66*2+0.000000001,2)</f>
        <v>0</v>
      </c>
      <c r="R66" s="149">
        <f>ROUND(SUM(O66:Q66),2)</f>
        <v>376.34</v>
      </c>
      <c r="S66" s="149">
        <v>232.91</v>
      </c>
      <c r="T66" s="149">
        <v>0</v>
      </c>
      <c r="U66" s="149">
        <v>0</v>
      </c>
      <c r="V66" s="149">
        <v>0</v>
      </c>
      <c r="W66" s="149">
        <v>0</v>
      </c>
      <c r="X66" s="149">
        <f>ROUND(SUM(R66:W66),2)</f>
        <v>609.25</v>
      </c>
    </row>
    <row r="67" spans="1:24">
      <c r="A67" t="s">
        <v>1263</v>
      </c>
      <c r="B67" t="s">
        <v>1264</v>
      </c>
      <c r="C67" t="s">
        <v>1265</v>
      </c>
      <c r="D67" t="s">
        <v>1236</v>
      </c>
      <c r="E67" t="s">
        <v>1237</v>
      </c>
      <c r="F67" t="s">
        <v>25</v>
      </c>
      <c r="G67" t="s">
        <v>1238</v>
      </c>
      <c r="H67" t="s">
        <v>49</v>
      </c>
      <c r="I67" s="149">
        <v>28.5</v>
      </c>
      <c r="J67" s="149">
        <v>11.2</v>
      </c>
      <c r="K67" s="149">
        <v>8</v>
      </c>
      <c r="L67" s="149">
        <v>3.2</v>
      </c>
      <c r="M67" s="149">
        <v>0</v>
      </c>
      <c r="N67" s="149">
        <v>0</v>
      </c>
      <c r="O67" s="149">
        <f>ROUND(K67*I67+0.000000001,2)</f>
        <v>228</v>
      </c>
      <c r="P67" s="149">
        <f>ROUND(L67*I67*1.5+0.000000001,2)</f>
        <v>136.80000000000001</v>
      </c>
      <c r="Q67" s="149">
        <f>ROUND(M67*I67*2+0.000000001,2)</f>
        <v>0</v>
      </c>
      <c r="R67" s="149">
        <f>ROUND(SUM(O67:Q67),2)</f>
        <v>364.8</v>
      </c>
      <c r="S67" s="149">
        <v>238.62</v>
      </c>
      <c r="T67" s="149">
        <v>0</v>
      </c>
      <c r="U67" s="149">
        <v>0</v>
      </c>
      <c r="V67" s="149">
        <v>0</v>
      </c>
      <c r="W67" s="149">
        <v>0</v>
      </c>
      <c r="X67" s="149">
        <f>ROUND(SUM(R67:W67),2)</f>
        <v>603.41999999999996</v>
      </c>
    </row>
    <row r="68" spans="1:24">
      <c r="A68" t="s">
        <v>1263</v>
      </c>
      <c r="B68" t="s">
        <v>1264</v>
      </c>
      <c r="C68" t="s">
        <v>1265</v>
      </c>
      <c r="D68" t="s">
        <v>1236</v>
      </c>
      <c r="E68" t="s">
        <v>1237</v>
      </c>
      <c r="F68" t="s">
        <v>25</v>
      </c>
      <c r="G68" t="s">
        <v>542</v>
      </c>
      <c r="H68" t="s">
        <v>527</v>
      </c>
      <c r="I68" s="149">
        <v>28.5</v>
      </c>
      <c r="J68" s="149">
        <v>10.25</v>
      </c>
      <c r="K68" s="149">
        <v>8</v>
      </c>
      <c r="L68" s="149">
        <v>2.25</v>
      </c>
      <c r="M68" s="149">
        <v>0</v>
      </c>
      <c r="N68" s="149">
        <v>0</v>
      </c>
      <c r="O68" s="149">
        <f>ROUND(K68*I68+0.000000001,2)</f>
        <v>228</v>
      </c>
      <c r="P68" s="149">
        <f>ROUND(L68*I68*1.5+0.000000001,2)</f>
        <v>96.19</v>
      </c>
      <c r="Q68" s="149">
        <f>ROUND(M68*I68*2+0.000000001,2)</f>
        <v>0</v>
      </c>
      <c r="R68" s="149">
        <f>ROUND(SUM(O68:Q68),2)</f>
        <v>324.19</v>
      </c>
      <c r="S68" s="149">
        <v>78.53</v>
      </c>
      <c r="T68" s="149">
        <v>0</v>
      </c>
      <c r="U68" s="149">
        <v>0</v>
      </c>
      <c r="V68" s="149">
        <v>0</v>
      </c>
      <c r="W68" s="149">
        <v>0</v>
      </c>
      <c r="X68" s="149">
        <f>ROUND(SUM(R68:W68),2)</f>
        <v>402.72</v>
      </c>
    </row>
    <row r="69" spans="1:24" ht="13.9">
      <c r="A69" s="194" t="s">
        <v>1310</v>
      </c>
      <c r="B69" s="194"/>
      <c r="C69" s="194"/>
      <c r="D69" s="194"/>
      <c r="E69" s="194"/>
      <c r="F69" s="194"/>
      <c r="G69" s="194"/>
      <c r="H69" s="194"/>
      <c r="I69" s="150">
        <v>28.5</v>
      </c>
      <c r="J69" s="150">
        <f t="shared" ref="J69:X69" si="21">ROUND(SUM(J64:J68),2)</f>
        <v>54.01</v>
      </c>
      <c r="K69" s="150">
        <f t="shared" si="21"/>
        <v>40</v>
      </c>
      <c r="L69" s="150">
        <f t="shared" si="21"/>
        <v>14.01</v>
      </c>
      <c r="M69" s="150">
        <f t="shared" si="21"/>
        <v>0</v>
      </c>
      <c r="N69" s="150">
        <f t="shared" si="21"/>
        <v>0</v>
      </c>
      <c r="O69" s="150">
        <f t="shared" si="21"/>
        <v>1140</v>
      </c>
      <c r="P69" s="150">
        <f t="shared" si="21"/>
        <v>598.92999999999995</v>
      </c>
      <c r="Q69" s="150">
        <f t="shared" si="21"/>
        <v>0</v>
      </c>
      <c r="R69" s="150">
        <f t="shared" si="21"/>
        <v>1738.93</v>
      </c>
      <c r="S69" s="150">
        <f t="shared" si="21"/>
        <v>860.93</v>
      </c>
      <c r="T69" s="150">
        <f t="shared" si="21"/>
        <v>0</v>
      </c>
      <c r="U69" s="150">
        <f t="shared" si="21"/>
        <v>0</v>
      </c>
      <c r="V69" s="150">
        <f t="shared" si="21"/>
        <v>0</v>
      </c>
      <c r="W69" s="150">
        <f t="shared" si="21"/>
        <v>0</v>
      </c>
      <c r="X69" s="150">
        <f t="shared" si="21"/>
        <v>2599.86</v>
      </c>
    </row>
    <row r="70" spans="1:24"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</row>
    <row r="71" spans="1:24">
      <c r="A71" t="s">
        <v>1275</v>
      </c>
      <c r="B71" t="s">
        <v>1257</v>
      </c>
      <c r="C71" t="s">
        <v>1276</v>
      </c>
      <c r="D71" t="s">
        <v>1245</v>
      </c>
      <c r="E71" t="s">
        <v>1237</v>
      </c>
      <c r="F71" t="s">
        <v>25</v>
      </c>
      <c r="G71" t="s">
        <v>1246</v>
      </c>
      <c r="H71" t="s">
        <v>862</v>
      </c>
      <c r="I71" s="149">
        <v>28.5</v>
      </c>
      <c r="J71" s="149">
        <v>10.25</v>
      </c>
      <c r="K71" s="149">
        <v>8</v>
      </c>
      <c r="L71" s="149">
        <v>2.25</v>
      </c>
      <c r="M71" s="149">
        <v>0</v>
      </c>
      <c r="N71" s="149">
        <v>0</v>
      </c>
      <c r="O71" s="149">
        <f t="shared" ref="O71:O77" si="22">ROUND(K71*I71+0.000000001,2)</f>
        <v>228</v>
      </c>
      <c r="P71" s="149">
        <f t="shared" ref="P71:P77" si="23">ROUND(L71*I71*1.5+0.000000001,2)</f>
        <v>96.19</v>
      </c>
      <c r="Q71" s="149">
        <f t="shared" ref="Q71:Q77" si="24">ROUND(M71*I71*2+0.000000001,2)</f>
        <v>0</v>
      </c>
      <c r="R71" s="149">
        <f t="shared" ref="R71:R77" si="25">ROUND(SUM(O71:Q71),2)</f>
        <v>324.19</v>
      </c>
      <c r="S71" s="149">
        <v>121.2</v>
      </c>
      <c r="T71" s="149">
        <v>0</v>
      </c>
      <c r="U71" s="149">
        <v>0</v>
      </c>
      <c r="V71" s="149">
        <v>0</v>
      </c>
      <c r="W71" s="149">
        <v>0</v>
      </c>
      <c r="X71" s="149">
        <f t="shared" ref="X71:X77" si="26">ROUND(SUM(R71:W71),2)</f>
        <v>445.39</v>
      </c>
    </row>
    <row r="72" spans="1:24">
      <c r="A72" t="s">
        <v>1275</v>
      </c>
      <c r="B72" t="s">
        <v>1257</v>
      </c>
      <c r="C72" t="s">
        <v>1276</v>
      </c>
      <c r="D72" t="s">
        <v>1236</v>
      </c>
      <c r="E72" t="s">
        <v>1237</v>
      </c>
      <c r="F72" t="s">
        <v>25</v>
      </c>
      <c r="G72" t="s">
        <v>1241</v>
      </c>
      <c r="H72" t="s">
        <v>167</v>
      </c>
      <c r="I72" s="149">
        <v>28.5</v>
      </c>
      <c r="J72" s="149">
        <v>10.85</v>
      </c>
      <c r="K72" s="149">
        <v>8</v>
      </c>
      <c r="L72" s="149">
        <v>2.85</v>
      </c>
      <c r="M72" s="149">
        <v>0</v>
      </c>
      <c r="N72" s="149">
        <v>0</v>
      </c>
      <c r="O72" s="149">
        <f t="shared" si="22"/>
        <v>228</v>
      </c>
      <c r="P72" s="149">
        <f t="shared" si="23"/>
        <v>121.84</v>
      </c>
      <c r="Q72" s="149">
        <f t="shared" si="24"/>
        <v>0</v>
      </c>
      <c r="R72" s="149">
        <f t="shared" si="25"/>
        <v>349.84</v>
      </c>
      <c r="S72" s="149">
        <v>189.67</v>
      </c>
      <c r="T72" s="149">
        <v>0</v>
      </c>
      <c r="U72" s="149">
        <v>0</v>
      </c>
      <c r="V72" s="149">
        <v>0</v>
      </c>
      <c r="W72" s="149">
        <v>0</v>
      </c>
      <c r="X72" s="149">
        <f t="shared" si="26"/>
        <v>539.51</v>
      </c>
    </row>
    <row r="73" spans="1:24">
      <c r="A73" t="s">
        <v>1275</v>
      </c>
      <c r="B73" t="s">
        <v>1257</v>
      </c>
      <c r="C73" t="s">
        <v>1276</v>
      </c>
      <c r="D73" t="s">
        <v>1242</v>
      </c>
      <c r="E73" t="s">
        <v>1243</v>
      </c>
      <c r="F73" t="s">
        <v>25</v>
      </c>
      <c r="G73" t="s">
        <v>1244</v>
      </c>
      <c r="H73" t="s">
        <v>192</v>
      </c>
      <c r="I73" s="149">
        <v>28.5</v>
      </c>
      <c r="J73" s="149">
        <v>6.51</v>
      </c>
      <c r="K73" s="149">
        <v>6.51</v>
      </c>
      <c r="L73" s="149">
        <v>0</v>
      </c>
      <c r="M73" s="149">
        <v>0</v>
      </c>
      <c r="N73" s="149">
        <v>0</v>
      </c>
      <c r="O73" s="149">
        <f t="shared" si="22"/>
        <v>185.54</v>
      </c>
      <c r="P73" s="149">
        <f t="shared" si="23"/>
        <v>0</v>
      </c>
      <c r="Q73" s="149">
        <f t="shared" si="24"/>
        <v>0</v>
      </c>
      <c r="R73" s="149">
        <f t="shared" si="25"/>
        <v>185.54</v>
      </c>
      <c r="S73" s="149">
        <v>67.53</v>
      </c>
      <c r="T73" s="149">
        <v>0</v>
      </c>
      <c r="U73" s="149">
        <v>0</v>
      </c>
      <c r="V73" s="149">
        <v>0</v>
      </c>
      <c r="W73" s="149">
        <v>0</v>
      </c>
      <c r="X73" s="149">
        <f t="shared" si="26"/>
        <v>253.07</v>
      </c>
    </row>
    <row r="74" spans="1:24">
      <c r="A74" t="s">
        <v>1275</v>
      </c>
      <c r="B74" t="s">
        <v>1257</v>
      </c>
      <c r="C74" t="s">
        <v>1276</v>
      </c>
      <c r="D74" t="s">
        <v>1236</v>
      </c>
      <c r="E74" t="s">
        <v>1237</v>
      </c>
      <c r="F74" t="s">
        <v>25</v>
      </c>
      <c r="G74" t="s">
        <v>1247</v>
      </c>
      <c r="H74" t="s">
        <v>505</v>
      </c>
      <c r="I74" s="149">
        <v>28.5</v>
      </c>
      <c r="J74" s="149">
        <v>11.52</v>
      </c>
      <c r="K74" s="149">
        <v>8</v>
      </c>
      <c r="L74" s="149">
        <v>3.52</v>
      </c>
      <c r="M74" s="149">
        <v>0</v>
      </c>
      <c r="N74" s="149">
        <v>0</v>
      </c>
      <c r="O74" s="149">
        <f t="shared" si="22"/>
        <v>228</v>
      </c>
      <c r="P74" s="149">
        <f t="shared" si="23"/>
        <v>150.47999999999999</v>
      </c>
      <c r="Q74" s="149">
        <f t="shared" si="24"/>
        <v>0</v>
      </c>
      <c r="R74" s="149">
        <f t="shared" si="25"/>
        <v>378.48</v>
      </c>
      <c r="S74" s="149">
        <v>232.91</v>
      </c>
      <c r="T74" s="149">
        <v>0</v>
      </c>
      <c r="U74" s="149">
        <v>0</v>
      </c>
      <c r="V74" s="149">
        <v>0</v>
      </c>
      <c r="W74" s="149">
        <v>0</v>
      </c>
      <c r="X74" s="149">
        <f t="shared" si="26"/>
        <v>611.39</v>
      </c>
    </row>
    <row r="75" spans="1:24">
      <c r="A75" t="s">
        <v>1275</v>
      </c>
      <c r="B75" t="s">
        <v>1257</v>
      </c>
      <c r="C75" t="s">
        <v>1276</v>
      </c>
      <c r="D75" t="s">
        <v>1242</v>
      </c>
      <c r="E75" t="s">
        <v>1243</v>
      </c>
      <c r="F75" t="s">
        <v>25</v>
      </c>
      <c r="G75" t="s">
        <v>1244</v>
      </c>
      <c r="H75" t="s">
        <v>27</v>
      </c>
      <c r="I75" s="149">
        <v>28.5</v>
      </c>
      <c r="J75" s="149">
        <v>6.51</v>
      </c>
      <c r="K75" s="149">
        <v>6.51</v>
      </c>
      <c r="L75" s="149">
        <v>0</v>
      </c>
      <c r="M75" s="149">
        <v>0</v>
      </c>
      <c r="N75" s="149">
        <v>0</v>
      </c>
      <c r="O75" s="149">
        <f t="shared" si="22"/>
        <v>185.54</v>
      </c>
      <c r="P75" s="149">
        <f t="shared" si="23"/>
        <v>0</v>
      </c>
      <c r="Q75" s="149">
        <f t="shared" si="24"/>
        <v>0</v>
      </c>
      <c r="R75" s="149">
        <f t="shared" si="25"/>
        <v>185.54</v>
      </c>
      <c r="S75" s="149">
        <v>54.34</v>
      </c>
      <c r="T75" s="149">
        <v>0</v>
      </c>
      <c r="U75" s="149">
        <v>0</v>
      </c>
      <c r="V75" s="149">
        <v>0</v>
      </c>
      <c r="W75" s="149">
        <v>0</v>
      </c>
      <c r="X75" s="149">
        <f t="shared" si="26"/>
        <v>239.88</v>
      </c>
    </row>
    <row r="76" spans="1:24">
      <c r="A76" t="s">
        <v>1275</v>
      </c>
      <c r="B76" t="s">
        <v>1257</v>
      </c>
      <c r="C76" t="s">
        <v>1276</v>
      </c>
      <c r="D76" t="s">
        <v>1242</v>
      </c>
      <c r="E76" t="s">
        <v>1243</v>
      </c>
      <c r="F76" t="s">
        <v>25</v>
      </c>
      <c r="G76" t="s">
        <v>1277</v>
      </c>
      <c r="H76" t="s">
        <v>49</v>
      </c>
      <c r="I76" s="149">
        <v>28.5</v>
      </c>
      <c r="J76" s="149">
        <v>9.7899999999999991</v>
      </c>
      <c r="K76" s="149">
        <v>8</v>
      </c>
      <c r="L76" s="149">
        <v>1.79</v>
      </c>
      <c r="M76" s="149">
        <v>0</v>
      </c>
      <c r="N76" s="149">
        <v>0</v>
      </c>
      <c r="O76" s="149">
        <f t="shared" si="22"/>
        <v>228</v>
      </c>
      <c r="P76" s="149">
        <f t="shared" si="23"/>
        <v>76.52</v>
      </c>
      <c r="Q76" s="149">
        <f t="shared" si="24"/>
        <v>0</v>
      </c>
      <c r="R76" s="149">
        <f t="shared" si="25"/>
        <v>304.52</v>
      </c>
      <c r="S76" s="149">
        <v>148.82</v>
      </c>
      <c r="T76" s="149">
        <v>0</v>
      </c>
      <c r="U76" s="149">
        <v>0</v>
      </c>
      <c r="V76" s="149">
        <v>0</v>
      </c>
      <c r="W76" s="149">
        <v>0</v>
      </c>
      <c r="X76" s="149">
        <f t="shared" si="26"/>
        <v>453.34</v>
      </c>
    </row>
    <row r="77" spans="1:24">
      <c r="A77" t="s">
        <v>1275</v>
      </c>
      <c r="B77" t="s">
        <v>1257</v>
      </c>
      <c r="C77" t="s">
        <v>1276</v>
      </c>
      <c r="D77" t="s">
        <v>1236</v>
      </c>
      <c r="E77" t="s">
        <v>1237</v>
      </c>
      <c r="F77" t="s">
        <v>25</v>
      </c>
      <c r="G77" t="s">
        <v>542</v>
      </c>
      <c r="H77" t="s">
        <v>527</v>
      </c>
      <c r="I77" s="149">
        <v>28.5</v>
      </c>
      <c r="J77" s="149">
        <v>10.41</v>
      </c>
      <c r="K77" s="149">
        <v>8</v>
      </c>
      <c r="L77" s="149">
        <v>2.41</v>
      </c>
      <c r="M77" s="149">
        <v>0</v>
      </c>
      <c r="N77" s="149">
        <v>0</v>
      </c>
      <c r="O77" s="149">
        <f t="shared" si="22"/>
        <v>228</v>
      </c>
      <c r="P77" s="149">
        <f t="shared" si="23"/>
        <v>103.03</v>
      </c>
      <c r="Q77" s="149">
        <f t="shared" si="24"/>
        <v>0</v>
      </c>
      <c r="R77" s="149">
        <f t="shared" si="25"/>
        <v>331.03</v>
      </c>
      <c r="S77" s="149">
        <v>78.53</v>
      </c>
      <c r="T77" s="149">
        <v>0</v>
      </c>
      <c r="U77" s="149">
        <v>0</v>
      </c>
      <c r="V77" s="149">
        <v>0</v>
      </c>
      <c r="W77" s="149">
        <v>0</v>
      </c>
      <c r="X77" s="149">
        <f t="shared" si="26"/>
        <v>409.56</v>
      </c>
    </row>
    <row r="78" spans="1:24" ht="13.9">
      <c r="A78" s="194" t="s">
        <v>1311</v>
      </c>
      <c r="B78" s="194"/>
      <c r="C78" s="194"/>
      <c r="D78" s="194"/>
      <c r="E78" s="194"/>
      <c r="F78" s="194"/>
      <c r="G78" s="194"/>
      <c r="H78" s="194"/>
      <c r="I78" s="150">
        <v>28.5</v>
      </c>
      <c r="J78" s="150">
        <f t="shared" ref="J78:X78" si="27">ROUND(SUM(J71:J77),2)</f>
        <v>65.84</v>
      </c>
      <c r="K78" s="150">
        <f t="shared" si="27"/>
        <v>53.02</v>
      </c>
      <c r="L78" s="150">
        <f t="shared" si="27"/>
        <v>12.82</v>
      </c>
      <c r="M78" s="150">
        <f t="shared" si="27"/>
        <v>0</v>
      </c>
      <c r="N78" s="150">
        <f t="shared" si="27"/>
        <v>0</v>
      </c>
      <c r="O78" s="150">
        <f t="shared" si="27"/>
        <v>1511.08</v>
      </c>
      <c r="P78" s="150">
        <f t="shared" si="27"/>
        <v>548.05999999999995</v>
      </c>
      <c r="Q78" s="150">
        <f t="shared" si="27"/>
        <v>0</v>
      </c>
      <c r="R78" s="150">
        <f t="shared" si="27"/>
        <v>2059.14</v>
      </c>
      <c r="S78" s="150">
        <f t="shared" si="27"/>
        <v>893</v>
      </c>
      <c r="T78" s="150">
        <f t="shared" si="27"/>
        <v>0</v>
      </c>
      <c r="U78" s="150">
        <f t="shared" si="27"/>
        <v>0</v>
      </c>
      <c r="V78" s="150">
        <f t="shared" si="27"/>
        <v>0</v>
      </c>
      <c r="W78" s="150">
        <f t="shared" si="27"/>
        <v>0</v>
      </c>
      <c r="X78" s="150">
        <f t="shared" si="27"/>
        <v>2952.14</v>
      </c>
    </row>
    <row r="79" spans="1:24"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</row>
    <row r="80" spans="1:24">
      <c r="A80" t="s">
        <v>1278</v>
      </c>
      <c r="B80" t="s">
        <v>107</v>
      </c>
      <c r="C80" t="s">
        <v>1279</v>
      </c>
      <c r="D80" t="s">
        <v>1236</v>
      </c>
      <c r="E80" t="s">
        <v>1237</v>
      </c>
      <c r="F80" t="s">
        <v>25</v>
      </c>
      <c r="G80" t="s">
        <v>1247</v>
      </c>
      <c r="H80" t="s">
        <v>505</v>
      </c>
      <c r="I80" s="149">
        <v>28.5</v>
      </c>
      <c r="J80" s="149">
        <v>11.34</v>
      </c>
      <c r="K80" s="149">
        <v>8</v>
      </c>
      <c r="L80" s="149">
        <v>3.34</v>
      </c>
      <c r="M80" s="149">
        <v>0</v>
      </c>
      <c r="N80" s="149">
        <v>0</v>
      </c>
      <c r="O80" s="149">
        <f>ROUND(K80*I80+0.000000001,2)</f>
        <v>228</v>
      </c>
      <c r="P80" s="149">
        <f>ROUND(L80*I80*1.5+0.000000001,2)</f>
        <v>142.79</v>
      </c>
      <c r="Q80" s="149">
        <f>ROUND(M80*I80*2+0.000000001,2)</f>
        <v>0</v>
      </c>
      <c r="R80" s="149">
        <f>ROUND(SUM(O80:Q80),2)</f>
        <v>370.79</v>
      </c>
      <c r="S80" s="149">
        <v>232.91</v>
      </c>
      <c r="T80" s="149">
        <v>0</v>
      </c>
      <c r="U80" s="149">
        <v>0</v>
      </c>
      <c r="V80" s="149">
        <v>0</v>
      </c>
      <c r="W80" s="149">
        <v>0</v>
      </c>
      <c r="X80" s="149">
        <f>ROUND(SUM(R80:W80),2)</f>
        <v>603.70000000000005</v>
      </c>
    </row>
    <row r="81" spans="1:24">
      <c r="A81" t="s">
        <v>1278</v>
      </c>
      <c r="B81" t="s">
        <v>107</v>
      </c>
      <c r="C81" t="s">
        <v>1279</v>
      </c>
      <c r="D81" t="s">
        <v>1236</v>
      </c>
      <c r="E81" t="s">
        <v>1237</v>
      </c>
      <c r="F81" t="s">
        <v>25</v>
      </c>
      <c r="G81" t="s">
        <v>1238</v>
      </c>
      <c r="H81" t="s">
        <v>49</v>
      </c>
      <c r="I81" s="149">
        <v>28.5</v>
      </c>
      <c r="J81" s="149">
        <v>11.06</v>
      </c>
      <c r="K81" s="149">
        <v>8</v>
      </c>
      <c r="L81" s="149">
        <v>3.06</v>
      </c>
      <c r="M81" s="149">
        <v>0</v>
      </c>
      <c r="N81" s="149">
        <v>0</v>
      </c>
      <c r="O81" s="149">
        <f>ROUND(K81*I81+0.000000001,2)</f>
        <v>228</v>
      </c>
      <c r="P81" s="149">
        <f>ROUND(L81*I81*1.5+0.000000001,2)</f>
        <v>130.82</v>
      </c>
      <c r="Q81" s="149">
        <f>ROUND(M81*I81*2+0.000000001,2)</f>
        <v>0</v>
      </c>
      <c r="R81" s="149">
        <f>ROUND(SUM(O81:Q81),2)</f>
        <v>358.82</v>
      </c>
      <c r="S81" s="149">
        <v>238.62</v>
      </c>
      <c r="T81" s="149">
        <v>0</v>
      </c>
      <c r="U81" s="149">
        <v>0</v>
      </c>
      <c r="V81" s="149">
        <v>0</v>
      </c>
      <c r="W81" s="149">
        <v>0</v>
      </c>
      <c r="X81" s="149">
        <f>ROUND(SUM(R81:W81),2)</f>
        <v>597.44000000000005</v>
      </c>
    </row>
    <row r="82" spans="1:24" ht="13.9">
      <c r="A82" s="194" t="s">
        <v>1312</v>
      </c>
      <c r="B82" s="194"/>
      <c r="C82" s="194"/>
      <c r="D82" s="194"/>
      <c r="E82" s="194"/>
      <c r="F82" s="194"/>
      <c r="G82" s="194"/>
      <c r="H82" s="194"/>
      <c r="I82" s="150">
        <v>28.5</v>
      </c>
      <c r="J82" s="150">
        <f t="shared" ref="J82:X82" si="28">ROUND(SUM(J80:J81),2)</f>
        <v>22.4</v>
      </c>
      <c r="K82" s="150">
        <f t="shared" si="28"/>
        <v>16</v>
      </c>
      <c r="L82" s="150">
        <f t="shared" si="28"/>
        <v>6.4</v>
      </c>
      <c r="M82" s="150">
        <f t="shared" si="28"/>
        <v>0</v>
      </c>
      <c r="N82" s="150">
        <f t="shared" si="28"/>
        <v>0</v>
      </c>
      <c r="O82" s="150">
        <f t="shared" si="28"/>
        <v>456</v>
      </c>
      <c r="P82" s="150">
        <f t="shared" si="28"/>
        <v>273.61</v>
      </c>
      <c r="Q82" s="150">
        <f t="shared" si="28"/>
        <v>0</v>
      </c>
      <c r="R82" s="150">
        <f t="shared" si="28"/>
        <v>729.61</v>
      </c>
      <c r="S82" s="150">
        <f t="shared" si="28"/>
        <v>471.53</v>
      </c>
      <c r="T82" s="150">
        <f t="shared" si="28"/>
        <v>0</v>
      </c>
      <c r="U82" s="150">
        <f t="shared" si="28"/>
        <v>0</v>
      </c>
      <c r="V82" s="150">
        <f t="shared" si="28"/>
        <v>0</v>
      </c>
      <c r="W82" s="150">
        <f t="shared" si="28"/>
        <v>0</v>
      </c>
      <c r="X82" s="150">
        <f t="shared" si="28"/>
        <v>1201.1400000000001</v>
      </c>
    </row>
    <row r="83" spans="1:24"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</row>
    <row r="84" spans="1:24">
      <c r="A84" t="s">
        <v>1280</v>
      </c>
      <c r="B84" t="s">
        <v>1281</v>
      </c>
      <c r="C84" t="s">
        <v>1282</v>
      </c>
      <c r="D84" t="s">
        <v>1236</v>
      </c>
      <c r="E84" t="s">
        <v>1237</v>
      </c>
      <c r="F84" t="s">
        <v>25</v>
      </c>
      <c r="G84" t="s">
        <v>1238</v>
      </c>
      <c r="H84" t="s">
        <v>49</v>
      </c>
      <c r="I84" s="149">
        <v>28.5</v>
      </c>
      <c r="J84" s="149">
        <v>11.2</v>
      </c>
      <c r="K84" s="149">
        <v>8</v>
      </c>
      <c r="L84" s="149">
        <v>3.2</v>
      </c>
      <c r="M84" s="149">
        <v>0</v>
      </c>
      <c r="N84" s="149">
        <v>0</v>
      </c>
      <c r="O84" s="149">
        <f>ROUND(K84*I84+0.000000001,2)</f>
        <v>228</v>
      </c>
      <c r="P84" s="149">
        <f>ROUND(L84*I84*1.5+0.000000001,2)</f>
        <v>136.80000000000001</v>
      </c>
      <c r="Q84" s="149">
        <f>ROUND(M84*I84*2+0.000000001,2)</f>
        <v>0</v>
      </c>
      <c r="R84" s="149">
        <f>ROUND(SUM(O84:Q84),2)</f>
        <v>364.8</v>
      </c>
      <c r="S84" s="149">
        <v>238.62</v>
      </c>
      <c r="T84" s="149">
        <v>0</v>
      </c>
      <c r="U84" s="149">
        <v>0</v>
      </c>
      <c r="V84" s="149">
        <v>0</v>
      </c>
      <c r="W84" s="149">
        <v>0</v>
      </c>
      <c r="X84" s="149">
        <f>ROUND(SUM(R84:W84),2)</f>
        <v>603.41999999999996</v>
      </c>
    </row>
    <row r="85" spans="1:24" ht="13.9">
      <c r="A85" s="194" t="s">
        <v>1313</v>
      </c>
      <c r="B85" s="194"/>
      <c r="C85" s="194"/>
      <c r="D85" s="194"/>
      <c r="E85" s="194"/>
      <c r="F85" s="194"/>
      <c r="G85" s="194"/>
      <c r="H85" s="194"/>
      <c r="I85" s="150">
        <v>28.5</v>
      </c>
      <c r="J85" s="150">
        <f t="shared" ref="J85:X85" si="29">ROUND(SUM(J84:J84),2)</f>
        <v>11.2</v>
      </c>
      <c r="K85" s="150">
        <f t="shared" si="29"/>
        <v>8</v>
      </c>
      <c r="L85" s="150">
        <f t="shared" si="29"/>
        <v>3.2</v>
      </c>
      <c r="M85" s="150">
        <f t="shared" si="29"/>
        <v>0</v>
      </c>
      <c r="N85" s="150">
        <f t="shared" si="29"/>
        <v>0</v>
      </c>
      <c r="O85" s="150">
        <f t="shared" si="29"/>
        <v>228</v>
      </c>
      <c r="P85" s="150">
        <f t="shared" si="29"/>
        <v>136.80000000000001</v>
      </c>
      <c r="Q85" s="150">
        <f t="shared" si="29"/>
        <v>0</v>
      </c>
      <c r="R85" s="150">
        <f t="shared" si="29"/>
        <v>364.8</v>
      </c>
      <c r="S85" s="150">
        <f t="shared" si="29"/>
        <v>238.62</v>
      </c>
      <c r="T85" s="150">
        <f t="shared" si="29"/>
        <v>0</v>
      </c>
      <c r="U85" s="150">
        <f t="shared" si="29"/>
        <v>0</v>
      </c>
      <c r="V85" s="150">
        <f t="shared" si="29"/>
        <v>0</v>
      </c>
      <c r="W85" s="150">
        <f t="shared" si="29"/>
        <v>0</v>
      </c>
      <c r="X85" s="150">
        <f t="shared" si="29"/>
        <v>603.41999999999996</v>
      </c>
    </row>
    <row r="86" spans="1:24"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</row>
    <row r="87" spans="1:24">
      <c r="A87" t="s">
        <v>1286</v>
      </c>
      <c r="B87" t="s">
        <v>1287</v>
      </c>
      <c r="C87" t="s">
        <v>1288</v>
      </c>
      <c r="D87" t="s">
        <v>1236</v>
      </c>
      <c r="E87" t="s">
        <v>1237</v>
      </c>
      <c r="F87" t="s">
        <v>25</v>
      </c>
      <c r="G87" t="s">
        <v>1241</v>
      </c>
      <c r="H87" t="s">
        <v>167</v>
      </c>
      <c r="I87" s="149">
        <v>28.5</v>
      </c>
      <c r="J87" s="149">
        <v>10.8</v>
      </c>
      <c r="K87" s="149">
        <v>8</v>
      </c>
      <c r="L87" s="149">
        <v>2.8</v>
      </c>
      <c r="M87" s="149">
        <v>0</v>
      </c>
      <c r="N87" s="149">
        <v>0</v>
      </c>
      <c r="O87" s="149">
        <f>ROUND(K87*I87+0.000000001,2)</f>
        <v>228</v>
      </c>
      <c r="P87" s="149">
        <f>ROUND(L87*I87*1.5+0.000000001,2)</f>
        <v>119.7</v>
      </c>
      <c r="Q87" s="149">
        <f>ROUND(M87*I87*2+0.000000001,2)</f>
        <v>0</v>
      </c>
      <c r="R87" s="149">
        <f>ROUND(SUM(O87:Q87),2)</f>
        <v>347.7</v>
      </c>
      <c r="S87" s="149">
        <v>189.67</v>
      </c>
      <c r="T87" s="149">
        <v>0</v>
      </c>
      <c r="U87" s="149">
        <v>0</v>
      </c>
      <c r="V87" s="149">
        <v>0</v>
      </c>
      <c r="W87" s="149">
        <v>0</v>
      </c>
      <c r="X87" s="149">
        <f>ROUND(SUM(R87:W87),2)</f>
        <v>537.37</v>
      </c>
    </row>
    <row r="88" spans="1:24">
      <c r="A88" t="s">
        <v>1286</v>
      </c>
      <c r="B88" t="s">
        <v>1287</v>
      </c>
      <c r="C88" t="s">
        <v>1288</v>
      </c>
      <c r="D88" t="s">
        <v>1236</v>
      </c>
      <c r="E88" t="s">
        <v>1237</v>
      </c>
      <c r="F88" t="s">
        <v>25</v>
      </c>
      <c r="G88" t="s">
        <v>1247</v>
      </c>
      <c r="H88" t="s">
        <v>505</v>
      </c>
      <c r="I88" s="149">
        <v>28.5</v>
      </c>
      <c r="J88" s="149">
        <v>11.52</v>
      </c>
      <c r="K88" s="149">
        <v>8</v>
      </c>
      <c r="L88" s="149">
        <v>3.52</v>
      </c>
      <c r="M88" s="149">
        <v>0</v>
      </c>
      <c r="N88" s="149">
        <v>0</v>
      </c>
      <c r="O88" s="149">
        <f>ROUND(K88*I88+0.000000001,2)</f>
        <v>228</v>
      </c>
      <c r="P88" s="149">
        <f>ROUND(L88*I88*1.5+0.000000001,2)</f>
        <v>150.47999999999999</v>
      </c>
      <c r="Q88" s="149">
        <f>ROUND(M88*I88*2+0.000000001,2)</f>
        <v>0</v>
      </c>
      <c r="R88" s="149">
        <f>ROUND(SUM(O88:Q88),2)</f>
        <v>378.48</v>
      </c>
      <c r="S88" s="149">
        <v>232.91</v>
      </c>
      <c r="T88" s="149">
        <v>0</v>
      </c>
      <c r="U88" s="149">
        <v>0</v>
      </c>
      <c r="V88" s="149">
        <v>0</v>
      </c>
      <c r="W88" s="149">
        <v>0</v>
      </c>
      <c r="X88" s="149">
        <f>ROUND(SUM(R88:W88),2)</f>
        <v>611.39</v>
      </c>
    </row>
    <row r="89" spans="1:24" ht="13.9">
      <c r="A89" s="8" t="s">
        <v>1314</v>
      </c>
      <c r="B89" s="194"/>
      <c r="C89" s="194"/>
      <c r="D89" s="194"/>
      <c r="E89" s="194"/>
      <c r="F89" s="194"/>
      <c r="G89" s="194"/>
      <c r="H89" s="194"/>
      <c r="I89" s="150">
        <v>28.5</v>
      </c>
      <c r="J89" s="150">
        <f t="shared" ref="J89:X89" si="30">ROUND(SUM(J87:J88),2)</f>
        <v>22.32</v>
      </c>
      <c r="K89" s="150">
        <f t="shared" si="30"/>
        <v>16</v>
      </c>
      <c r="L89" s="150">
        <f t="shared" si="30"/>
        <v>6.32</v>
      </c>
      <c r="M89" s="150">
        <f t="shared" si="30"/>
        <v>0</v>
      </c>
      <c r="N89" s="150">
        <f t="shared" si="30"/>
        <v>0</v>
      </c>
      <c r="O89" s="150">
        <f t="shared" si="30"/>
        <v>456</v>
      </c>
      <c r="P89" s="150">
        <f t="shared" si="30"/>
        <v>270.18</v>
      </c>
      <c r="Q89" s="150">
        <f t="shared" si="30"/>
        <v>0</v>
      </c>
      <c r="R89" s="150">
        <f t="shared" si="30"/>
        <v>726.18</v>
      </c>
      <c r="S89" s="150">
        <f t="shared" si="30"/>
        <v>422.58</v>
      </c>
      <c r="T89" s="150">
        <f t="shared" si="30"/>
        <v>0</v>
      </c>
      <c r="U89" s="150">
        <f t="shared" si="30"/>
        <v>0</v>
      </c>
      <c r="V89" s="150">
        <f t="shared" si="30"/>
        <v>0</v>
      </c>
      <c r="W89" s="150">
        <f t="shared" si="30"/>
        <v>0</v>
      </c>
      <c r="X89" s="150">
        <f t="shared" si="30"/>
        <v>1148.76</v>
      </c>
    </row>
    <row r="90" spans="1:24"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</row>
    <row r="91" spans="1:24">
      <c r="A91" t="s">
        <v>323</v>
      </c>
      <c r="B91" t="s">
        <v>1289</v>
      </c>
      <c r="C91" t="s">
        <v>1290</v>
      </c>
      <c r="D91" t="s">
        <v>1236</v>
      </c>
      <c r="E91" t="s">
        <v>1237</v>
      </c>
      <c r="F91" t="s">
        <v>25</v>
      </c>
      <c r="G91" t="s">
        <v>1247</v>
      </c>
      <c r="H91" t="s">
        <v>505</v>
      </c>
      <c r="I91" s="149">
        <v>28.5</v>
      </c>
      <c r="J91" s="149">
        <v>11.34</v>
      </c>
      <c r="K91" s="149">
        <v>8</v>
      </c>
      <c r="L91" s="149">
        <v>3.34</v>
      </c>
      <c r="M91" s="149">
        <v>0</v>
      </c>
      <c r="N91" s="149">
        <v>0</v>
      </c>
      <c r="O91" s="149">
        <f>ROUND(K91*I91+0.000000001,2)</f>
        <v>228</v>
      </c>
      <c r="P91" s="149">
        <f>ROUND(L91*I91*1.5+0.000000001,2)</f>
        <v>142.79</v>
      </c>
      <c r="Q91" s="149">
        <f>ROUND(M91*I91*2+0.000000001,2)</f>
        <v>0</v>
      </c>
      <c r="R91" s="149">
        <f>ROUND(SUM(O91:Q91),2)</f>
        <v>370.79</v>
      </c>
      <c r="S91" s="149">
        <v>232.91</v>
      </c>
      <c r="T91" s="149">
        <v>0</v>
      </c>
      <c r="U91" s="149">
        <v>0</v>
      </c>
      <c r="V91" s="149">
        <v>0</v>
      </c>
      <c r="W91" s="149">
        <v>0</v>
      </c>
      <c r="X91" s="149">
        <f>ROUND(SUM(R91:W91),2)</f>
        <v>603.70000000000005</v>
      </c>
    </row>
    <row r="92" spans="1:24">
      <c r="A92" t="s">
        <v>323</v>
      </c>
      <c r="B92" t="s">
        <v>1289</v>
      </c>
      <c r="C92" t="s">
        <v>1290</v>
      </c>
      <c r="D92" t="s">
        <v>1236</v>
      </c>
      <c r="E92" t="s">
        <v>1237</v>
      </c>
      <c r="F92" t="s">
        <v>25</v>
      </c>
      <c r="G92" t="s">
        <v>1238</v>
      </c>
      <c r="H92" t="s">
        <v>49</v>
      </c>
      <c r="I92" s="149">
        <v>28.5</v>
      </c>
      <c r="J92" s="149">
        <v>11.17</v>
      </c>
      <c r="K92" s="149">
        <v>8</v>
      </c>
      <c r="L92" s="149">
        <v>3.17</v>
      </c>
      <c r="M92" s="149">
        <v>0</v>
      </c>
      <c r="N92" s="149">
        <v>0</v>
      </c>
      <c r="O92" s="149">
        <f>ROUND(K92*I92+0.000000001,2)</f>
        <v>228</v>
      </c>
      <c r="P92" s="149">
        <f>ROUND(L92*I92*1.5+0.000000001,2)</f>
        <v>135.52000000000001</v>
      </c>
      <c r="Q92" s="149">
        <f>ROUND(M92*I92*2+0.000000001,2)</f>
        <v>0</v>
      </c>
      <c r="R92" s="149">
        <f>ROUND(SUM(O92:Q92),2)</f>
        <v>363.52</v>
      </c>
      <c r="S92" s="149">
        <v>238.62</v>
      </c>
      <c r="T92" s="149">
        <v>0</v>
      </c>
      <c r="U92" s="149">
        <v>0</v>
      </c>
      <c r="V92" s="149">
        <v>0</v>
      </c>
      <c r="W92" s="149">
        <v>0</v>
      </c>
      <c r="X92" s="149">
        <f>ROUND(SUM(R92:W92),2)</f>
        <v>602.14</v>
      </c>
    </row>
    <row r="93" spans="1:24" ht="13.9">
      <c r="A93" s="194" t="s">
        <v>1315</v>
      </c>
      <c r="B93" s="194"/>
      <c r="C93" s="194"/>
      <c r="D93" s="194"/>
      <c r="E93" s="194"/>
      <c r="F93" s="194"/>
      <c r="G93" s="194"/>
      <c r="H93" s="194"/>
      <c r="I93" s="150">
        <v>28.5</v>
      </c>
      <c r="J93" s="150">
        <f t="shared" ref="J93:X93" si="31">ROUND(SUM(J91:J92),2)</f>
        <v>22.51</v>
      </c>
      <c r="K93" s="150">
        <f t="shared" si="31"/>
        <v>16</v>
      </c>
      <c r="L93" s="150">
        <f t="shared" si="31"/>
        <v>6.51</v>
      </c>
      <c r="M93" s="150">
        <f t="shared" si="31"/>
        <v>0</v>
      </c>
      <c r="N93" s="150">
        <f t="shared" si="31"/>
        <v>0</v>
      </c>
      <c r="O93" s="150">
        <f t="shared" si="31"/>
        <v>456</v>
      </c>
      <c r="P93" s="150">
        <f t="shared" si="31"/>
        <v>278.31</v>
      </c>
      <c r="Q93" s="150">
        <f t="shared" si="31"/>
        <v>0</v>
      </c>
      <c r="R93" s="150">
        <f t="shared" si="31"/>
        <v>734.31</v>
      </c>
      <c r="S93" s="150">
        <f t="shared" si="31"/>
        <v>471.53</v>
      </c>
      <c r="T93" s="150">
        <f t="shared" si="31"/>
        <v>0</v>
      </c>
      <c r="U93" s="150">
        <f t="shared" si="31"/>
        <v>0</v>
      </c>
      <c r="V93" s="150">
        <f t="shared" si="31"/>
        <v>0</v>
      </c>
      <c r="W93" s="150">
        <f t="shared" si="31"/>
        <v>0</v>
      </c>
      <c r="X93" s="150">
        <f t="shared" si="31"/>
        <v>1205.8399999999999</v>
      </c>
    </row>
    <row r="94" spans="1:24"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</row>
    <row r="95" spans="1:24">
      <c r="A95" t="s">
        <v>118</v>
      </c>
      <c r="B95" t="s">
        <v>1234</v>
      </c>
      <c r="C95" t="s">
        <v>1291</v>
      </c>
      <c r="D95" t="s">
        <v>1236</v>
      </c>
      <c r="E95" t="s">
        <v>1237</v>
      </c>
      <c r="F95" t="s">
        <v>25</v>
      </c>
      <c r="G95" t="s">
        <v>1241</v>
      </c>
      <c r="H95" t="s">
        <v>167</v>
      </c>
      <c r="I95" s="149">
        <v>28.5</v>
      </c>
      <c r="J95" s="149">
        <v>10.89</v>
      </c>
      <c r="K95" s="149">
        <v>8</v>
      </c>
      <c r="L95" s="149">
        <v>2.89</v>
      </c>
      <c r="M95" s="149">
        <v>0</v>
      </c>
      <c r="N95" s="149">
        <v>0</v>
      </c>
      <c r="O95" s="149">
        <f>ROUND(K95*I95+0.000000001,2)</f>
        <v>228</v>
      </c>
      <c r="P95" s="149">
        <f>ROUND(L95*I95*1.5+0.000000001,2)</f>
        <v>123.55</v>
      </c>
      <c r="Q95" s="149">
        <f>ROUND(M95*I95*2+0.000000001,2)</f>
        <v>0</v>
      </c>
      <c r="R95" s="149">
        <f>ROUND(SUM(O95:Q95),2)</f>
        <v>351.55</v>
      </c>
      <c r="S95" s="149">
        <v>189.67</v>
      </c>
      <c r="T95" s="149">
        <v>0</v>
      </c>
      <c r="U95" s="149">
        <v>0</v>
      </c>
      <c r="V95" s="149">
        <v>0</v>
      </c>
      <c r="W95" s="149">
        <v>0</v>
      </c>
      <c r="X95" s="149">
        <f>ROUND(SUM(R95:W95),2)</f>
        <v>541.22</v>
      </c>
    </row>
    <row r="96" spans="1:24">
      <c r="A96" t="s">
        <v>118</v>
      </c>
      <c r="B96" t="s">
        <v>1234</v>
      </c>
      <c r="C96" t="s">
        <v>1291</v>
      </c>
      <c r="D96" t="s">
        <v>1242</v>
      </c>
      <c r="E96" t="s">
        <v>1243</v>
      </c>
      <c r="F96" t="s">
        <v>25</v>
      </c>
      <c r="G96" t="s">
        <v>1244</v>
      </c>
      <c r="H96" t="s">
        <v>192</v>
      </c>
      <c r="I96" s="149">
        <v>28.5</v>
      </c>
      <c r="J96" s="149">
        <v>6.31</v>
      </c>
      <c r="K96" s="149">
        <v>6.31</v>
      </c>
      <c r="L96" s="149">
        <v>0</v>
      </c>
      <c r="M96" s="149">
        <v>0</v>
      </c>
      <c r="N96" s="149">
        <v>0</v>
      </c>
      <c r="O96" s="149">
        <f>ROUND(K96*I96+0.000000001,2)</f>
        <v>179.84</v>
      </c>
      <c r="P96" s="149">
        <f>ROUND(L96*I96*1.5+0.000000001,2)</f>
        <v>0</v>
      </c>
      <c r="Q96" s="149">
        <f>ROUND(M96*I96*2+0.000000001,2)</f>
        <v>0</v>
      </c>
      <c r="R96" s="149">
        <f>ROUND(SUM(O96:Q96),2)</f>
        <v>179.84</v>
      </c>
      <c r="S96" s="149">
        <v>67.53</v>
      </c>
      <c r="T96" s="149">
        <v>0</v>
      </c>
      <c r="U96" s="149">
        <v>0</v>
      </c>
      <c r="V96" s="149">
        <v>0</v>
      </c>
      <c r="W96" s="149">
        <v>0</v>
      </c>
      <c r="X96" s="149">
        <f>ROUND(SUM(R96:W96),2)</f>
        <v>247.37</v>
      </c>
    </row>
    <row r="97" spans="1:24">
      <c r="A97" t="s">
        <v>118</v>
      </c>
      <c r="B97" t="s">
        <v>1234</v>
      </c>
      <c r="C97" t="s">
        <v>1291</v>
      </c>
      <c r="D97" t="s">
        <v>1236</v>
      </c>
      <c r="E97" t="s">
        <v>1237</v>
      </c>
      <c r="F97" t="s">
        <v>25</v>
      </c>
      <c r="G97" t="s">
        <v>1247</v>
      </c>
      <c r="H97" t="s">
        <v>505</v>
      </c>
      <c r="I97" s="149">
        <v>28.5</v>
      </c>
      <c r="J97" s="149">
        <v>11.09</v>
      </c>
      <c r="K97" s="149">
        <v>8</v>
      </c>
      <c r="L97" s="149">
        <v>3.09</v>
      </c>
      <c r="M97" s="149">
        <v>0</v>
      </c>
      <c r="N97" s="149">
        <v>0</v>
      </c>
      <c r="O97" s="149">
        <f>ROUND(K97*I97+0.000000001,2)</f>
        <v>228</v>
      </c>
      <c r="P97" s="149">
        <f>ROUND(L97*I97*1.5+0.000000001,2)</f>
        <v>132.1</v>
      </c>
      <c r="Q97" s="149">
        <f>ROUND(M97*I97*2+0.000000001,2)</f>
        <v>0</v>
      </c>
      <c r="R97" s="149">
        <f>ROUND(SUM(O97:Q97),2)</f>
        <v>360.1</v>
      </c>
      <c r="S97" s="149">
        <v>232.91</v>
      </c>
      <c r="T97" s="149">
        <v>0</v>
      </c>
      <c r="U97" s="149">
        <v>0</v>
      </c>
      <c r="V97" s="149">
        <v>0</v>
      </c>
      <c r="W97" s="149">
        <v>0</v>
      </c>
      <c r="X97" s="149">
        <f>ROUND(SUM(R97:W97),2)</f>
        <v>593.01</v>
      </c>
    </row>
    <row r="98" spans="1:24">
      <c r="A98" t="s">
        <v>118</v>
      </c>
      <c r="B98" t="s">
        <v>1234</v>
      </c>
      <c r="C98" t="s">
        <v>1291</v>
      </c>
      <c r="D98" t="s">
        <v>1236</v>
      </c>
      <c r="E98" t="s">
        <v>1237</v>
      </c>
      <c r="F98" t="s">
        <v>25</v>
      </c>
      <c r="G98" t="s">
        <v>1238</v>
      </c>
      <c r="H98" t="s">
        <v>49</v>
      </c>
      <c r="I98" s="149">
        <v>28.5</v>
      </c>
      <c r="J98" s="149">
        <v>11.29</v>
      </c>
      <c r="K98" s="149">
        <v>8</v>
      </c>
      <c r="L98" s="149">
        <v>3.29</v>
      </c>
      <c r="M98" s="149">
        <v>0</v>
      </c>
      <c r="N98" s="149">
        <v>0</v>
      </c>
      <c r="O98" s="149">
        <f>ROUND(K98*I98+0.000000001,2)</f>
        <v>228</v>
      </c>
      <c r="P98" s="149">
        <f>ROUND(L98*I98*1.5+0.000000001,2)</f>
        <v>140.65</v>
      </c>
      <c r="Q98" s="149">
        <f>ROUND(M98*I98*2+0.000000001,2)</f>
        <v>0</v>
      </c>
      <c r="R98" s="149">
        <f>ROUND(SUM(O98:Q98),2)</f>
        <v>368.65</v>
      </c>
      <c r="S98" s="149">
        <v>238.62</v>
      </c>
      <c r="T98" s="149">
        <v>0</v>
      </c>
      <c r="U98" s="149">
        <v>0</v>
      </c>
      <c r="V98" s="149">
        <v>0</v>
      </c>
      <c r="W98" s="149">
        <v>0</v>
      </c>
      <c r="X98" s="149">
        <f>ROUND(SUM(R98:W98),2)</f>
        <v>607.27</v>
      </c>
    </row>
    <row r="99" spans="1:24" ht="13.9">
      <c r="A99" s="194" t="s">
        <v>1316</v>
      </c>
      <c r="B99" s="194"/>
      <c r="C99" s="194"/>
      <c r="D99" s="194"/>
      <c r="E99" s="194"/>
      <c r="F99" s="194"/>
      <c r="G99" s="194"/>
      <c r="H99" s="194"/>
      <c r="I99" s="150">
        <v>28.5</v>
      </c>
      <c r="J99" s="150">
        <f t="shared" ref="J99:X99" si="32">ROUND(SUM(J95:J98),2)</f>
        <v>39.58</v>
      </c>
      <c r="K99" s="150">
        <f t="shared" si="32"/>
        <v>30.31</v>
      </c>
      <c r="L99" s="150">
        <f t="shared" si="32"/>
        <v>9.27</v>
      </c>
      <c r="M99" s="150">
        <f t="shared" si="32"/>
        <v>0</v>
      </c>
      <c r="N99" s="150">
        <f t="shared" si="32"/>
        <v>0</v>
      </c>
      <c r="O99" s="150">
        <f t="shared" si="32"/>
        <v>863.84</v>
      </c>
      <c r="P99" s="150">
        <f t="shared" si="32"/>
        <v>396.3</v>
      </c>
      <c r="Q99" s="150">
        <f t="shared" si="32"/>
        <v>0</v>
      </c>
      <c r="R99" s="150">
        <f t="shared" si="32"/>
        <v>1260.1400000000001</v>
      </c>
      <c r="S99" s="150">
        <f t="shared" si="32"/>
        <v>728.73</v>
      </c>
      <c r="T99" s="150">
        <f t="shared" si="32"/>
        <v>0</v>
      </c>
      <c r="U99" s="150">
        <f t="shared" si="32"/>
        <v>0</v>
      </c>
      <c r="V99" s="150">
        <f t="shared" si="32"/>
        <v>0</v>
      </c>
      <c r="W99" s="150">
        <f t="shared" si="32"/>
        <v>0</v>
      </c>
      <c r="X99" s="150">
        <f t="shared" si="32"/>
        <v>1988.87</v>
      </c>
    </row>
    <row r="100" spans="1:24"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</row>
    <row r="101" spans="1:24">
      <c r="A101" t="s">
        <v>1248</v>
      </c>
      <c r="B101" t="s">
        <v>1249</v>
      </c>
      <c r="C101" t="s">
        <v>1250</v>
      </c>
      <c r="D101" t="s">
        <v>1236</v>
      </c>
      <c r="E101" t="s">
        <v>1237</v>
      </c>
      <c r="F101" t="s">
        <v>25</v>
      </c>
      <c r="G101" t="s">
        <v>1247</v>
      </c>
      <c r="H101" t="s">
        <v>505</v>
      </c>
      <c r="I101" s="149">
        <v>28.5</v>
      </c>
      <c r="J101" s="149">
        <v>11.23</v>
      </c>
      <c r="K101" s="149">
        <v>8</v>
      </c>
      <c r="L101" s="149">
        <v>3.23</v>
      </c>
      <c r="M101" s="149">
        <v>0</v>
      </c>
      <c r="N101" s="149">
        <v>0</v>
      </c>
      <c r="O101" s="149">
        <f>ROUND(K101*I101+0.000000001,2)</f>
        <v>228</v>
      </c>
      <c r="P101" s="149">
        <f>ROUND(L101*I101*1.5+0.000000001,2)</f>
        <v>138.08000000000001</v>
      </c>
      <c r="Q101" s="149">
        <f>ROUND(M101*I101*2+0.000000001,2)</f>
        <v>0</v>
      </c>
      <c r="R101" s="149">
        <f>ROUND(SUM(O101:Q101),2)</f>
        <v>366.08</v>
      </c>
      <c r="S101" s="149">
        <v>232.91</v>
      </c>
      <c r="T101" s="149">
        <v>0</v>
      </c>
      <c r="U101" s="149">
        <v>0</v>
      </c>
      <c r="V101" s="149">
        <v>0</v>
      </c>
      <c r="W101" s="149">
        <v>0</v>
      </c>
      <c r="X101" s="149">
        <f>ROUND(SUM(R101:W101),2)</f>
        <v>598.99</v>
      </c>
    </row>
    <row r="102" spans="1:24" ht="13.9">
      <c r="A102" s="194" t="s">
        <v>1317</v>
      </c>
      <c r="B102" s="194"/>
      <c r="C102" s="194"/>
      <c r="D102" s="194"/>
      <c r="E102" s="194"/>
      <c r="F102" s="194"/>
      <c r="G102" s="194"/>
      <c r="H102" s="194"/>
      <c r="I102" s="150">
        <v>28.5</v>
      </c>
      <c r="J102" s="150">
        <f t="shared" ref="J102:X102" si="33">ROUND(SUM(J101:J101),2)</f>
        <v>11.23</v>
      </c>
      <c r="K102" s="150">
        <f t="shared" si="33"/>
        <v>8</v>
      </c>
      <c r="L102" s="150">
        <f t="shared" si="33"/>
        <v>3.23</v>
      </c>
      <c r="M102" s="150">
        <f t="shared" si="33"/>
        <v>0</v>
      </c>
      <c r="N102" s="150">
        <f t="shared" si="33"/>
        <v>0</v>
      </c>
      <c r="O102" s="150">
        <f t="shared" si="33"/>
        <v>228</v>
      </c>
      <c r="P102" s="150">
        <f t="shared" si="33"/>
        <v>138.08000000000001</v>
      </c>
      <c r="Q102" s="150">
        <f t="shared" si="33"/>
        <v>0</v>
      </c>
      <c r="R102" s="150">
        <f t="shared" si="33"/>
        <v>366.08</v>
      </c>
      <c r="S102" s="150">
        <f t="shared" si="33"/>
        <v>232.91</v>
      </c>
      <c r="T102" s="150">
        <f t="shared" si="33"/>
        <v>0</v>
      </c>
      <c r="U102" s="150">
        <f t="shared" si="33"/>
        <v>0</v>
      </c>
      <c r="V102" s="150">
        <f t="shared" si="33"/>
        <v>0</v>
      </c>
      <c r="W102" s="150">
        <f t="shared" si="33"/>
        <v>0</v>
      </c>
      <c r="X102" s="150">
        <f t="shared" si="33"/>
        <v>598.99</v>
      </c>
    </row>
    <row r="103" spans="1:24"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</row>
    <row r="104" spans="1:24">
      <c r="A104" t="s">
        <v>1318</v>
      </c>
      <c r="B104" t="s">
        <v>1292</v>
      </c>
      <c r="C104" t="s">
        <v>1293</v>
      </c>
      <c r="D104" t="s">
        <v>1245</v>
      </c>
      <c r="E104" t="s">
        <v>1237</v>
      </c>
      <c r="F104" t="s">
        <v>25</v>
      </c>
      <c r="G104" t="s">
        <v>1246</v>
      </c>
      <c r="H104" t="s">
        <v>862</v>
      </c>
      <c r="I104" s="149">
        <v>28.5</v>
      </c>
      <c r="J104" s="149">
        <v>10.35</v>
      </c>
      <c r="K104" s="149">
        <v>8</v>
      </c>
      <c r="L104" s="149">
        <v>2.35</v>
      </c>
      <c r="M104" s="149">
        <v>0</v>
      </c>
      <c r="N104" s="149">
        <v>0</v>
      </c>
      <c r="O104" s="149">
        <f t="shared" ref="O104:O110" si="34">ROUND(K104*I104+0.000000001,2)</f>
        <v>228</v>
      </c>
      <c r="P104" s="149">
        <f t="shared" ref="P104:P110" si="35">ROUND(L104*I104*1.5+0.000000001,2)</f>
        <v>100.46</v>
      </c>
      <c r="Q104" s="149">
        <f t="shared" ref="Q104:Q110" si="36">ROUND(M104*I104*2+0.000000001,2)</f>
        <v>0</v>
      </c>
      <c r="R104" s="149">
        <f t="shared" ref="R104:R110" si="37">ROUND(SUM(O104:Q104),2)</f>
        <v>328.46</v>
      </c>
      <c r="S104" s="149">
        <v>121.2</v>
      </c>
      <c r="T104" s="149">
        <v>0</v>
      </c>
      <c r="U104" s="149">
        <v>0</v>
      </c>
      <c r="V104" s="149">
        <v>0</v>
      </c>
      <c r="W104" s="149">
        <v>0</v>
      </c>
      <c r="X104" s="149">
        <f t="shared" ref="X104:X110" si="38">ROUND(SUM(R104:W104),2)</f>
        <v>449.66</v>
      </c>
    </row>
    <row r="105" spans="1:24">
      <c r="A105" t="s">
        <v>1318</v>
      </c>
      <c r="B105" t="s">
        <v>1292</v>
      </c>
      <c r="C105" t="s">
        <v>1293</v>
      </c>
      <c r="D105" t="s">
        <v>1236</v>
      </c>
      <c r="E105" t="s">
        <v>1237</v>
      </c>
      <c r="F105" t="s">
        <v>25</v>
      </c>
      <c r="G105" t="s">
        <v>1241</v>
      </c>
      <c r="H105" t="s">
        <v>167</v>
      </c>
      <c r="I105" s="149">
        <v>28.5</v>
      </c>
      <c r="J105" s="149">
        <v>11.14</v>
      </c>
      <c r="K105" s="149">
        <v>8</v>
      </c>
      <c r="L105" s="149">
        <v>3.14</v>
      </c>
      <c r="M105" s="149">
        <v>0</v>
      </c>
      <c r="N105" s="149">
        <v>0</v>
      </c>
      <c r="O105" s="149">
        <f t="shared" si="34"/>
        <v>228</v>
      </c>
      <c r="P105" s="149">
        <f t="shared" si="35"/>
        <v>134.24</v>
      </c>
      <c r="Q105" s="149">
        <f t="shared" si="36"/>
        <v>0</v>
      </c>
      <c r="R105" s="149">
        <f t="shared" si="37"/>
        <v>362.24</v>
      </c>
      <c r="S105" s="149">
        <v>189.67</v>
      </c>
      <c r="T105" s="149">
        <v>0</v>
      </c>
      <c r="U105" s="149">
        <v>0</v>
      </c>
      <c r="V105" s="149">
        <v>0</v>
      </c>
      <c r="W105" s="149">
        <v>0</v>
      </c>
      <c r="X105" s="149">
        <f t="shared" si="38"/>
        <v>551.91</v>
      </c>
    </row>
    <row r="106" spans="1:24">
      <c r="A106" t="s">
        <v>1318</v>
      </c>
      <c r="B106" t="s">
        <v>1292</v>
      </c>
      <c r="C106" t="s">
        <v>1293</v>
      </c>
      <c r="D106" t="s">
        <v>1242</v>
      </c>
      <c r="E106" t="s">
        <v>1243</v>
      </c>
      <c r="F106" t="s">
        <v>25</v>
      </c>
      <c r="G106" t="s">
        <v>1244</v>
      </c>
      <c r="H106" t="s">
        <v>192</v>
      </c>
      <c r="I106" s="149">
        <v>28.5</v>
      </c>
      <c r="J106" s="149">
        <v>6.55</v>
      </c>
      <c r="K106" s="149">
        <v>6.55</v>
      </c>
      <c r="L106" s="149">
        <v>0</v>
      </c>
      <c r="M106" s="149">
        <v>0</v>
      </c>
      <c r="N106" s="149">
        <v>0</v>
      </c>
      <c r="O106" s="149">
        <f t="shared" si="34"/>
        <v>186.68</v>
      </c>
      <c r="P106" s="149">
        <f t="shared" si="35"/>
        <v>0</v>
      </c>
      <c r="Q106" s="149">
        <f t="shared" si="36"/>
        <v>0</v>
      </c>
      <c r="R106" s="149">
        <f t="shared" si="37"/>
        <v>186.68</v>
      </c>
      <c r="S106" s="149">
        <v>67.53</v>
      </c>
      <c r="T106" s="149">
        <v>0</v>
      </c>
      <c r="U106" s="149">
        <v>0</v>
      </c>
      <c r="V106" s="149">
        <v>0</v>
      </c>
      <c r="W106" s="149">
        <v>0</v>
      </c>
      <c r="X106" s="149">
        <f t="shared" si="38"/>
        <v>254.21</v>
      </c>
    </row>
    <row r="107" spans="1:24">
      <c r="A107" t="s">
        <v>1318</v>
      </c>
      <c r="B107" t="s">
        <v>1292</v>
      </c>
      <c r="C107" t="s">
        <v>1293</v>
      </c>
      <c r="D107" t="s">
        <v>1236</v>
      </c>
      <c r="E107" t="s">
        <v>1237</v>
      </c>
      <c r="F107" t="s">
        <v>25</v>
      </c>
      <c r="G107" t="s">
        <v>1247</v>
      </c>
      <c r="H107" t="s">
        <v>505</v>
      </c>
      <c r="I107" s="149">
        <v>28.5</v>
      </c>
      <c r="J107" s="149">
        <v>11.5</v>
      </c>
      <c r="K107" s="149">
        <v>8</v>
      </c>
      <c r="L107" s="149">
        <v>3.5</v>
      </c>
      <c r="M107" s="149">
        <v>0</v>
      </c>
      <c r="N107" s="149">
        <v>0</v>
      </c>
      <c r="O107" s="149">
        <f t="shared" si="34"/>
        <v>228</v>
      </c>
      <c r="P107" s="149">
        <f t="shared" si="35"/>
        <v>149.63</v>
      </c>
      <c r="Q107" s="149">
        <f t="shared" si="36"/>
        <v>0</v>
      </c>
      <c r="R107" s="149">
        <f t="shared" si="37"/>
        <v>377.63</v>
      </c>
      <c r="S107" s="149">
        <v>232.91</v>
      </c>
      <c r="T107" s="149">
        <v>0</v>
      </c>
      <c r="U107" s="149">
        <v>0</v>
      </c>
      <c r="V107" s="149">
        <v>0</v>
      </c>
      <c r="W107" s="149">
        <v>0</v>
      </c>
      <c r="X107" s="149">
        <f t="shared" si="38"/>
        <v>610.54</v>
      </c>
    </row>
    <row r="108" spans="1:24">
      <c r="A108" t="s">
        <v>1318</v>
      </c>
      <c r="B108" t="s">
        <v>1292</v>
      </c>
      <c r="C108" t="s">
        <v>1293</v>
      </c>
      <c r="D108" t="s">
        <v>1242</v>
      </c>
      <c r="E108" t="s">
        <v>1243</v>
      </c>
      <c r="F108" t="s">
        <v>25</v>
      </c>
      <c r="G108" t="s">
        <v>1244</v>
      </c>
      <c r="H108" t="s">
        <v>27</v>
      </c>
      <c r="I108" s="149">
        <v>28.5</v>
      </c>
      <c r="J108" s="149">
        <v>6.5</v>
      </c>
      <c r="K108" s="149">
        <v>6.5</v>
      </c>
      <c r="L108" s="149">
        <v>0</v>
      </c>
      <c r="M108" s="149">
        <v>0</v>
      </c>
      <c r="N108" s="149">
        <v>0</v>
      </c>
      <c r="O108" s="149">
        <f t="shared" si="34"/>
        <v>185.25</v>
      </c>
      <c r="P108" s="149">
        <f t="shared" si="35"/>
        <v>0</v>
      </c>
      <c r="Q108" s="149">
        <f t="shared" si="36"/>
        <v>0</v>
      </c>
      <c r="R108" s="149">
        <f t="shared" si="37"/>
        <v>185.25</v>
      </c>
      <c r="S108" s="149">
        <v>54.34</v>
      </c>
      <c r="T108" s="149">
        <v>0</v>
      </c>
      <c r="U108" s="149">
        <v>0</v>
      </c>
      <c r="V108" s="149">
        <v>0</v>
      </c>
      <c r="W108" s="149">
        <v>0</v>
      </c>
      <c r="X108" s="149">
        <f t="shared" si="38"/>
        <v>239.59</v>
      </c>
    </row>
    <row r="109" spans="1:24">
      <c r="A109" t="s">
        <v>1318</v>
      </c>
      <c r="B109" t="s">
        <v>1292</v>
      </c>
      <c r="C109" t="s">
        <v>1293</v>
      </c>
      <c r="D109" t="s">
        <v>1236</v>
      </c>
      <c r="E109" t="s">
        <v>1237</v>
      </c>
      <c r="F109" t="s">
        <v>25</v>
      </c>
      <c r="G109" t="s">
        <v>1238</v>
      </c>
      <c r="H109" t="s">
        <v>49</v>
      </c>
      <c r="I109" s="149">
        <v>28.5</v>
      </c>
      <c r="J109" s="149">
        <v>11.28</v>
      </c>
      <c r="K109" s="149">
        <v>8</v>
      </c>
      <c r="L109" s="149">
        <v>3.28</v>
      </c>
      <c r="M109" s="149">
        <v>0</v>
      </c>
      <c r="N109" s="149">
        <v>0</v>
      </c>
      <c r="O109" s="149">
        <f t="shared" si="34"/>
        <v>228</v>
      </c>
      <c r="P109" s="149">
        <f t="shared" si="35"/>
        <v>140.22</v>
      </c>
      <c r="Q109" s="149">
        <f t="shared" si="36"/>
        <v>0</v>
      </c>
      <c r="R109" s="149">
        <f t="shared" si="37"/>
        <v>368.22</v>
      </c>
      <c r="S109" s="149">
        <v>238.62</v>
      </c>
      <c r="T109" s="149">
        <v>0</v>
      </c>
      <c r="U109" s="149">
        <v>0</v>
      </c>
      <c r="V109" s="149">
        <v>0</v>
      </c>
      <c r="W109" s="149">
        <v>0</v>
      </c>
      <c r="X109" s="149">
        <f t="shared" si="38"/>
        <v>606.84</v>
      </c>
    </row>
    <row r="110" spans="1:24">
      <c r="A110" t="s">
        <v>1318</v>
      </c>
      <c r="B110" t="s">
        <v>1292</v>
      </c>
      <c r="C110" t="s">
        <v>1293</v>
      </c>
      <c r="D110" t="s">
        <v>1236</v>
      </c>
      <c r="E110" t="s">
        <v>1237</v>
      </c>
      <c r="F110" t="s">
        <v>25</v>
      </c>
      <c r="G110" t="s">
        <v>542</v>
      </c>
      <c r="H110" t="s">
        <v>527</v>
      </c>
      <c r="I110" s="149">
        <v>28.5</v>
      </c>
      <c r="J110" s="149">
        <v>10.41</v>
      </c>
      <c r="K110" s="149">
        <v>8</v>
      </c>
      <c r="L110" s="149">
        <v>2.41</v>
      </c>
      <c r="M110" s="149">
        <v>0</v>
      </c>
      <c r="N110" s="149">
        <v>0</v>
      </c>
      <c r="O110" s="149">
        <f t="shared" si="34"/>
        <v>228</v>
      </c>
      <c r="P110" s="149">
        <f t="shared" si="35"/>
        <v>103.03</v>
      </c>
      <c r="Q110" s="149">
        <f t="shared" si="36"/>
        <v>0</v>
      </c>
      <c r="R110" s="149">
        <f t="shared" si="37"/>
        <v>331.03</v>
      </c>
      <c r="S110" s="149">
        <v>78.53</v>
      </c>
      <c r="T110" s="149">
        <v>0</v>
      </c>
      <c r="U110" s="149">
        <v>0</v>
      </c>
      <c r="V110" s="149">
        <v>0</v>
      </c>
      <c r="W110" s="149">
        <v>0</v>
      </c>
      <c r="X110" s="149">
        <f t="shared" si="38"/>
        <v>409.56</v>
      </c>
    </row>
    <row r="111" spans="1:24" ht="13.9">
      <c r="A111" s="194" t="s">
        <v>1319</v>
      </c>
      <c r="B111" s="194"/>
      <c r="C111" s="194"/>
      <c r="D111" s="194"/>
      <c r="E111" s="194"/>
      <c r="F111" s="194"/>
      <c r="G111" s="194"/>
      <c r="H111" s="194"/>
      <c r="I111" s="150">
        <v>28.5</v>
      </c>
      <c r="J111" s="150">
        <f t="shared" ref="J111:X111" si="39">ROUND(SUM(J104:J110),2)</f>
        <v>67.73</v>
      </c>
      <c r="K111" s="150">
        <f t="shared" si="39"/>
        <v>53.05</v>
      </c>
      <c r="L111" s="150">
        <f t="shared" si="39"/>
        <v>14.68</v>
      </c>
      <c r="M111" s="150">
        <f t="shared" si="39"/>
        <v>0</v>
      </c>
      <c r="N111" s="150">
        <f t="shared" si="39"/>
        <v>0</v>
      </c>
      <c r="O111" s="150">
        <f t="shared" si="39"/>
        <v>1511.93</v>
      </c>
      <c r="P111" s="150">
        <f t="shared" si="39"/>
        <v>627.58000000000004</v>
      </c>
      <c r="Q111" s="150">
        <f t="shared" si="39"/>
        <v>0</v>
      </c>
      <c r="R111" s="150">
        <f t="shared" si="39"/>
        <v>2139.5100000000002</v>
      </c>
      <c r="S111" s="150">
        <f t="shared" si="39"/>
        <v>982.8</v>
      </c>
      <c r="T111" s="150">
        <f t="shared" si="39"/>
        <v>0</v>
      </c>
      <c r="U111" s="150">
        <f t="shared" si="39"/>
        <v>0</v>
      </c>
      <c r="V111" s="150">
        <f t="shared" si="39"/>
        <v>0</v>
      </c>
      <c r="W111" s="150">
        <f t="shared" si="39"/>
        <v>0</v>
      </c>
      <c r="X111" s="150">
        <f t="shared" si="39"/>
        <v>3122.31</v>
      </c>
    </row>
    <row r="112" spans="1:24"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</row>
    <row r="113" spans="1:24" ht="13.9">
      <c r="A113" s="9" t="s">
        <v>1431</v>
      </c>
      <c r="B113" s="9"/>
      <c r="C113" s="9"/>
      <c r="D113" s="9"/>
      <c r="E113" s="9"/>
      <c r="F113" s="9"/>
      <c r="G113" s="9"/>
      <c r="H113" s="9"/>
      <c r="I113" s="151"/>
      <c r="J113" s="151">
        <f t="shared" ref="J113:X113" si="40">ROUND(SUM(J3,J12,J19,J22,J28,J36,J39,J44,J51,J57,J62,J69,J78,J82,J85,J89,J93,J99,J102,J111),2)</f>
        <v>726.47</v>
      </c>
      <c r="K113" s="151">
        <f t="shared" si="40"/>
        <v>552.37</v>
      </c>
      <c r="L113" s="151">
        <f t="shared" si="40"/>
        <v>174.07</v>
      </c>
      <c r="M113" s="151">
        <f t="shared" si="40"/>
        <v>0.03</v>
      </c>
      <c r="N113" s="151">
        <f t="shared" si="40"/>
        <v>0</v>
      </c>
      <c r="O113" s="151">
        <f t="shared" si="40"/>
        <v>15742.58</v>
      </c>
      <c r="P113" s="151">
        <f t="shared" si="40"/>
        <v>7441.59</v>
      </c>
      <c r="Q113" s="151">
        <f t="shared" si="40"/>
        <v>1.71</v>
      </c>
      <c r="R113" s="151">
        <f t="shared" si="40"/>
        <v>23185.88</v>
      </c>
      <c r="S113" s="151">
        <f t="shared" si="40"/>
        <v>12237.68</v>
      </c>
      <c r="T113" s="151">
        <f t="shared" si="40"/>
        <v>0</v>
      </c>
      <c r="U113" s="151">
        <f t="shared" si="40"/>
        <v>0</v>
      </c>
      <c r="V113" s="151">
        <f t="shared" si="40"/>
        <v>0</v>
      </c>
      <c r="W113" s="151">
        <f t="shared" si="40"/>
        <v>0</v>
      </c>
      <c r="X113" s="151">
        <f t="shared" si="40"/>
        <v>35423.56</v>
      </c>
    </row>
  </sheetData>
  <mergeCells count="21">
    <mergeCell ref="A3:H3"/>
    <mergeCell ref="A12:H12"/>
    <mergeCell ref="A19:H19"/>
    <mergeCell ref="A22:H22"/>
    <mergeCell ref="A28:H28"/>
    <mergeCell ref="A36:H36"/>
    <mergeCell ref="A39:H39"/>
    <mergeCell ref="A44:H44"/>
    <mergeCell ref="A51:H51"/>
    <mergeCell ref="A57:H57"/>
    <mergeCell ref="A62:H62"/>
    <mergeCell ref="A69:H69"/>
    <mergeCell ref="A78:H78"/>
    <mergeCell ref="A82:H82"/>
    <mergeCell ref="A85:H85"/>
    <mergeCell ref="A113:H113"/>
    <mergeCell ref="A89:H89"/>
    <mergeCell ref="A93:H93"/>
    <mergeCell ref="A99:H99"/>
    <mergeCell ref="A102:H102"/>
    <mergeCell ref="A111:H1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95"/>
  <sheetViews>
    <sheetView showGridLines="0" tabSelected="1" topLeftCell="F1" workbookViewId="0">
      <pane ySplit="1" topLeftCell="A2" activePane="bottomLeft" state="frozen"/>
      <selection pane="bottomLeft" activeCell="K70" sqref="K70"/>
    </sheetView>
  </sheetViews>
  <sheetFormatPr defaultRowHeight="13.5"/>
  <cols>
    <col min="1" max="1" width="30" customWidth="1"/>
    <col min="2" max="3" width="16" customWidth="1"/>
    <col min="4" max="4" width="25" customWidth="1"/>
    <col min="5" max="7" width="16" customWidth="1"/>
    <col min="8" max="8" width="38" customWidth="1"/>
    <col min="9" max="24" width="16" customWidth="1"/>
    <col min="25" max="28" width="18" customWidth="1"/>
  </cols>
  <sheetData>
    <row r="1" spans="1:28" ht="34.049999999999997" customHeight="1">
      <c r="A1" s="155" t="s">
        <v>0</v>
      </c>
      <c r="B1" s="155" t="s">
        <v>1</v>
      </c>
      <c r="C1" s="155" t="s">
        <v>2</v>
      </c>
      <c r="D1" s="155" t="s">
        <v>1294</v>
      </c>
      <c r="E1" s="155" t="s">
        <v>739</v>
      </c>
      <c r="F1" s="155" t="s">
        <v>5</v>
      </c>
      <c r="G1" s="155" t="s">
        <v>6</v>
      </c>
      <c r="H1" s="155" t="s">
        <v>740</v>
      </c>
      <c r="I1" s="155" t="s">
        <v>8</v>
      </c>
      <c r="J1" s="155" t="s">
        <v>9</v>
      </c>
      <c r="K1" s="155" t="s">
        <v>10</v>
      </c>
      <c r="L1" s="155" t="s">
        <v>1296</v>
      </c>
      <c r="M1" s="155" t="s">
        <v>12</v>
      </c>
      <c r="N1" s="155" t="s">
        <v>13</v>
      </c>
      <c r="O1" s="155" t="s">
        <v>14</v>
      </c>
      <c r="P1" s="155" t="s">
        <v>15</v>
      </c>
      <c r="Q1" s="155" t="s">
        <v>16</v>
      </c>
      <c r="R1" s="155" t="s">
        <v>17</v>
      </c>
      <c r="S1" s="155" t="s">
        <v>18</v>
      </c>
      <c r="T1" s="155" t="s">
        <v>19</v>
      </c>
      <c r="U1" s="155" t="s">
        <v>746</v>
      </c>
      <c r="V1" s="155" t="s">
        <v>21</v>
      </c>
      <c r="W1" s="155" t="s">
        <v>1340</v>
      </c>
      <c r="X1" s="155" t="s">
        <v>1341</v>
      </c>
      <c r="Y1" s="155" t="s">
        <v>1342</v>
      </c>
    </row>
    <row r="2" spans="1:28">
      <c r="A2" t="s">
        <v>1245</v>
      </c>
      <c r="B2" t="s">
        <v>1237</v>
      </c>
      <c r="C2" t="s">
        <v>25</v>
      </c>
      <c r="D2" t="s">
        <v>1246</v>
      </c>
      <c r="E2" t="s">
        <v>862</v>
      </c>
      <c r="F2" t="s">
        <v>689</v>
      </c>
      <c r="G2" t="s">
        <v>172</v>
      </c>
      <c r="H2" t="s">
        <v>1329</v>
      </c>
      <c r="I2" s="156">
        <v>0</v>
      </c>
      <c r="J2" s="156"/>
      <c r="K2" s="156"/>
      <c r="L2" s="156">
        <v>10.27</v>
      </c>
      <c r="M2" s="156">
        <v>312.98</v>
      </c>
      <c r="N2" s="156">
        <v>0</v>
      </c>
      <c r="O2" s="156">
        <v>121.2</v>
      </c>
      <c r="P2" s="156">
        <v>9</v>
      </c>
      <c r="Q2" s="156">
        <v>0</v>
      </c>
      <c r="R2" s="156">
        <v>0</v>
      </c>
      <c r="S2" s="156">
        <v>0</v>
      </c>
      <c r="T2" s="156">
        <v>0</v>
      </c>
      <c r="U2" s="156">
        <v>0</v>
      </c>
      <c r="V2" s="156">
        <f>ROUND(SUM(M2:P2,R2:U2),2)</f>
        <v>443.18</v>
      </c>
      <c r="W2" s="156">
        <v>28.5</v>
      </c>
      <c r="X2" t="s">
        <v>1343</v>
      </c>
      <c r="Y2" s="156"/>
      <c r="Z2" s="156"/>
      <c r="AA2" s="156"/>
      <c r="AB2" s="156"/>
    </row>
    <row r="3" spans="1:28">
      <c r="A3" t="s">
        <v>1236</v>
      </c>
      <c r="B3" t="s">
        <v>1237</v>
      </c>
      <c r="C3" t="s">
        <v>25</v>
      </c>
      <c r="D3" t="s">
        <v>1241</v>
      </c>
      <c r="E3" t="s">
        <v>167</v>
      </c>
      <c r="F3" t="s">
        <v>689</v>
      </c>
      <c r="G3" t="s">
        <v>172</v>
      </c>
      <c r="H3" t="s">
        <v>1329</v>
      </c>
      <c r="I3" s="156">
        <v>0</v>
      </c>
      <c r="J3" s="156"/>
      <c r="K3" s="156"/>
      <c r="L3" s="156">
        <v>10.41</v>
      </c>
      <c r="M3" s="156">
        <v>370.97</v>
      </c>
      <c r="N3" s="156">
        <v>0</v>
      </c>
      <c r="O3" s="156">
        <v>189.67</v>
      </c>
      <c r="P3" s="156">
        <v>9</v>
      </c>
      <c r="Q3" s="156">
        <v>0</v>
      </c>
      <c r="R3" s="156">
        <v>0</v>
      </c>
      <c r="S3" s="156">
        <v>0</v>
      </c>
      <c r="T3" s="156">
        <v>0</v>
      </c>
      <c r="U3" s="156">
        <v>0</v>
      </c>
      <c r="V3" s="156">
        <f>ROUND(SUM(M3:P3,R3:U3),2)</f>
        <v>569.64</v>
      </c>
      <c r="W3" s="156"/>
      <c r="X3" t="s">
        <v>1344</v>
      </c>
      <c r="Y3" s="156"/>
      <c r="Z3" s="156"/>
      <c r="AA3" s="156"/>
      <c r="AB3" s="156"/>
    </row>
    <row r="4" spans="1:28">
      <c r="A4" t="s">
        <v>491</v>
      </c>
      <c r="B4" t="s">
        <v>492</v>
      </c>
      <c r="C4" t="s">
        <v>25</v>
      </c>
      <c r="D4" t="s">
        <v>510</v>
      </c>
      <c r="E4" t="s">
        <v>175</v>
      </c>
      <c r="F4" t="s">
        <v>689</v>
      </c>
      <c r="G4" t="s">
        <v>172</v>
      </c>
      <c r="H4" t="s">
        <v>1329</v>
      </c>
      <c r="I4" s="156">
        <v>0</v>
      </c>
      <c r="J4" s="156"/>
      <c r="K4" s="156"/>
      <c r="L4" s="156">
        <v>9.5399999999999991</v>
      </c>
      <c r="M4" s="156">
        <v>526.16999999999996</v>
      </c>
      <c r="N4" s="156">
        <v>0</v>
      </c>
      <c r="O4" s="156">
        <v>204.97</v>
      </c>
      <c r="P4" s="156">
        <v>13.5</v>
      </c>
      <c r="Q4" s="156">
        <v>0</v>
      </c>
      <c r="R4" s="156">
        <v>0</v>
      </c>
      <c r="S4" s="156">
        <v>0</v>
      </c>
      <c r="T4" s="156">
        <v>0</v>
      </c>
      <c r="U4" s="156">
        <v>0</v>
      </c>
      <c r="V4" s="156">
        <f>ROUND(SUM(M4:P4,R4:U4),2)</f>
        <v>744.64</v>
      </c>
      <c r="W4" s="156"/>
      <c r="X4" t="s">
        <v>1345</v>
      </c>
      <c r="Y4" s="156"/>
      <c r="Z4" s="156"/>
      <c r="AA4" s="156"/>
      <c r="AB4" s="156"/>
    </row>
    <row r="5" spans="1:28">
      <c r="A5" t="s">
        <v>1236</v>
      </c>
      <c r="B5" t="s">
        <v>1237</v>
      </c>
      <c r="C5" t="s">
        <v>25</v>
      </c>
      <c r="D5" t="s">
        <v>1238</v>
      </c>
      <c r="E5" t="s">
        <v>49</v>
      </c>
      <c r="F5" t="s">
        <v>689</v>
      </c>
      <c r="G5" t="s">
        <v>172</v>
      </c>
      <c r="H5" t="s">
        <v>1329</v>
      </c>
      <c r="I5" s="156">
        <v>0</v>
      </c>
      <c r="J5" s="156"/>
      <c r="K5" s="156"/>
      <c r="L5" s="156">
        <v>11.01</v>
      </c>
      <c r="M5" s="156">
        <v>574.49</v>
      </c>
      <c r="N5" s="156">
        <v>0</v>
      </c>
      <c r="O5" s="156">
        <v>238.62</v>
      </c>
      <c r="P5" s="156">
        <v>9</v>
      </c>
      <c r="Q5" s="156">
        <v>0</v>
      </c>
      <c r="R5" s="156">
        <v>0</v>
      </c>
      <c r="S5" s="156">
        <v>0</v>
      </c>
      <c r="T5" s="156">
        <v>0</v>
      </c>
      <c r="U5" s="156">
        <v>0</v>
      </c>
      <c r="V5" s="156">
        <f>ROUND(SUM(M5:P5,R5:U5),2)</f>
        <v>822.11</v>
      </c>
      <c r="W5" s="156"/>
      <c r="X5" t="s">
        <v>1346</v>
      </c>
      <c r="Y5" s="156"/>
      <c r="Z5" s="156"/>
      <c r="AA5" s="156"/>
      <c r="AB5" s="156"/>
    </row>
    <row r="6" spans="1:28">
      <c r="A6" t="s">
        <v>1242</v>
      </c>
      <c r="B6" t="s">
        <v>1243</v>
      </c>
      <c r="C6" t="s">
        <v>25</v>
      </c>
      <c r="D6" t="s">
        <v>1244</v>
      </c>
      <c r="E6" t="s">
        <v>527</v>
      </c>
      <c r="F6" t="s">
        <v>689</v>
      </c>
      <c r="G6" t="s">
        <v>172</v>
      </c>
      <c r="H6" t="s">
        <v>1329</v>
      </c>
      <c r="I6" s="156">
        <v>0</v>
      </c>
      <c r="J6" s="156"/>
      <c r="K6" s="156"/>
      <c r="L6" s="156">
        <v>6.83</v>
      </c>
      <c r="M6" s="156">
        <v>81.95</v>
      </c>
      <c r="N6" s="156">
        <v>0</v>
      </c>
      <c r="O6" s="156">
        <v>51.67</v>
      </c>
      <c r="P6" s="156">
        <v>9</v>
      </c>
      <c r="Q6" s="156">
        <v>0</v>
      </c>
      <c r="R6" s="156">
        <v>0</v>
      </c>
      <c r="S6" s="156">
        <v>0</v>
      </c>
      <c r="T6" s="156">
        <v>0</v>
      </c>
      <c r="U6" s="156">
        <v>0</v>
      </c>
      <c r="V6" s="156">
        <f>ROUND(SUM(M6:P6,R6:U6),2)</f>
        <v>142.62</v>
      </c>
      <c r="W6" s="156"/>
      <c r="X6" t="s">
        <v>1347</v>
      </c>
      <c r="Y6" s="156"/>
      <c r="Z6" s="156"/>
      <c r="AA6" s="156"/>
      <c r="AB6" s="156"/>
    </row>
    <row r="7" spans="1:28" ht="13.9">
      <c r="A7" s="152"/>
      <c r="B7" s="152"/>
      <c r="C7" s="152"/>
      <c r="D7" s="152"/>
      <c r="E7" s="152"/>
      <c r="F7" s="152" t="s">
        <v>689</v>
      </c>
      <c r="G7" s="152" t="s">
        <v>172</v>
      </c>
      <c r="H7" s="152" t="s">
        <v>31</v>
      </c>
      <c r="I7" s="157"/>
      <c r="J7" s="157">
        <f>IF(L7&gt;0,M7/L7,0)</f>
        <v>38.838119017894293</v>
      </c>
      <c r="K7" s="157"/>
      <c r="L7" s="157">
        <f>ROUND(SUM(L2:L6),2)</f>
        <v>48.06</v>
      </c>
      <c r="M7" s="157">
        <f>ROUND(SUM(M2:M6),2)</f>
        <v>1866.56</v>
      </c>
      <c r="N7" s="157"/>
      <c r="O7" s="157">
        <f t="shared" ref="O7:V7" si="0">ROUND(SUM(O2:O6),2)</f>
        <v>806.13</v>
      </c>
      <c r="P7" s="157">
        <f t="shared" si="0"/>
        <v>49.5</v>
      </c>
      <c r="Q7" s="157">
        <f t="shared" si="0"/>
        <v>0</v>
      </c>
      <c r="R7" s="157">
        <f t="shared" si="0"/>
        <v>0</v>
      </c>
      <c r="S7" s="157">
        <f t="shared" si="0"/>
        <v>0</v>
      </c>
      <c r="T7" s="157">
        <f t="shared" si="0"/>
        <v>0</v>
      </c>
      <c r="U7" s="157">
        <f t="shared" si="0"/>
        <v>0</v>
      </c>
      <c r="V7" s="157">
        <f t="shared" si="0"/>
        <v>2722.19</v>
      </c>
      <c r="W7" s="156"/>
      <c r="X7" s="157"/>
      <c r="Y7" s="157"/>
      <c r="Z7" s="157"/>
      <c r="AA7" s="157"/>
      <c r="AB7" s="157"/>
    </row>
    <row r="8" spans="1:28" ht="13.9">
      <c r="A8" s="153"/>
      <c r="B8" s="153"/>
      <c r="C8" s="153"/>
      <c r="D8" s="153"/>
      <c r="E8" s="153"/>
      <c r="F8" s="153"/>
      <c r="G8" s="153"/>
      <c r="H8" s="153" t="s">
        <v>1348</v>
      </c>
      <c r="I8" s="158"/>
      <c r="J8" s="158">
        <f>IF(L8&gt;0,(M8+N8)/L8,0)</f>
        <v>38.838119017894293</v>
      </c>
      <c r="K8" s="158"/>
      <c r="L8" s="158">
        <f>L7</f>
        <v>48.06</v>
      </c>
      <c r="M8" s="158">
        <f>M7</f>
        <v>1866.56</v>
      </c>
      <c r="N8" s="158">
        <f>0</f>
        <v>0</v>
      </c>
      <c r="O8" s="158">
        <f>O7</f>
        <v>806.13</v>
      </c>
      <c r="P8" s="158">
        <f>P7</f>
        <v>49.5</v>
      </c>
      <c r="Q8" s="158"/>
      <c r="R8" s="158">
        <f>R7</f>
        <v>0</v>
      </c>
      <c r="S8" s="158">
        <f>S7</f>
        <v>0</v>
      </c>
      <c r="T8" s="158">
        <f>T7</f>
        <v>0</v>
      </c>
      <c r="U8" s="158">
        <f>U7</f>
        <v>0</v>
      </c>
      <c r="V8" s="158">
        <f>ROUND(V7+N8,2)</f>
        <v>2722.19</v>
      </c>
      <c r="W8" s="156"/>
      <c r="X8" s="158"/>
      <c r="Y8" s="158"/>
      <c r="Z8" s="158"/>
      <c r="AA8" s="158"/>
      <c r="AB8" s="158"/>
    </row>
    <row r="9" spans="1:28"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Y9" s="156"/>
      <c r="Z9" s="156"/>
      <c r="AA9" s="156"/>
      <c r="AB9" s="156"/>
    </row>
    <row r="10" spans="1:28">
      <c r="A10" t="s">
        <v>1245</v>
      </c>
      <c r="B10" t="s">
        <v>1237</v>
      </c>
      <c r="C10" t="s">
        <v>25</v>
      </c>
      <c r="D10" t="s">
        <v>1246</v>
      </c>
      <c r="E10" t="s">
        <v>862</v>
      </c>
      <c r="F10" t="s">
        <v>1323</v>
      </c>
      <c r="G10" t="s">
        <v>1324</v>
      </c>
      <c r="H10" t="s">
        <v>1325</v>
      </c>
      <c r="I10" s="156">
        <v>0</v>
      </c>
      <c r="J10" s="156"/>
      <c r="K10" s="156"/>
      <c r="L10" s="156">
        <v>10.29</v>
      </c>
      <c r="M10" s="156">
        <v>312.98</v>
      </c>
      <c r="N10" s="156">
        <v>0</v>
      </c>
      <c r="O10" s="156">
        <v>121.2</v>
      </c>
      <c r="P10" s="156">
        <v>9</v>
      </c>
      <c r="Q10" s="156">
        <v>0</v>
      </c>
      <c r="R10" s="156">
        <v>0</v>
      </c>
      <c r="S10" s="156">
        <v>0</v>
      </c>
      <c r="T10" s="156">
        <v>0</v>
      </c>
      <c r="U10" s="156">
        <v>0</v>
      </c>
      <c r="V10" s="156">
        <f t="shared" ref="V10:V18" si="1">ROUND(SUM(M10:P10,R10:U10),2)</f>
        <v>443.18</v>
      </c>
      <c r="W10" s="156"/>
      <c r="X10" t="s">
        <v>1349</v>
      </c>
      <c r="Y10" s="156"/>
      <c r="Z10" s="156"/>
      <c r="AA10" s="156"/>
      <c r="AB10" s="156"/>
    </row>
    <row r="11" spans="1:28">
      <c r="A11" t="s">
        <v>1236</v>
      </c>
      <c r="B11" t="s">
        <v>1237</v>
      </c>
      <c r="C11" t="s">
        <v>25</v>
      </c>
      <c r="D11" t="s">
        <v>1241</v>
      </c>
      <c r="E11" t="s">
        <v>167</v>
      </c>
      <c r="F11" t="s">
        <v>1323</v>
      </c>
      <c r="G11" t="s">
        <v>1324</v>
      </c>
      <c r="H11" t="s">
        <v>1325</v>
      </c>
      <c r="I11" s="156">
        <v>0</v>
      </c>
      <c r="J11" s="156"/>
      <c r="K11" s="156"/>
      <c r="L11" s="156">
        <v>10.38</v>
      </c>
      <c r="M11" s="156">
        <v>370.97</v>
      </c>
      <c r="N11" s="156">
        <v>0</v>
      </c>
      <c r="O11" s="156">
        <v>189.67</v>
      </c>
      <c r="P11" s="156">
        <v>9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f t="shared" si="1"/>
        <v>569.64</v>
      </c>
      <c r="W11" s="156"/>
      <c r="X11" t="s">
        <v>1350</v>
      </c>
      <c r="Y11" s="156"/>
      <c r="Z11" s="156"/>
      <c r="AA11" s="156"/>
      <c r="AB11" s="156"/>
    </row>
    <row r="12" spans="1:28">
      <c r="A12" t="s">
        <v>491</v>
      </c>
      <c r="B12" t="s">
        <v>492</v>
      </c>
      <c r="C12" t="s">
        <v>25</v>
      </c>
      <c r="D12" t="s">
        <v>510</v>
      </c>
      <c r="E12" t="s">
        <v>175</v>
      </c>
      <c r="F12" t="s">
        <v>1323</v>
      </c>
      <c r="G12" t="s">
        <v>1324</v>
      </c>
      <c r="H12" t="s">
        <v>1325</v>
      </c>
      <c r="I12" s="156">
        <v>0</v>
      </c>
      <c r="J12" s="156"/>
      <c r="K12" s="156"/>
      <c r="L12" s="156">
        <v>10.93</v>
      </c>
      <c r="M12" s="156">
        <v>526.16999999999996</v>
      </c>
      <c r="N12" s="156">
        <v>0</v>
      </c>
      <c r="O12" s="156">
        <v>204.97</v>
      </c>
      <c r="P12" s="156">
        <v>13.5</v>
      </c>
      <c r="Q12" s="156">
        <v>0</v>
      </c>
      <c r="R12" s="156">
        <v>0</v>
      </c>
      <c r="S12" s="156">
        <v>0</v>
      </c>
      <c r="T12" s="156">
        <v>0</v>
      </c>
      <c r="U12" s="156">
        <v>0</v>
      </c>
      <c r="V12" s="156">
        <f t="shared" si="1"/>
        <v>744.64</v>
      </c>
      <c r="W12" s="156"/>
      <c r="X12" t="s">
        <v>1351</v>
      </c>
      <c r="Y12" s="156"/>
      <c r="Z12" s="156"/>
      <c r="AA12" s="156"/>
      <c r="AB12" s="156"/>
    </row>
    <row r="13" spans="1:28">
      <c r="A13" t="s">
        <v>497</v>
      </c>
      <c r="B13" t="s">
        <v>492</v>
      </c>
      <c r="C13" t="s">
        <v>25</v>
      </c>
      <c r="D13" t="s">
        <v>498</v>
      </c>
      <c r="E13" t="s">
        <v>192</v>
      </c>
      <c r="F13" t="s">
        <v>1323</v>
      </c>
      <c r="G13" t="s">
        <v>1324</v>
      </c>
      <c r="H13" t="s">
        <v>1325</v>
      </c>
      <c r="I13" s="156">
        <v>0</v>
      </c>
      <c r="J13" s="156"/>
      <c r="K13" s="156"/>
      <c r="L13" s="156">
        <v>8.4499999999999993</v>
      </c>
      <c r="M13" s="156">
        <v>364.49</v>
      </c>
      <c r="N13" s="156">
        <v>0</v>
      </c>
      <c r="O13" s="156">
        <v>152.31</v>
      </c>
      <c r="P13" s="156">
        <v>9</v>
      </c>
      <c r="Q13" s="156">
        <v>0</v>
      </c>
      <c r="R13" s="156">
        <v>0</v>
      </c>
      <c r="S13" s="156">
        <v>0</v>
      </c>
      <c r="T13" s="156">
        <v>0</v>
      </c>
      <c r="U13" s="156">
        <v>0</v>
      </c>
      <c r="V13" s="156">
        <f t="shared" si="1"/>
        <v>525.79999999999995</v>
      </c>
      <c r="W13" s="156"/>
      <c r="X13" t="s">
        <v>1352</v>
      </c>
      <c r="Y13" s="156"/>
      <c r="Z13" s="156"/>
      <c r="AA13" s="156"/>
      <c r="AB13" s="156"/>
    </row>
    <row r="14" spans="1:28">
      <c r="A14" t="s">
        <v>1236</v>
      </c>
      <c r="B14" t="s">
        <v>1237</v>
      </c>
      <c r="C14" t="s">
        <v>25</v>
      </c>
      <c r="D14" t="s">
        <v>1247</v>
      </c>
      <c r="E14" t="s">
        <v>505</v>
      </c>
      <c r="F14" t="s">
        <v>1323</v>
      </c>
      <c r="G14" t="s">
        <v>1324</v>
      </c>
      <c r="H14" t="s">
        <v>1325</v>
      </c>
      <c r="I14" s="156">
        <v>0</v>
      </c>
      <c r="J14" s="156"/>
      <c r="K14" s="156"/>
      <c r="L14" s="156">
        <v>9.6199999999999992</v>
      </c>
      <c r="M14" s="156">
        <v>287.98</v>
      </c>
      <c r="N14" s="156">
        <v>0</v>
      </c>
      <c r="O14" s="156">
        <v>232.91</v>
      </c>
      <c r="P14" s="156">
        <v>9</v>
      </c>
      <c r="Q14" s="156">
        <v>0</v>
      </c>
      <c r="R14" s="156">
        <v>0</v>
      </c>
      <c r="S14" s="156">
        <v>0</v>
      </c>
      <c r="T14" s="156">
        <v>0</v>
      </c>
      <c r="U14" s="156">
        <v>0</v>
      </c>
      <c r="V14" s="156">
        <f t="shared" si="1"/>
        <v>529.89</v>
      </c>
      <c r="W14" s="156"/>
      <c r="X14" t="s">
        <v>1353</v>
      </c>
      <c r="Y14" s="156"/>
      <c r="Z14" s="156"/>
      <c r="AA14" s="156"/>
      <c r="AB14" s="156"/>
    </row>
    <row r="15" spans="1:28">
      <c r="A15" t="s">
        <v>497</v>
      </c>
      <c r="B15" t="s">
        <v>492</v>
      </c>
      <c r="C15" t="s">
        <v>25</v>
      </c>
      <c r="D15" t="s">
        <v>506</v>
      </c>
      <c r="E15" t="s">
        <v>507</v>
      </c>
      <c r="F15" t="s">
        <v>1323</v>
      </c>
      <c r="G15" t="s">
        <v>1324</v>
      </c>
      <c r="H15" t="s">
        <v>1325</v>
      </c>
      <c r="I15" s="156">
        <v>0</v>
      </c>
      <c r="J15" s="156"/>
      <c r="K15" s="156"/>
      <c r="L15" s="156">
        <v>10.81</v>
      </c>
      <c r="M15" s="156">
        <v>460.49</v>
      </c>
      <c r="N15" s="156">
        <v>0</v>
      </c>
      <c r="O15" s="156">
        <v>166.39</v>
      </c>
      <c r="P15" s="156">
        <v>13.5</v>
      </c>
      <c r="Q15" s="156">
        <v>0</v>
      </c>
      <c r="R15" s="156">
        <v>0</v>
      </c>
      <c r="S15" s="156">
        <v>0</v>
      </c>
      <c r="T15" s="156">
        <v>0</v>
      </c>
      <c r="U15" s="156">
        <v>0</v>
      </c>
      <c r="V15" s="156">
        <f t="shared" si="1"/>
        <v>640.38</v>
      </c>
      <c r="W15" s="156"/>
      <c r="X15" t="s">
        <v>1354</v>
      </c>
      <c r="Y15" s="156"/>
      <c r="Z15" s="156"/>
      <c r="AA15" s="156"/>
      <c r="AB15" s="156"/>
    </row>
    <row r="16" spans="1:28">
      <c r="A16" t="s">
        <v>1242</v>
      </c>
      <c r="B16" t="s">
        <v>1243</v>
      </c>
      <c r="C16" t="s">
        <v>25</v>
      </c>
      <c r="D16" t="s">
        <v>1244</v>
      </c>
      <c r="E16" t="s">
        <v>27</v>
      </c>
      <c r="F16" t="s">
        <v>1323</v>
      </c>
      <c r="G16" t="s">
        <v>1324</v>
      </c>
      <c r="H16" t="s">
        <v>1325</v>
      </c>
      <c r="I16" s="156">
        <v>0</v>
      </c>
      <c r="J16" s="156"/>
      <c r="K16" s="156"/>
      <c r="L16" s="156">
        <v>6.36</v>
      </c>
      <c r="M16" s="156">
        <v>61.91</v>
      </c>
      <c r="N16" s="156">
        <v>0</v>
      </c>
      <c r="O16" s="156">
        <v>54.34</v>
      </c>
      <c r="P16" s="156">
        <v>9</v>
      </c>
      <c r="Q16" s="156">
        <v>0</v>
      </c>
      <c r="R16" s="156">
        <v>0</v>
      </c>
      <c r="S16" s="156">
        <v>0</v>
      </c>
      <c r="T16" s="156">
        <v>0</v>
      </c>
      <c r="U16" s="156">
        <v>0</v>
      </c>
      <c r="V16" s="156">
        <f t="shared" si="1"/>
        <v>125.25</v>
      </c>
      <c r="W16" s="156"/>
      <c r="X16" t="s">
        <v>1355</v>
      </c>
      <c r="Y16" s="156"/>
      <c r="Z16" s="156"/>
      <c r="AA16" s="156"/>
      <c r="AB16" s="156"/>
    </row>
    <row r="17" spans="1:28">
      <c r="A17" t="s">
        <v>1236</v>
      </c>
      <c r="B17" t="s">
        <v>1237</v>
      </c>
      <c r="C17" t="s">
        <v>25</v>
      </c>
      <c r="D17" t="s">
        <v>1238</v>
      </c>
      <c r="E17" t="s">
        <v>49</v>
      </c>
      <c r="F17" t="s">
        <v>1323</v>
      </c>
      <c r="G17" t="s">
        <v>1324</v>
      </c>
      <c r="H17" t="s">
        <v>1325</v>
      </c>
      <c r="I17" s="156">
        <v>0</v>
      </c>
      <c r="J17" s="156"/>
      <c r="K17" s="156"/>
      <c r="L17" s="156">
        <v>10.91</v>
      </c>
      <c r="M17" s="156">
        <v>574.49</v>
      </c>
      <c r="N17" s="156">
        <v>0</v>
      </c>
      <c r="O17" s="156">
        <v>238.62</v>
      </c>
      <c r="P17" s="156">
        <v>9</v>
      </c>
      <c r="Q17" s="156">
        <v>0</v>
      </c>
      <c r="R17" s="156">
        <v>0</v>
      </c>
      <c r="S17" s="156">
        <v>0</v>
      </c>
      <c r="T17" s="156">
        <v>0</v>
      </c>
      <c r="U17" s="156">
        <v>0</v>
      </c>
      <c r="V17" s="156">
        <f t="shared" si="1"/>
        <v>822.11</v>
      </c>
      <c r="W17" s="156"/>
      <c r="X17" t="s">
        <v>1356</v>
      </c>
      <c r="Y17" s="156"/>
      <c r="Z17" s="156"/>
      <c r="AA17" s="156"/>
      <c r="AB17" s="156"/>
    </row>
    <row r="18" spans="1:28">
      <c r="A18" t="s">
        <v>1242</v>
      </c>
      <c r="B18" t="s">
        <v>1243</v>
      </c>
      <c r="C18" t="s">
        <v>25</v>
      </c>
      <c r="D18" t="s">
        <v>1244</v>
      </c>
      <c r="E18" t="s">
        <v>527</v>
      </c>
      <c r="F18" t="s">
        <v>1323</v>
      </c>
      <c r="G18" t="s">
        <v>1324</v>
      </c>
      <c r="H18" t="s">
        <v>1325</v>
      </c>
      <c r="I18" s="156">
        <v>0</v>
      </c>
      <c r="J18" s="156"/>
      <c r="K18" s="156"/>
      <c r="L18" s="156">
        <v>6.83</v>
      </c>
      <c r="M18" s="156">
        <v>81.95</v>
      </c>
      <c r="N18" s="156">
        <v>0</v>
      </c>
      <c r="O18" s="156">
        <v>51.67</v>
      </c>
      <c r="P18" s="156">
        <v>9</v>
      </c>
      <c r="Q18" s="156">
        <v>0</v>
      </c>
      <c r="R18" s="156">
        <v>0</v>
      </c>
      <c r="S18" s="156">
        <v>0</v>
      </c>
      <c r="T18" s="156">
        <v>0</v>
      </c>
      <c r="U18" s="156">
        <v>0</v>
      </c>
      <c r="V18" s="156">
        <f t="shared" si="1"/>
        <v>142.62</v>
      </c>
      <c r="W18" s="156"/>
      <c r="X18" t="s">
        <v>1357</v>
      </c>
      <c r="Y18" s="156"/>
      <c r="Z18" s="156"/>
      <c r="AA18" s="156"/>
      <c r="AB18" s="156"/>
    </row>
    <row r="19" spans="1:28" ht="13.9">
      <c r="A19" s="152"/>
      <c r="B19" s="152"/>
      <c r="C19" s="152"/>
      <c r="D19" s="152"/>
      <c r="E19" s="152"/>
      <c r="F19" s="152" t="s">
        <v>1323</v>
      </c>
      <c r="G19" s="152" t="s">
        <v>1324</v>
      </c>
      <c r="H19" s="152" t="s">
        <v>31</v>
      </c>
      <c r="I19" s="157"/>
      <c r="J19" s="157">
        <f>IF(L19&gt;0,M19/L19,0)</f>
        <v>35.959210215180896</v>
      </c>
      <c r="K19" s="157"/>
      <c r="L19" s="157">
        <f>ROUND(SUM(L10:L18),2)</f>
        <v>84.58</v>
      </c>
      <c r="M19" s="157">
        <f>ROUND(SUM(M10:M18),2)</f>
        <v>3041.43</v>
      </c>
      <c r="N19" s="157"/>
      <c r="O19" s="157">
        <f t="shared" ref="O19:V19" si="2">ROUND(SUM(O10:O18),2)</f>
        <v>1412.08</v>
      </c>
      <c r="P19" s="157">
        <f t="shared" si="2"/>
        <v>90</v>
      </c>
      <c r="Q19" s="157">
        <f t="shared" si="2"/>
        <v>0</v>
      </c>
      <c r="R19" s="157">
        <f t="shared" si="2"/>
        <v>0</v>
      </c>
      <c r="S19" s="157">
        <f t="shared" si="2"/>
        <v>0</v>
      </c>
      <c r="T19" s="157">
        <f t="shared" si="2"/>
        <v>0</v>
      </c>
      <c r="U19" s="157">
        <f t="shared" si="2"/>
        <v>0</v>
      </c>
      <c r="V19" s="157">
        <f t="shared" si="2"/>
        <v>4543.51</v>
      </c>
      <c r="W19" s="156"/>
      <c r="X19" s="157"/>
      <c r="Y19" s="157"/>
      <c r="Z19" s="157"/>
      <c r="AA19" s="157"/>
      <c r="AB19" s="157"/>
    </row>
    <row r="20" spans="1:28" ht="13.9">
      <c r="A20" s="153"/>
      <c r="B20" s="153"/>
      <c r="C20" s="153"/>
      <c r="D20" s="153"/>
      <c r="E20" s="153"/>
      <c r="F20" s="153"/>
      <c r="G20" s="153"/>
      <c r="H20" s="153" t="s">
        <v>1358</v>
      </c>
      <c r="I20" s="158"/>
      <c r="J20" s="158">
        <f>IF(L20&gt;0,(M20+N20)/L20,0)</f>
        <v>35.959210215180896</v>
      </c>
      <c r="K20" s="158"/>
      <c r="L20" s="158">
        <f>L19</f>
        <v>84.58</v>
      </c>
      <c r="M20" s="158">
        <f>M19</f>
        <v>3041.43</v>
      </c>
      <c r="N20" s="158">
        <f>0</f>
        <v>0</v>
      </c>
      <c r="O20" s="158">
        <f>O19</f>
        <v>1412.08</v>
      </c>
      <c r="P20" s="158">
        <f>P19</f>
        <v>90</v>
      </c>
      <c r="Q20" s="158"/>
      <c r="R20" s="158">
        <f>R19</f>
        <v>0</v>
      </c>
      <c r="S20" s="158">
        <f>S19</f>
        <v>0</v>
      </c>
      <c r="T20" s="158">
        <f>T19</f>
        <v>0</v>
      </c>
      <c r="U20" s="158">
        <f>U19</f>
        <v>0</v>
      </c>
      <c r="V20" s="158">
        <f>ROUND(V19+N20,2)</f>
        <v>4543.51</v>
      </c>
      <c r="W20" s="156"/>
      <c r="X20" s="158"/>
      <c r="Y20" s="158"/>
      <c r="Z20" s="158"/>
      <c r="AA20" s="158"/>
      <c r="AB20" s="158"/>
    </row>
    <row r="21" spans="1:28"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Y21" s="156"/>
      <c r="Z21" s="156"/>
      <c r="AA21" s="156"/>
      <c r="AB21" s="156"/>
    </row>
    <row r="22" spans="1:28">
      <c r="A22" t="s">
        <v>1245</v>
      </c>
      <c r="B22" t="s">
        <v>1237</v>
      </c>
      <c r="C22" t="s">
        <v>25</v>
      </c>
      <c r="D22" t="s">
        <v>1246</v>
      </c>
      <c r="E22" t="s">
        <v>862</v>
      </c>
      <c r="F22" t="s">
        <v>1326</v>
      </c>
      <c r="G22" t="s">
        <v>1327</v>
      </c>
      <c r="H22" t="s">
        <v>1328</v>
      </c>
      <c r="I22" s="156">
        <v>0</v>
      </c>
      <c r="J22" s="156"/>
      <c r="K22" s="156"/>
      <c r="L22" s="156">
        <v>10.199999999999999</v>
      </c>
      <c r="M22" s="156">
        <v>312.98</v>
      </c>
      <c r="N22" s="156">
        <v>0</v>
      </c>
      <c r="O22" s="156">
        <v>121.2</v>
      </c>
      <c r="P22" s="156">
        <v>9</v>
      </c>
      <c r="Q22" s="156">
        <v>0</v>
      </c>
      <c r="R22" s="156">
        <v>0</v>
      </c>
      <c r="S22" s="156">
        <v>0</v>
      </c>
      <c r="T22" s="156">
        <v>0</v>
      </c>
      <c r="U22" s="156">
        <v>0</v>
      </c>
      <c r="V22" s="156">
        <f>ROUND(SUM(M22:P22,R22:U22),2)</f>
        <v>443.18</v>
      </c>
      <c r="W22" s="156"/>
      <c r="X22" t="s">
        <v>1359</v>
      </c>
      <c r="Y22" s="156"/>
      <c r="Z22" s="156"/>
      <c r="AA22" s="156"/>
      <c r="AB22" s="156"/>
    </row>
    <row r="23" spans="1:28">
      <c r="A23" t="s">
        <v>1236</v>
      </c>
      <c r="B23" t="s">
        <v>1237</v>
      </c>
      <c r="C23" t="s">
        <v>25</v>
      </c>
      <c r="D23" t="s">
        <v>1241</v>
      </c>
      <c r="E23" t="s">
        <v>167</v>
      </c>
      <c r="F23" t="s">
        <v>1326</v>
      </c>
      <c r="G23" t="s">
        <v>1327</v>
      </c>
      <c r="H23" t="s">
        <v>1328</v>
      </c>
      <c r="I23" s="156">
        <v>0</v>
      </c>
      <c r="J23" s="156"/>
      <c r="K23" s="156"/>
      <c r="L23" s="156">
        <v>9.48</v>
      </c>
      <c r="M23" s="156">
        <v>370.97</v>
      </c>
      <c r="N23" s="156">
        <v>0</v>
      </c>
      <c r="O23" s="156">
        <v>189.67</v>
      </c>
      <c r="P23" s="156">
        <v>9</v>
      </c>
      <c r="Q23" s="156">
        <v>0</v>
      </c>
      <c r="R23" s="156">
        <v>0</v>
      </c>
      <c r="S23" s="156">
        <v>0</v>
      </c>
      <c r="T23" s="156">
        <v>0</v>
      </c>
      <c r="U23" s="156">
        <v>0</v>
      </c>
      <c r="V23" s="156">
        <f>ROUND(SUM(M23:P23,R23:U23),2)</f>
        <v>569.64</v>
      </c>
      <c r="W23" s="156"/>
      <c r="X23" t="s">
        <v>1360</v>
      </c>
      <c r="Y23" s="156"/>
      <c r="Z23" s="156"/>
      <c r="AA23" s="156"/>
      <c r="AB23" s="156"/>
    </row>
    <row r="24" spans="1:28">
      <c r="A24" t="s">
        <v>497</v>
      </c>
      <c r="B24" t="s">
        <v>492</v>
      </c>
      <c r="C24" t="s">
        <v>25</v>
      </c>
      <c r="D24" t="s">
        <v>502</v>
      </c>
      <c r="E24" t="s">
        <v>503</v>
      </c>
      <c r="F24" t="s">
        <v>1326</v>
      </c>
      <c r="G24" t="s">
        <v>1327</v>
      </c>
      <c r="H24" t="s">
        <v>1328</v>
      </c>
      <c r="I24" s="156">
        <v>0</v>
      </c>
      <c r="J24" s="156"/>
      <c r="K24" s="156"/>
      <c r="L24" s="156">
        <v>10.37</v>
      </c>
      <c r="M24" s="156">
        <v>233.61</v>
      </c>
      <c r="N24" s="156">
        <v>0</v>
      </c>
      <c r="O24" s="156">
        <v>105.52</v>
      </c>
      <c r="P24" s="156">
        <v>13.5</v>
      </c>
      <c r="Q24" s="156">
        <v>0</v>
      </c>
      <c r="R24" s="156">
        <v>0</v>
      </c>
      <c r="S24" s="156">
        <v>0</v>
      </c>
      <c r="T24" s="156">
        <v>0</v>
      </c>
      <c r="U24" s="156">
        <v>0</v>
      </c>
      <c r="V24" s="156">
        <f>ROUND(SUM(M24:P24,R24:U24),2)</f>
        <v>352.63</v>
      </c>
      <c r="W24" s="156"/>
      <c r="X24" t="s">
        <v>1361</v>
      </c>
      <c r="Y24" s="156"/>
      <c r="Z24" s="156"/>
      <c r="AA24" s="156"/>
      <c r="AB24" s="156"/>
    </row>
    <row r="25" spans="1:28">
      <c r="A25" t="s">
        <v>497</v>
      </c>
      <c r="B25" t="s">
        <v>492</v>
      </c>
      <c r="C25" t="s">
        <v>25</v>
      </c>
      <c r="D25" t="s">
        <v>506</v>
      </c>
      <c r="E25" t="s">
        <v>507</v>
      </c>
      <c r="F25" t="s">
        <v>1326</v>
      </c>
      <c r="G25" t="s">
        <v>1327</v>
      </c>
      <c r="H25" t="s">
        <v>1328</v>
      </c>
      <c r="I25" s="156">
        <v>0</v>
      </c>
      <c r="J25" s="156"/>
      <c r="K25" s="156"/>
      <c r="L25" s="156">
        <v>10.91</v>
      </c>
      <c r="M25" s="156">
        <v>460.49</v>
      </c>
      <c r="N25" s="156">
        <v>0</v>
      </c>
      <c r="O25" s="156">
        <v>166.39</v>
      </c>
      <c r="P25" s="156">
        <v>13.5</v>
      </c>
      <c r="Q25" s="156">
        <v>0</v>
      </c>
      <c r="R25" s="156">
        <v>0</v>
      </c>
      <c r="S25" s="156">
        <v>0</v>
      </c>
      <c r="T25" s="156">
        <v>0</v>
      </c>
      <c r="U25" s="156">
        <v>0</v>
      </c>
      <c r="V25" s="156">
        <f>ROUND(SUM(M25:P25,R25:U25),2)</f>
        <v>640.38</v>
      </c>
      <c r="W25" s="156"/>
      <c r="X25" t="s">
        <v>1362</v>
      </c>
      <c r="Y25" s="156"/>
      <c r="Z25" s="156"/>
      <c r="AA25" s="156"/>
      <c r="AB25" s="156"/>
    </row>
    <row r="26" spans="1:28" ht="13.9">
      <c r="A26" s="152"/>
      <c r="B26" s="152"/>
      <c r="C26" s="152"/>
      <c r="D26" s="152"/>
      <c r="E26" s="152"/>
      <c r="F26" s="152" t="s">
        <v>1326</v>
      </c>
      <c r="G26" s="152" t="s">
        <v>1327</v>
      </c>
      <c r="H26" s="152" t="s">
        <v>31</v>
      </c>
      <c r="I26" s="157"/>
      <c r="J26" s="157">
        <f>IF(L26&gt;0,M26/L26,0)</f>
        <v>33.643798828125</v>
      </c>
      <c r="K26" s="157"/>
      <c r="L26" s="157">
        <f>ROUND(SUM(L22:L25),2)</f>
        <v>40.96</v>
      </c>
      <c r="M26" s="157">
        <f>ROUND(SUM(M22:M25),2)</f>
        <v>1378.05</v>
      </c>
      <c r="N26" s="157"/>
      <c r="O26" s="157">
        <f t="shared" ref="O26:V26" si="3">ROUND(SUM(O22:O25),2)</f>
        <v>582.78</v>
      </c>
      <c r="P26" s="157">
        <f t="shared" si="3"/>
        <v>45</v>
      </c>
      <c r="Q26" s="157">
        <f t="shared" si="3"/>
        <v>0</v>
      </c>
      <c r="R26" s="157">
        <f t="shared" si="3"/>
        <v>0</v>
      </c>
      <c r="S26" s="157">
        <f t="shared" si="3"/>
        <v>0</v>
      </c>
      <c r="T26" s="157">
        <f t="shared" si="3"/>
        <v>0</v>
      </c>
      <c r="U26" s="157">
        <f t="shared" si="3"/>
        <v>0</v>
      </c>
      <c r="V26" s="157">
        <f t="shared" si="3"/>
        <v>2005.83</v>
      </c>
      <c r="W26" s="156"/>
      <c r="X26" s="157"/>
      <c r="Y26" s="157"/>
      <c r="Z26" s="157"/>
      <c r="AA26" s="157"/>
      <c r="AB26" s="157"/>
    </row>
    <row r="27" spans="1:28" ht="13.9">
      <c r="A27" s="153"/>
      <c r="B27" s="153"/>
      <c r="C27" s="153"/>
      <c r="D27" s="153"/>
      <c r="E27" s="153"/>
      <c r="F27" s="153"/>
      <c r="G27" s="153"/>
      <c r="H27" s="153" t="s">
        <v>1363</v>
      </c>
      <c r="I27" s="158"/>
      <c r="J27" s="158">
        <f>IF(L27&gt;0,(M27+N27)/L27,0)</f>
        <v>33.643798828125</v>
      </c>
      <c r="K27" s="158"/>
      <c r="L27" s="158">
        <f>L26</f>
        <v>40.96</v>
      </c>
      <c r="M27" s="158">
        <f>M26</f>
        <v>1378.05</v>
      </c>
      <c r="N27" s="158">
        <f>0</f>
        <v>0</v>
      </c>
      <c r="O27" s="158">
        <f>O26</f>
        <v>582.78</v>
      </c>
      <c r="P27" s="158">
        <f>P26</f>
        <v>45</v>
      </c>
      <c r="Q27" s="158"/>
      <c r="R27" s="158">
        <f>R26</f>
        <v>0</v>
      </c>
      <c r="S27" s="158">
        <f>S26</f>
        <v>0</v>
      </c>
      <c r="T27" s="158">
        <f>T26</f>
        <v>0</v>
      </c>
      <c r="U27" s="158">
        <f>U26</f>
        <v>0</v>
      </c>
      <c r="V27" s="158">
        <f>ROUND(V26+N27,2)</f>
        <v>2005.83</v>
      </c>
      <c r="W27" s="156"/>
      <c r="X27" s="158"/>
      <c r="Y27" s="158"/>
      <c r="Z27" s="158"/>
      <c r="AA27" s="158"/>
      <c r="AB27" s="158"/>
    </row>
    <row r="28" spans="1:28"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Y28" s="156"/>
      <c r="Z28" s="156"/>
      <c r="AA28" s="156"/>
      <c r="AB28" s="156"/>
    </row>
    <row r="29" spans="1:28">
      <c r="A29" t="s">
        <v>1236</v>
      </c>
      <c r="B29" t="s">
        <v>1237</v>
      </c>
      <c r="C29" t="s">
        <v>25</v>
      </c>
      <c r="D29" t="s">
        <v>1241</v>
      </c>
      <c r="E29" t="s">
        <v>167</v>
      </c>
      <c r="F29" t="s">
        <v>722</v>
      </c>
      <c r="G29" t="s">
        <v>723</v>
      </c>
      <c r="H29" t="s">
        <v>724</v>
      </c>
      <c r="I29" s="156">
        <v>0</v>
      </c>
      <c r="J29" s="156"/>
      <c r="K29" s="156"/>
      <c r="L29" s="156">
        <v>9.7899999999999991</v>
      </c>
      <c r="M29" s="156">
        <v>370.97</v>
      </c>
      <c r="N29" s="156">
        <v>0</v>
      </c>
      <c r="O29" s="156">
        <v>189.67</v>
      </c>
      <c r="P29" s="156">
        <v>9</v>
      </c>
      <c r="Q29" s="156">
        <v>0</v>
      </c>
      <c r="R29" s="156">
        <v>0</v>
      </c>
      <c r="S29" s="156">
        <v>0</v>
      </c>
      <c r="T29" s="156">
        <v>0</v>
      </c>
      <c r="U29" s="156">
        <v>0</v>
      </c>
      <c r="V29" s="156">
        <f>ROUND(SUM(M29:P29,R29:U29),2)</f>
        <v>569.64</v>
      </c>
      <c r="W29" s="156"/>
      <c r="X29" t="s">
        <v>1364</v>
      </c>
      <c r="Y29" s="156"/>
      <c r="Z29" s="156"/>
      <c r="AA29" s="156"/>
      <c r="AB29" s="156"/>
    </row>
    <row r="30" spans="1:28">
      <c r="A30" t="s">
        <v>1236</v>
      </c>
      <c r="B30" t="s">
        <v>1237</v>
      </c>
      <c r="C30" t="s">
        <v>25</v>
      </c>
      <c r="D30" t="s">
        <v>1247</v>
      </c>
      <c r="E30" t="s">
        <v>505</v>
      </c>
      <c r="F30" t="s">
        <v>722</v>
      </c>
      <c r="G30" t="s">
        <v>723</v>
      </c>
      <c r="H30" t="s">
        <v>724</v>
      </c>
      <c r="I30" s="156">
        <v>0</v>
      </c>
      <c r="J30" s="156"/>
      <c r="K30" s="156"/>
      <c r="L30" s="156">
        <v>9.4600000000000009</v>
      </c>
      <c r="M30" s="156">
        <v>287.98</v>
      </c>
      <c r="N30" s="156">
        <v>0</v>
      </c>
      <c r="O30" s="156">
        <v>232.91</v>
      </c>
      <c r="P30" s="156">
        <v>9</v>
      </c>
      <c r="Q30" s="156">
        <v>0</v>
      </c>
      <c r="R30" s="156">
        <v>0</v>
      </c>
      <c r="S30" s="156">
        <v>0</v>
      </c>
      <c r="T30" s="156">
        <v>0</v>
      </c>
      <c r="U30" s="156">
        <v>0</v>
      </c>
      <c r="V30" s="156">
        <f>ROUND(SUM(M30:P30,R30:U30),2)</f>
        <v>529.89</v>
      </c>
      <c r="W30" s="156"/>
      <c r="X30" t="s">
        <v>1365</v>
      </c>
      <c r="Y30" s="156"/>
      <c r="Z30" s="156"/>
      <c r="AA30" s="156"/>
      <c r="AB30" s="156"/>
    </row>
    <row r="31" spans="1:28" ht="13.9">
      <c r="A31" s="152"/>
      <c r="B31" s="152"/>
      <c r="C31" s="152"/>
      <c r="D31" s="152"/>
      <c r="E31" s="152"/>
      <c r="F31" s="152" t="s">
        <v>722</v>
      </c>
      <c r="G31" s="152" t="s">
        <v>723</v>
      </c>
      <c r="H31" s="152" t="s">
        <v>31</v>
      </c>
      <c r="I31" s="157"/>
      <c r="J31" s="157">
        <f>IF(L31&gt;0,M31/L31,0)</f>
        <v>34.23116883116883</v>
      </c>
      <c r="K31" s="157"/>
      <c r="L31" s="157">
        <f>ROUND(SUM(L29:L30),2)</f>
        <v>19.25</v>
      </c>
      <c r="M31" s="157">
        <f>ROUND(SUM(M29:M30),2)</f>
        <v>658.95</v>
      </c>
      <c r="N31" s="157"/>
      <c r="O31" s="157">
        <f t="shared" ref="O31:V31" si="4">ROUND(SUM(O29:O30),2)</f>
        <v>422.58</v>
      </c>
      <c r="P31" s="157">
        <f t="shared" si="4"/>
        <v>18</v>
      </c>
      <c r="Q31" s="157">
        <f t="shared" si="4"/>
        <v>0</v>
      </c>
      <c r="R31" s="157">
        <f t="shared" si="4"/>
        <v>0</v>
      </c>
      <c r="S31" s="157">
        <f t="shared" si="4"/>
        <v>0</v>
      </c>
      <c r="T31" s="157">
        <f t="shared" si="4"/>
        <v>0</v>
      </c>
      <c r="U31" s="157">
        <f t="shared" si="4"/>
        <v>0</v>
      </c>
      <c r="V31" s="157">
        <f t="shared" si="4"/>
        <v>1099.53</v>
      </c>
      <c r="W31" s="156"/>
      <c r="X31" s="157"/>
      <c r="Y31" s="157"/>
      <c r="Z31" s="157"/>
      <c r="AA31" s="157"/>
      <c r="AB31" s="157"/>
    </row>
    <row r="32" spans="1:28" ht="13.9">
      <c r="A32" s="153"/>
      <c r="B32" s="153"/>
      <c r="C32" s="153"/>
      <c r="D32" s="153"/>
      <c r="E32" s="153"/>
      <c r="F32" s="153"/>
      <c r="G32" s="153"/>
      <c r="H32" s="153" t="s">
        <v>1366</v>
      </c>
      <c r="I32" s="158"/>
      <c r="J32" s="158">
        <f>IF(L32&gt;0,(M32+N32)/L32,0)</f>
        <v>34.23116883116883</v>
      </c>
      <c r="K32" s="158"/>
      <c r="L32" s="158">
        <f>L31</f>
        <v>19.25</v>
      </c>
      <c r="M32" s="158">
        <f>M31</f>
        <v>658.95</v>
      </c>
      <c r="N32" s="158">
        <f>0</f>
        <v>0</v>
      </c>
      <c r="O32" s="158">
        <f>O31</f>
        <v>422.58</v>
      </c>
      <c r="P32" s="158">
        <f>P31</f>
        <v>18</v>
      </c>
      <c r="Q32" s="158"/>
      <c r="R32" s="158">
        <f>R31</f>
        <v>0</v>
      </c>
      <c r="S32" s="158">
        <f>S31</f>
        <v>0</v>
      </c>
      <c r="T32" s="158">
        <f>T31</f>
        <v>0</v>
      </c>
      <c r="U32" s="158">
        <f>U31</f>
        <v>0</v>
      </c>
      <c r="V32" s="158">
        <f>ROUND(V31+N32,2)</f>
        <v>1099.53</v>
      </c>
      <c r="W32" s="156"/>
      <c r="X32" s="158"/>
      <c r="Y32" s="158"/>
      <c r="Z32" s="158"/>
      <c r="AA32" s="158"/>
      <c r="AB32" s="158"/>
    </row>
    <row r="33" spans="1:28"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Y33" s="156"/>
      <c r="Z33" s="156"/>
      <c r="AA33" s="156"/>
      <c r="AB33" s="156"/>
    </row>
    <row r="34" spans="1:28">
      <c r="A34" t="s">
        <v>1245</v>
      </c>
      <c r="B34" t="s">
        <v>1237</v>
      </c>
      <c r="C34" t="s">
        <v>25</v>
      </c>
      <c r="D34" t="s">
        <v>1246</v>
      </c>
      <c r="E34" t="s">
        <v>862</v>
      </c>
      <c r="F34" t="s">
        <v>1336</v>
      </c>
      <c r="G34" t="s">
        <v>107</v>
      </c>
      <c r="H34" t="s">
        <v>1337</v>
      </c>
      <c r="I34" s="156">
        <v>0</v>
      </c>
      <c r="J34" s="156"/>
      <c r="K34" s="156"/>
      <c r="L34" s="156">
        <v>10.050000000000001</v>
      </c>
      <c r="M34" s="156">
        <v>312.98</v>
      </c>
      <c r="N34" s="156">
        <v>0</v>
      </c>
      <c r="O34" s="156">
        <v>121.2</v>
      </c>
      <c r="P34" s="156">
        <v>9</v>
      </c>
      <c r="Q34" s="156">
        <v>0</v>
      </c>
      <c r="R34" s="156">
        <v>0</v>
      </c>
      <c r="S34" s="156">
        <v>0</v>
      </c>
      <c r="T34" s="156">
        <v>0</v>
      </c>
      <c r="U34" s="156">
        <v>0</v>
      </c>
      <c r="V34" s="156">
        <f>ROUND(SUM(M34:P34,R34:U34),2)</f>
        <v>443.18</v>
      </c>
      <c r="W34" s="156"/>
      <c r="X34" t="s">
        <v>1367</v>
      </c>
      <c r="Y34" s="156"/>
      <c r="Z34" s="156"/>
      <c r="AA34" s="156"/>
      <c r="AB34" s="156"/>
    </row>
    <row r="35" spans="1:28">
      <c r="A35" t="s">
        <v>1236</v>
      </c>
      <c r="B35" t="s">
        <v>1237</v>
      </c>
      <c r="C35" t="s">
        <v>25</v>
      </c>
      <c r="D35" t="s">
        <v>1241</v>
      </c>
      <c r="E35" t="s">
        <v>167</v>
      </c>
      <c r="F35" t="s">
        <v>1336</v>
      </c>
      <c r="G35" t="s">
        <v>107</v>
      </c>
      <c r="H35" t="s">
        <v>1337</v>
      </c>
      <c r="I35" s="156">
        <v>0</v>
      </c>
      <c r="J35" s="156"/>
      <c r="K35" s="156"/>
      <c r="L35" s="156">
        <v>10.85</v>
      </c>
      <c r="M35" s="156">
        <v>370.97</v>
      </c>
      <c r="N35" s="156">
        <v>0</v>
      </c>
      <c r="O35" s="156">
        <v>189.67</v>
      </c>
      <c r="P35" s="156">
        <v>9</v>
      </c>
      <c r="Q35" s="156">
        <v>0</v>
      </c>
      <c r="R35" s="156">
        <v>0</v>
      </c>
      <c r="S35" s="156">
        <v>0</v>
      </c>
      <c r="T35" s="156">
        <v>0</v>
      </c>
      <c r="U35" s="156">
        <v>0</v>
      </c>
      <c r="V35" s="156">
        <f>ROUND(SUM(M35:P35,R35:U35),2)</f>
        <v>569.64</v>
      </c>
      <c r="W35" s="156"/>
      <c r="X35" t="s">
        <v>1368</v>
      </c>
      <c r="Y35" s="156"/>
      <c r="Z35" s="156"/>
      <c r="AA35" s="156"/>
      <c r="AB35" s="156"/>
    </row>
    <row r="36" spans="1:28">
      <c r="A36" t="s">
        <v>1236</v>
      </c>
      <c r="B36" t="s">
        <v>1237</v>
      </c>
      <c r="C36" t="s">
        <v>25</v>
      </c>
      <c r="D36" t="s">
        <v>1238</v>
      </c>
      <c r="E36" t="s">
        <v>49</v>
      </c>
      <c r="F36" t="s">
        <v>1336</v>
      </c>
      <c r="G36" t="s">
        <v>107</v>
      </c>
      <c r="H36" t="s">
        <v>1337</v>
      </c>
      <c r="I36" s="156">
        <v>0</v>
      </c>
      <c r="J36" s="156"/>
      <c r="K36" s="156"/>
      <c r="L36" s="156">
        <v>11.1</v>
      </c>
      <c r="M36" s="156">
        <v>574.49</v>
      </c>
      <c r="N36" s="156">
        <v>0</v>
      </c>
      <c r="O36" s="156">
        <v>238.62</v>
      </c>
      <c r="P36" s="156">
        <v>9</v>
      </c>
      <c r="Q36" s="156">
        <v>0</v>
      </c>
      <c r="R36" s="156">
        <v>0</v>
      </c>
      <c r="S36" s="156">
        <v>0</v>
      </c>
      <c r="T36" s="156">
        <v>0</v>
      </c>
      <c r="U36" s="156">
        <v>0</v>
      </c>
      <c r="V36" s="156">
        <f>ROUND(SUM(M36:P36,R36:U36),2)</f>
        <v>822.11</v>
      </c>
      <c r="W36" s="156"/>
      <c r="X36" t="s">
        <v>1369</v>
      </c>
      <c r="Y36" s="156"/>
      <c r="Z36" s="156"/>
      <c r="AA36" s="156"/>
      <c r="AB36" s="156"/>
    </row>
    <row r="37" spans="1:28" ht="13.9">
      <c r="A37" s="152"/>
      <c r="B37" s="152"/>
      <c r="C37" s="152"/>
      <c r="D37" s="152"/>
      <c r="E37" s="152"/>
      <c r="F37" s="152" t="s">
        <v>1336</v>
      </c>
      <c r="G37" s="152" t="s">
        <v>107</v>
      </c>
      <c r="H37" s="152" t="s">
        <v>31</v>
      </c>
      <c r="I37" s="157"/>
      <c r="J37" s="157">
        <f>IF(L37&gt;0,M37/L37,0)</f>
        <v>39.326250000000002</v>
      </c>
      <c r="K37" s="157"/>
      <c r="L37" s="157">
        <f>ROUND(SUM(L34:L36),2)</f>
        <v>32</v>
      </c>
      <c r="M37" s="157">
        <f>ROUND(SUM(M34:M36),2)</f>
        <v>1258.44</v>
      </c>
      <c r="N37" s="157"/>
      <c r="O37" s="157">
        <f t="shared" ref="O37:V37" si="5">ROUND(SUM(O34:O36),2)</f>
        <v>549.49</v>
      </c>
      <c r="P37" s="157">
        <f t="shared" si="5"/>
        <v>27</v>
      </c>
      <c r="Q37" s="157">
        <f t="shared" si="5"/>
        <v>0</v>
      </c>
      <c r="R37" s="157">
        <f t="shared" si="5"/>
        <v>0</v>
      </c>
      <c r="S37" s="157">
        <f t="shared" si="5"/>
        <v>0</v>
      </c>
      <c r="T37" s="157">
        <f t="shared" si="5"/>
        <v>0</v>
      </c>
      <c r="U37" s="157">
        <f t="shared" si="5"/>
        <v>0</v>
      </c>
      <c r="V37" s="157">
        <f t="shared" si="5"/>
        <v>1834.93</v>
      </c>
      <c r="W37" s="156"/>
      <c r="X37" s="157"/>
      <c r="Y37" s="157"/>
      <c r="Z37" s="157"/>
      <c r="AA37" s="157"/>
      <c r="AB37" s="157"/>
    </row>
    <row r="38" spans="1:28" ht="13.9">
      <c r="A38" s="153"/>
      <c r="B38" s="153"/>
      <c r="C38" s="153"/>
      <c r="D38" s="153"/>
      <c r="E38" s="153"/>
      <c r="F38" s="153"/>
      <c r="G38" s="153"/>
      <c r="H38" s="153" t="s">
        <v>1370</v>
      </c>
      <c r="I38" s="158"/>
      <c r="J38" s="158">
        <f>IF(L38&gt;0,(M38+N38)/L38,0)</f>
        <v>39.326250000000002</v>
      </c>
      <c r="K38" s="158"/>
      <c r="L38" s="158">
        <f>L37</f>
        <v>32</v>
      </c>
      <c r="M38" s="158">
        <f>M37</f>
        <v>1258.44</v>
      </c>
      <c r="N38" s="158">
        <f>0</f>
        <v>0</v>
      </c>
      <c r="O38" s="158">
        <f>O37</f>
        <v>549.49</v>
      </c>
      <c r="P38" s="158">
        <f>P37</f>
        <v>27</v>
      </c>
      <c r="Q38" s="158"/>
      <c r="R38" s="158">
        <f>R37</f>
        <v>0</v>
      </c>
      <c r="S38" s="158">
        <f>S37</f>
        <v>0</v>
      </c>
      <c r="T38" s="158">
        <f>T37</f>
        <v>0</v>
      </c>
      <c r="U38" s="158">
        <f>U37</f>
        <v>0</v>
      </c>
      <c r="V38" s="158">
        <f>ROUND(V37+N38,2)</f>
        <v>1834.93</v>
      </c>
      <c r="W38" s="156"/>
      <c r="X38" s="158"/>
      <c r="Y38" s="158"/>
      <c r="Z38" s="158"/>
      <c r="AA38" s="158"/>
      <c r="AB38" s="158"/>
    </row>
    <row r="39" spans="1:28">
      <c r="A39" t="s">
        <v>491</v>
      </c>
      <c r="B39" t="s">
        <v>492</v>
      </c>
      <c r="C39" t="s">
        <v>25</v>
      </c>
      <c r="D39" t="s">
        <v>510</v>
      </c>
      <c r="E39" t="s">
        <v>175</v>
      </c>
      <c r="F39" t="s">
        <v>1330</v>
      </c>
      <c r="G39" t="s">
        <v>1331</v>
      </c>
      <c r="H39" t="s">
        <v>1332</v>
      </c>
      <c r="I39" s="156">
        <v>0</v>
      </c>
      <c r="J39" s="156"/>
      <c r="K39" s="156"/>
      <c r="L39" s="156">
        <v>10.64</v>
      </c>
      <c r="M39" s="156">
        <v>526.16999999999996</v>
      </c>
      <c r="N39" s="156">
        <v>0</v>
      </c>
      <c r="O39" s="156">
        <v>204.97</v>
      </c>
      <c r="P39" s="156">
        <v>13.5</v>
      </c>
      <c r="Q39" s="156">
        <v>0</v>
      </c>
      <c r="R39" s="156">
        <v>0</v>
      </c>
      <c r="S39" s="156">
        <v>0</v>
      </c>
      <c r="T39" s="156">
        <v>0</v>
      </c>
      <c r="U39" s="156">
        <v>0</v>
      </c>
      <c r="V39" s="156">
        <f>ROUND(SUM(M39:P39,R39:U39),2)</f>
        <v>744.64</v>
      </c>
      <c r="W39" s="156"/>
      <c r="X39" t="s">
        <v>1371</v>
      </c>
      <c r="Y39" s="156"/>
      <c r="Z39" s="156"/>
      <c r="AA39" s="156"/>
      <c r="AB39" s="156"/>
    </row>
    <row r="40" spans="1:28">
      <c r="A40" t="s">
        <v>1236</v>
      </c>
      <c r="B40" t="s">
        <v>1237</v>
      </c>
      <c r="C40" t="s">
        <v>25</v>
      </c>
      <c r="D40" t="s">
        <v>1238</v>
      </c>
      <c r="E40" t="s">
        <v>49</v>
      </c>
      <c r="F40" t="s">
        <v>1330</v>
      </c>
      <c r="G40" t="s">
        <v>1331</v>
      </c>
      <c r="H40" t="s">
        <v>1332</v>
      </c>
      <c r="I40" s="156">
        <v>0</v>
      </c>
      <c r="J40" s="156"/>
      <c r="K40" s="156"/>
      <c r="L40" s="156">
        <v>11.18</v>
      </c>
      <c r="M40" s="156">
        <v>574.49</v>
      </c>
      <c r="N40" s="156">
        <v>0</v>
      </c>
      <c r="O40" s="156">
        <v>238.62</v>
      </c>
      <c r="P40" s="156">
        <v>9</v>
      </c>
      <c r="Q40" s="156">
        <v>0</v>
      </c>
      <c r="R40" s="156">
        <v>0</v>
      </c>
      <c r="S40" s="156">
        <v>0</v>
      </c>
      <c r="T40" s="156">
        <v>0</v>
      </c>
      <c r="U40" s="156">
        <v>0</v>
      </c>
      <c r="V40" s="156">
        <f>ROUND(SUM(M40:P40,R40:U40),2)</f>
        <v>822.11</v>
      </c>
      <c r="W40" s="156"/>
      <c r="X40" t="s">
        <v>1372</v>
      </c>
      <c r="Y40" s="156"/>
      <c r="Z40" s="156"/>
      <c r="AA40" s="156"/>
      <c r="AB40" s="156"/>
    </row>
    <row r="41" spans="1:28">
      <c r="A41" t="s">
        <v>491</v>
      </c>
      <c r="B41" t="s">
        <v>492</v>
      </c>
      <c r="C41" t="s">
        <v>25</v>
      </c>
      <c r="D41" t="s">
        <v>526</v>
      </c>
      <c r="E41" t="s">
        <v>527</v>
      </c>
      <c r="F41" t="s">
        <v>1330</v>
      </c>
      <c r="G41" t="s">
        <v>1331</v>
      </c>
      <c r="H41" t="s">
        <v>1332</v>
      </c>
      <c r="I41" s="156">
        <v>0</v>
      </c>
      <c r="J41" s="156"/>
      <c r="K41" s="156"/>
      <c r="L41" s="156">
        <v>9.91</v>
      </c>
      <c r="M41" s="156">
        <v>339.29</v>
      </c>
      <c r="N41" s="156">
        <v>0</v>
      </c>
      <c r="O41" s="156">
        <v>105.1</v>
      </c>
      <c r="P41" s="156">
        <v>9</v>
      </c>
      <c r="Q41" s="156">
        <v>0</v>
      </c>
      <c r="R41" s="156">
        <v>0</v>
      </c>
      <c r="S41" s="156">
        <v>0</v>
      </c>
      <c r="T41" s="156">
        <v>0</v>
      </c>
      <c r="U41" s="156">
        <v>0</v>
      </c>
      <c r="V41" s="156">
        <f>ROUND(SUM(M41:P41,R41:U41),2)</f>
        <v>453.39</v>
      </c>
      <c r="W41" s="156"/>
      <c r="X41" t="s">
        <v>1373</v>
      </c>
      <c r="Y41" s="156"/>
      <c r="Z41" s="156"/>
      <c r="AA41" s="156"/>
      <c r="AB41" s="156"/>
    </row>
    <row r="42" spans="1:28" ht="13.9">
      <c r="A42" s="152"/>
      <c r="B42" s="152"/>
      <c r="C42" s="152"/>
      <c r="D42" s="152"/>
      <c r="E42" s="152"/>
      <c r="F42" s="152" t="s">
        <v>1330</v>
      </c>
      <c r="G42" s="152" t="s">
        <v>1331</v>
      </c>
      <c r="H42" s="152" t="s">
        <v>31</v>
      </c>
      <c r="I42" s="157"/>
      <c r="J42" s="157">
        <f>IF(L42&gt;0,M42/L42,0)</f>
        <v>45.381342578001892</v>
      </c>
      <c r="K42" s="157"/>
      <c r="L42" s="157">
        <f>ROUND(SUM(L39:L41),2)</f>
        <v>31.73</v>
      </c>
      <c r="M42" s="157">
        <f>ROUND(SUM(M39:M41),2)</f>
        <v>1439.95</v>
      </c>
      <c r="N42" s="157"/>
      <c r="O42" s="157">
        <f t="shared" ref="O42:V42" si="6">ROUND(SUM(O39:O41),2)</f>
        <v>548.69000000000005</v>
      </c>
      <c r="P42" s="157">
        <f t="shared" si="6"/>
        <v>31.5</v>
      </c>
      <c r="Q42" s="157">
        <f t="shared" si="6"/>
        <v>0</v>
      </c>
      <c r="R42" s="157">
        <f t="shared" si="6"/>
        <v>0</v>
      </c>
      <c r="S42" s="157">
        <f t="shared" si="6"/>
        <v>0</v>
      </c>
      <c r="T42" s="157">
        <f t="shared" si="6"/>
        <v>0</v>
      </c>
      <c r="U42" s="157">
        <f t="shared" si="6"/>
        <v>0</v>
      </c>
      <c r="V42" s="157">
        <f t="shared" si="6"/>
        <v>2020.14</v>
      </c>
      <c r="W42" s="156"/>
      <c r="X42" s="157"/>
      <c r="Y42" s="157"/>
      <c r="Z42" s="157"/>
      <c r="AA42" s="157"/>
      <c r="AB42" s="157"/>
    </row>
    <row r="43" spans="1:28" ht="13.9">
      <c r="A43" s="153"/>
      <c r="B43" s="153"/>
      <c r="C43" s="153"/>
      <c r="D43" s="153"/>
      <c r="E43" s="153"/>
      <c r="F43" s="153"/>
      <c r="G43" s="153"/>
      <c r="H43" s="153" t="s">
        <v>1374</v>
      </c>
      <c r="I43" s="158"/>
      <c r="J43" s="158">
        <f>IF(L43&gt;0,(M43+N43)/L43,0)</f>
        <v>45.381342578001892</v>
      </c>
      <c r="K43" s="158"/>
      <c r="L43" s="158">
        <f>L42</f>
        <v>31.73</v>
      </c>
      <c r="M43" s="158">
        <f>M42</f>
        <v>1439.95</v>
      </c>
      <c r="N43" s="158">
        <f>0</f>
        <v>0</v>
      </c>
      <c r="O43" s="158">
        <f>O42</f>
        <v>548.69000000000005</v>
      </c>
      <c r="P43" s="158">
        <f>P42</f>
        <v>31.5</v>
      </c>
      <c r="Q43" s="158"/>
      <c r="R43" s="158">
        <f>R42</f>
        <v>0</v>
      </c>
      <c r="S43" s="158">
        <f>S42</f>
        <v>0</v>
      </c>
      <c r="T43" s="158">
        <f>T42</f>
        <v>0</v>
      </c>
      <c r="U43" s="158">
        <f>U42</f>
        <v>0</v>
      </c>
      <c r="V43" s="158">
        <f>ROUND(V42+N43,2)</f>
        <v>2020.14</v>
      </c>
      <c r="W43" s="156"/>
      <c r="X43" s="158"/>
      <c r="Y43" s="158"/>
      <c r="Z43" s="158"/>
      <c r="AA43" s="158"/>
      <c r="AB43" s="158"/>
    </row>
    <row r="44" spans="1:28"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Y44" s="156"/>
      <c r="Z44" s="156"/>
      <c r="AA44" s="156"/>
      <c r="AB44" s="156"/>
    </row>
    <row r="45" spans="1:28">
      <c r="A45" t="s">
        <v>1245</v>
      </c>
      <c r="B45" t="s">
        <v>1237</v>
      </c>
      <c r="C45" t="s">
        <v>25</v>
      </c>
      <c r="D45" t="s">
        <v>1246</v>
      </c>
      <c r="E45" t="s">
        <v>862</v>
      </c>
      <c r="F45" t="s">
        <v>1333</v>
      </c>
      <c r="G45" t="s">
        <v>1334</v>
      </c>
      <c r="H45" t="s">
        <v>1335</v>
      </c>
      <c r="I45" s="156">
        <v>0</v>
      </c>
      <c r="J45" s="156"/>
      <c r="K45" s="156"/>
      <c r="L45" s="156">
        <v>10.26</v>
      </c>
      <c r="M45" s="156">
        <v>312.98</v>
      </c>
      <c r="N45" s="156">
        <v>0</v>
      </c>
      <c r="O45" s="156">
        <v>121.2</v>
      </c>
      <c r="P45" s="156">
        <v>9</v>
      </c>
      <c r="Q45" s="156">
        <v>0</v>
      </c>
      <c r="R45" s="156">
        <v>0</v>
      </c>
      <c r="S45" s="156">
        <v>0</v>
      </c>
      <c r="T45" s="156">
        <v>0</v>
      </c>
      <c r="U45" s="156">
        <v>0</v>
      </c>
      <c r="V45" s="156">
        <f t="shared" ref="V45:V51" si="7">ROUND(SUM(M45:P45,R45:U45),2)</f>
        <v>443.18</v>
      </c>
      <c r="W45" s="156"/>
      <c r="X45" t="s">
        <v>1375</v>
      </c>
      <c r="Y45" s="156"/>
      <c r="Z45" s="156"/>
      <c r="AA45" s="156"/>
      <c r="AB45" s="156"/>
    </row>
    <row r="46" spans="1:28">
      <c r="A46" t="s">
        <v>1236</v>
      </c>
      <c r="B46" t="s">
        <v>1237</v>
      </c>
      <c r="C46" t="s">
        <v>25</v>
      </c>
      <c r="D46" t="s">
        <v>1241</v>
      </c>
      <c r="E46" t="s">
        <v>167</v>
      </c>
      <c r="F46" t="s">
        <v>1333</v>
      </c>
      <c r="G46" t="s">
        <v>1334</v>
      </c>
      <c r="H46" t="s">
        <v>1335</v>
      </c>
      <c r="I46" s="156">
        <v>0</v>
      </c>
      <c r="J46" s="156"/>
      <c r="K46" s="156"/>
      <c r="L46" s="156">
        <v>10.43</v>
      </c>
      <c r="M46" s="156">
        <v>370.97</v>
      </c>
      <c r="N46" s="156">
        <v>0</v>
      </c>
      <c r="O46" s="156">
        <v>189.67</v>
      </c>
      <c r="P46" s="156">
        <v>9</v>
      </c>
      <c r="Q46" s="156">
        <v>0</v>
      </c>
      <c r="R46" s="156">
        <v>0</v>
      </c>
      <c r="S46" s="156">
        <v>0</v>
      </c>
      <c r="T46" s="156">
        <v>0</v>
      </c>
      <c r="U46" s="156">
        <v>0</v>
      </c>
      <c r="V46" s="156">
        <f t="shared" si="7"/>
        <v>569.64</v>
      </c>
      <c r="W46" s="156"/>
      <c r="X46" t="s">
        <v>1376</v>
      </c>
      <c r="Y46" s="156"/>
      <c r="Z46" s="156"/>
      <c r="AA46" s="156"/>
      <c r="AB46" s="156"/>
    </row>
    <row r="47" spans="1:28">
      <c r="A47" t="s">
        <v>491</v>
      </c>
      <c r="B47" t="s">
        <v>492</v>
      </c>
      <c r="C47" t="s">
        <v>25</v>
      </c>
      <c r="D47" t="s">
        <v>510</v>
      </c>
      <c r="E47" t="s">
        <v>175</v>
      </c>
      <c r="F47" t="s">
        <v>1333</v>
      </c>
      <c r="G47" t="s">
        <v>1334</v>
      </c>
      <c r="H47" t="s">
        <v>1335</v>
      </c>
      <c r="I47" s="156">
        <v>0</v>
      </c>
      <c r="J47" s="156"/>
      <c r="K47" s="156"/>
      <c r="L47" s="156">
        <v>11.17</v>
      </c>
      <c r="M47" s="156">
        <v>526.16999999999996</v>
      </c>
      <c r="N47" s="156">
        <v>0</v>
      </c>
      <c r="O47" s="156">
        <v>204.97</v>
      </c>
      <c r="P47" s="156">
        <v>13.5</v>
      </c>
      <c r="Q47" s="156">
        <v>0</v>
      </c>
      <c r="R47" s="156">
        <v>0</v>
      </c>
      <c r="S47" s="156">
        <v>0</v>
      </c>
      <c r="T47" s="156">
        <v>0</v>
      </c>
      <c r="U47" s="156">
        <v>0</v>
      </c>
      <c r="V47" s="156">
        <f t="shared" si="7"/>
        <v>744.64</v>
      </c>
      <c r="W47" s="156"/>
      <c r="X47" t="s">
        <v>1377</v>
      </c>
      <c r="Y47" s="156"/>
      <c r="Z47" s="156"/>
      <c r="AA47" s="156"/>
      <c r="AB47" s="156"/>
    </row>
    <row r="48" spans="1:28">
      <c r="A48" t="s">
        <v>1242</v>
      </c>
      <c r="B48" t="s">
        <v>1243</v>
      </c>
      <c r="C48" t="s">
        <v>25</v>
      </c>
      <c r="D48" t="s">
        <v>1244</v>
      </c>
      <c r="E48" t="s">
        <v>192</v>
      </c>
      <c r="F48" t="s">
        <v>1333</v>
      </c>
      <c r="G48" t="s">
        <v>1334</v>
      </c>
      <c r="H48" t="s">
        <v>1335</v>
      </c>
      <c r="I48" s="156">
        <v>0</v>
      </c>
      <c r="J48" s="156"/>
      <c r="K48" s="156"/>
      <c r="L48" s="156">
        <v>6.44</v>
      </c>
      <c r="M48" s="156">
        <v>76.59</v>
      </c>
      <c r="N48" s="156">
        <v>0</v>
      </c>
      <c r="O48" s="156">
        <v>67.53</v>
      </c>
      <c r="P48" s="156">
        <v>9</v>
      </c>
      <c r="Q48" s="156">
        <v>0</v>
      </c>
      <c r="R48" s="156">
        <v>0</v>
      </c>
      <c r="S48" s="156">
        <v>0</v>
      </c>
      <c r="T48" s="156">
        <v>0</v>
      </c>
      <c r="U48" s="156">
        <v>0</v>
      </c>
      <c r="V48" s="156">
        <f t="shared" si="7"/>
        <v>153.12</v>
      </c>
      <c r="W48" s="156"/>
      <c r="X48" t="s">
        <v>1378</v>
      </c>
      <c r="Y48" s="156"/>
      <c r="Z48" s="156"/>
      <c r="AA48" s="156"/>
      <c r="AB48" s="156"/>
    </row>
    <row r="49" spans="1:28">
      <c r="A49" t="s">
        <v>1236</v>
      </c>
      <c r="B49" t="s">
        <v>1237</v>
      </c>
      <c r="C49" t="s">
        <v>25</v>
      </c>
      <c r="D49" t="s">
        <v>1247</v>
      </c>
      <c r="E49" t="s">
        <v>505</v>
      </c>
      <c r="F49" t="s">
        <v>1333</v>
      </c>
      <c r="G49" t="s">
        <v>1334</v>
      </c>
      <c r="H49" t="s">
        <v>1335</v>
      </c>
      <c r="I49" s="156">
        <v>0</v>
      </c>
      <c r="J49" s="156"/>
      <c r="K49" s="156"/>
      <c r="L49" s="156">
        <v>9.61</v>
      </c>
      <c r="M49" s="156">
        <v>287.98</v>
      </c>
      <c r="N49" s="156">
        <v>0</v>
      </c>
      <c r="O49" s="156">
        <v>232.91</v>
      </c>
      <c r="P49" s="156">
        <v>9</v>
      </c>
      <c r="Q49" s="156">
        <v>0</v>
      </c>
      <c r="R49" s="156">
        <v>0</v>
      </c>
      <c r="S49" s="156">
        <v>0</v>
      </c>
      <c r="T49" s="156">
        <v>0</v>
      </c>
      <c r="U49" s="156">
        <v>0</v>
      </c>
      <c r="V49" s="156">
        <f t="shared" si="7"/>
        <v>529.89</v>
      </c>
      <c r="W49" s="156"/>
      <c r="X49" t="s">
        <v>1379</v>
      </c>
      <c r="Y49" s="156"/>
      <c r="Z49" s="156"/>
      <c r="AA49" s="156"/>
      <c r="AB49" s="156"/>
    </row>
    <row r="50" spans="1:28">
      <c r="A50" t="s">
        <v>1242</v>
      </c>
      <c r="B50" t="s">
        <v>1243</v>
      </c>
      <c r="C50" t="s">
        <v>25</v>
      </c>
      <c r="D50" t="s">
        <v>1244</v>
      </c>
      <c r="E50" t="s">
        <v>27</v>
      </c>
      <c r="F50" t="s">
        <v>1333</v>
      </c>
      <c r="G50" t="s">
        <v>1334</v>
      </c>
      <c r="H50" t="s">
        <v>1335</v>
      </c>
      <c r="I50" s="156">
        <v>0</v>
      </c>
      <c r="J50" s="156"/>
      <c r="K50" s="156"/>
      <c r="L50" s="156">
        <v>6.36</v>
      </c>
      <c r="M50" s="156">
        <v>61.91</v>
      </c>
      <c r="N50" s="156">
        <v>0</v>
      </c>
      <c r="O50" s="156">
        <v>54.34</v>
      </c>
      <c r="P50" s="156">
        <v>9</v>
      </c>
      <c r="Q50" s="156">
        <v>0</v>
      </c>
      <c r="R50" s="156">
        <v>0</v>
      </c>
      <c r="S50" s="156">
        <v>0</v>
      </c>
      <c r="T50" s="156">
        <v>0</v>
      </c>
      <c r="U50" s="156">
        <v>0</v>
      </c>
      <c r="V50" s="156">
        <f t="shared" si="7"/>
        <v>125.25</v>
      </c>
      <c r="W50" s="156"/>
      <c r="X50" t="s">
        <v>1380</v>
      </c>
      <c r="Y50" s="156"/>
      <c r="Z50" s="156"/>
      <c r="AA50" s="156"/>
      <c r="AB50" s="156"/>
    </row>
    <row r="51" spans="1:28">
      <c r="A51" t="s">
        <v>1242</v>
      </c>
      <c r="B51" t="s">
        <v>1243</v>
      </c>
      <c r="C51" t="s">
        <v>25</v>
      </c>
      <c r="D51" t="s">
        <v>1244</v>
      </c>
      <c r="E51" t="s">
        <v>527</v>
      </c>
      <c r="F51" t="s">
        <v>1333</v>
      </c>
      <c r="G51" t="s">
        <v>1334</v>
      </c>
      <c r="H51" t="s">
        <v>1335</v>
      </c>
      <c r="I51" s="156">
        <v>0</v>
      </c>
      <c r="J51" s="156"/>
      <c r="K51" s="156"/>
      <c r="L51" s="156">
        <v>6.82</v>
      </c>
      <c r="M51" s="156">
        <v>81.95</v>
      </c>
      <c r="N51" s="156">
        <v>0</v>
      </c>
      <c r="O51" s="156">
        <v>51.67</v>
      </c>
      <c r="P51" s="156">
        <v>9</v>
      </c>
      <c r="Q51" s="156">
        <v>0</v>
      </c>
      <c r="R51" s="156">
        <v>0</v>
      </c>
      <c r="S51" s="156">
        <v>0</v>
      </c>
      <c r="T51" s="156">
        <v>0</v>
      </c>
      <c r="U51" s="156">
        <v>0</v>
      </c>
      <c r="V51" s="156">
        <f t="shared" si="7"/>
        <v>142.62</v>
      </c>
      <c r="W51" s="156"/>
      <c r="X51" t="s">
        <v>1381</v>
      </c>
      <c r="Y51" s="156"/>
      <c r="Z51" s="156"/>
      <c r="AA51" s="156"/>
      <c r="AB51" s="156"/>
    </row>
    <row r="52" spans="1:28" ht="13.9">
      <c r="A52" s="152"/>
      <c r="B52" s="152"/>
      <c r="C52" s="152"/>
      <c r="D52" s="152"/>
      <c r="E52" s="152"/>
      <c r="F52" s="152" t="s">
        <v>1333</v>
      </c>
      <c r="G52" s="152" t="s">
        <v>1334</v>
      </c>
      <c r="H52" s="152" t="s">
        <v>31</v>
      </c>
      <c r="I52" s="157"/>
      <c r="J52" s="157">
        <f>IF(L52&gt;0,M52/L52,0)</f>
        <v>28.131445408413814</v>
      </c>
      <c r="K52" s="157"/>
      <c r="L52" s="157">
        <f>ROUND(SUM(L45:L51),2)</f>
        <v>61.09</v>
      </c>
      <c r="M52" s="157">
        <f>ROUND(SUM(M45:M51),2)</f>
        <v>1718.55</v>
      </c>
      <c r="N52" s="157"/>
      <c r="O52" s="157">
        <f t="shared" ref="O52:V52" si="8">ROUND(SUM(O45:O51),2)</f>
        <v>922.29</v>
      </c>
      <c r="P52" s="157">
        <f t="shared" si="8"/>
        <v>67.5</v>
      </c>
      <c r="Q52" s="157">
        <f t="shared" si="8"/>
        <v>0</v>
      </c>
      <c r="R52" s="157">
        <f t="shared" si="8"/>
        <v>0</v>
      </c>
      <c r="S52" s="157">
        <f t="shared" si="8"/>
        <v>0</v>
      </c>
      <c r="T52" s="157">
        <f t="shared" si="8"/>
        <v>0</v>
      </c>
      <c r="U52" s="157">
        <f t="shared" si="8"/>
        <v>0</v>
      </c>
      <c r="V52" s="157">
        <f t="shared" si="8"/>
        <v>2708.34</v>
      </c>
      <c r="W52" s="156"/>
      <c r="X52" s="157"/>
      <c r="Y52" s="157"/>
      <c r="Z52" s="157"/>
      <c r="AA52" s="157"/>
      <c r="AB52" s="157"/>
    </row>
    <row r="53" spans="1:28">
      <c r="H53" t="s">
        <v>32</v>
      </c>
      <c r="I53" s="156"/>
      <c r="J53" s="156">
        <f>IF(L53&gt;0,N53/L53,0)</f>
        <v>0.36863643804223273</v>
      </c>
      <c r="K53" s="156"/>
      <c r="L53" s="156">
        <f>L52</f>
        <v>61.09</v>
      </c>
      <c r="M53" s="156"/>
      <c r="N53" s="156">
        <f>MAX(0,ROUND(ROUND(L52*$W$2+0.000000001,2)-M52,2))</f>
        <v>22.52</v>
      </c>
      <c r="O53" s="156"/>
      <c r="P53" s="156"/>
      <c r="Q53" s="156"/>
      <c r="R53" s="156"/>
      <c r="S53" s="156"/>
      <c r="T53" s="156"/>
      <c r="U53" s="156"/>
      <c r="V53" s="156">
        <f>N53</f>
        <v>22.52</v>
      </c>
      <c r="W53" s="156"/>
      <c r="Y53" s="156"/>
      <c r="Z53" s="156"/>
      <c r="AA53" s="156"/>
      <c r="AB53" s="156"/>
    </row>
    <row r="54" spans="1:28" ht="13.9">
      <c r="A54" s="153"/>
      <c r="B54" s="153"/>
      <c r="C54" s="153"/>
      <c r="D54" s="153"/>
      <c r="E54" s="153"/>
      <c r="F54" s="153"/>
      <c r="G54" s="153"/>
      <c r="H54" s="153" t="s">
        <v>1382</v>
      </c>
      <c r="I54" s="158"/>
      <c r="J54" s="158">
        <f>IF(L54&gt;0,(M54+N54)/L54,0)</f>
        <v>28.500081846456045</v>
      </c>
      <c r="K54" s="158"/>
      <c r="L54" s="158">
        <f>L52</f>
        <v>61.09</v>
      </c>
      <c r="M54" s="158">
        <f>M52</f>
        <v>1718.55</v>
      </c>
      <c r="N54" s="158">
        <f>N53</f>
        <v>22.52</v>
      </c>
      <c r="O54" s="158">
        <f>O52</f>
        <v>922.29</v>
      </c>
      <c r="P54" s="158">
        <f>P52</f>
        <v>67.5</v>
      </c>
      <c r="Q54" s="158"/>
      <c r="R54" s="158">
        <f>R52</f>
        <v>0</v>
      </c>
      <c r="S54" s="158">
        <f>S52</f>
        <v>0</v>
      </c>
      <c r="T54" s="158">
        <f>T52</f>
        <v>0</v>
      </c>
      <c r="U54" s="158">
        <f>U52</f>
        <v>0</v>
      </c>
      <c r="V54" s="158">
        <f>ROUND(V52+N54,2)</f>
        <v>2730.86</v>
      </c>
      <c r="W54" s="156"/>
      <c r="X54" s="158"/>
      <c r="Y54" s="158"/>
      <c r="Z54" s="158"/>
      <c r="AA54" s="158"/>
      <c r="AB54" s="158"/>
    </row>
    <row r="55" spans="1:28"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Y55" s="156"/>
      <c r="Z55" s="156"/>
      <c r="AA55" s="156"/>
      <c r="AB55" s="156"/>
    </row>
    <row r="56" spans="1:28">
      <c r="A56" t="s">
        <v>1236</v>
      </c>
      <c r="B56" t="s">
        <v>1237</v>
      </c>
      <c r="C56" t="s">
        <v>25</v>
      </c>
      <c r="D56" t="s">
        <v>1241</v>
      </c>
      <c r="E56" t="s">
        <v>167</v>
      </c>
      <c r="F56" t="s">
        <v>1320</v>
      </c>
      <c r="G56" t="s">
        <v>1321</v>
      </c>
      <c r="H56" t="s">
        <v>1322</v>
      </c>
      <c r="I56" s="156">
        <v>0</v>
      </c>
      <c r="J56" s="156"/>
      <c r="K56" s="156"/>
      <c r="L56" s="156">
        <v>9.82</v>
      </c>
      <c r="M56" s="156">
        <v>370.97</v>
      </c>
      <c r="N56" s="156">
        <v>0</v>
      </c>
      <c r="O56" s="156">
        <v>189.67</v>
      </c>
      <c r="P56" s="156">
        <v>9</v>
      </c>
      <c r="Q56" s="156">
        <v>0</v>
      </c>
      <c r="R56" s="156">
        <v>0</v>
      </c>
      <c r="S56" s="156">
        <v>0</v>
      </c>
      <c r="T56" s="156">
        <v>0</v>
      </c>
      <c r="U56" s="156">
        <v>0</v>
      </c>
      <c r="V56" s="156">
        <f>ROUND(SUM(M56:P56,R56:U56),2)</f>
        <v>569.64</v>
      </c>
      <c r="W56" s="156"/>
      <c r="X56" t="s">
        <v>1383</v>
      </c>
      <c r="Y56" s="156"/>
      <c r="Z56" s="156"/>
      <c r="AA56" s="156"/>
      <c r="AB56" s="156"/>
    </row>
    <row r="57" spans="1:28">
      <c r="A57" t="s">
        <v>46</v>
      </c>
      <c r="B57" t="s">
        <v>47</v>
      </c>
      <c r="C57" t="s">
        <v>25</v>
      </c>
      <c r="D57" t="s">
        <v>50</v>
      </c>
      <c r="E57" t="s">
        <v>51</v>
      </c>
      <c r="F57" t="s">
        <v>1320</v>
      </c>
      <c r="G57" t="s">
        <v>1321</v>
      </c>
      <c r="H57" t="s">
        <v>1322</v>
      </c>
      <c r="I57" s="156">
        <v>0</v>
      </c>
      <c r="J57" s="156"/>
      <c r="K57" s="156"/>
      <c r="L57" s="156">
        <v>11.08</v>
      </c>
      <c r="M57" s="156">
        <v>273.52999999999997</v>
      </c>
      <c r="N57" s="156">
        <v>0</v>
      </c>
      <c r="O57" s="156">
        <v>182.26</v>
      </c>
      <c r="P57" s="156">
        <v>18</v>
      </c>
      <c r="Q57" s="156">
        <v>0</v>
      </c>
      <c r="R57" s="156">
        <v>0</v>
      </c>
      <c r="S57" s="156">
        <v>0</v>
      </c>
      <c r="T57" s="156">
        <v>0</v>
      </c>
      <c r="U57" s="156">
        <v>0</v>
      </c>
      <c r="V57" s="156">
        <f>ROUND(SUM(M57:P57,R57:U57),2)</f>
        <v>473.79</v>
      </c>
      <c r="W57" s="156"/>
      <c r="X57" t="s">
        <v>1384</v>
      </c>
      <c r="Y57" s="156"/>
      <c r="Z57" s="156"/>
      <c r="AA57" s="156"/>
      <c r="AB57" s="156"/>
    </row>
    <row r="58" spans="1:28">
      <c r="A58" t="s">
        <v>1236</v>
      </c>
      <c r="B58" t="s">
        <v>1237</v>
      </c>
      <c r="C58" t="s">
        <v>25</v>
      </c>
      <c r="D58" t="s">
        <v>1247</v>
      </c>
      <c r="E58" t="s">
        <v>505</v>
      </c>
      <c r="F58" t="s">
        <v>1320</v>
      </c>
      <c r="G58" t="s">
        <v>1321</v>
      </c>
      <c r="H58" t="s">
        <v>1322</v>
      </c>
      <c r="I58" s="156">
        <v>0</v>
      </c>
      <c r="J58" s="156"/>
      <c r="K58" s="156"/>
      <c r="L58" s="156">
        <v>9.4499999999999993</v>
      </c>
      <c r="M58" s="156">
        <v>287.98</v>
      </c>
      <c r="N58" s="156">
        <v>0</v>
      </c>
      <c r="O58" s="156">
        <v>232.91</v>
      </c>
      <c r="P58" s="156">
        <v>9</v>
      </c>
      <c r="Q58" s="156">
        <v>0</v>
      </c>
      <c r="R58" s="156">
        <v>0</v>
      </c>
      <c r="S58" s="156">
        <v>0</v>
      </c>
      <c r="T58" s="156">
        <v>0</v>
      </c>
      <c r="U58" s="156">
        <v>0</v>
      </c>
      <c r="V58" s="156">
        <f>ROUND(SUM(M58:P58,R58:U58),2)</f>
        <v>529.89</v>
      </c>
      <c r="W58" s="156"/>
      <c r="X58" t="s">
        <v>1385</v>
      </c>
      <c r="Y58" s="156"/>
      <c r="Z58" s="156"/>
      <c r="AA58" s="156"/>
      <c r="AB58" s="156"/>
    </row>
    <row r="59" spans="1:28">
      <c r="A59" t="s">
        <v>46</v>
      </c>
      <c r="B59" t="s">
        <v>47</v>
      </c>
      <c r="C59" t="s">
        <v>25</v>
      </c>
      <c r="D59" t="s">
        <v>48</v>
      </c>
      <c r="E59" t="s">
        <v>49</v>
      </c>
      <c r="F59" t="s">
        <v>1320</v>
      </c>
      <c r="G59" t="s">
        <v>1321</v>
      </c>
      <c r="H59" t="s">
        <v>1322</v>
      </c>
      <c r="I59" s="156">
        <v>0</v>
      </c>
      <c r="J59" s="156"/>
      <c r="K59" s="156"/>
      <c r="L59" s="156">
        <v>9.94</v>
      </c>
      <c r="M59" s="156">
        <v>121.93</v>
      </c>
      <c r="N59" s="156">
        <v>0</v>
      </c>
      <c r="O59" s="156">
        <v>97.81</v>
      </c>
      <c r="P59" s="156">
        <v>18</v>
      </c>
      <c r="Q59" s="156">
        <v>0</v>
      </c>
      <c r="R59" s="156">
        <v>0</v>
      </c>
      <c r="S59" s="156">
        <v>0</v>
      </c>
      <c r="T59" s="156">
        <v>0</v>
      </c>
      <c r="U59" s="156">
        <v>0</v>
      </c>
      <c r="V59" s="156">
        <f>ROUND(SUM(M59:P59,R59:U59),2)</f>
        <v>237.74</v>
      </c>
      <c r="W59" s="156"/>
      <c r="X59" t="s">
        <v>1386</v>
      </c>
      <c r="Y59" s="156"/>
      <c r="Z59" s="156"/>
      <c r="AA59" s="156"/>
      <c r="AB59" s="156"/>
    </row>
    <row r="60" spans="1:28" ht="13.9">
      <c r="A60" s="152"/>
      <c r="B60" s="152"/>
      <c r="C60" s="152"/>
      <c r="D60" s="152"/>
      <c r="E60" s="152"/>
      <c r="F60" s="152" t="s">
        <v>1320</v>
      </c>
      <c r="G60" s="152" t="s">
        <v>1321</v>
      </c>
      <c r="H60" s="152" t="s">
        <v>31</v>
      </c>
      <c r="I60" s="157"/>
      <c r="J60" s="157">
        <f>IF(L60&gt;0,M60/L60,0)</f>
        <v>26.170513775130306</v>
      </c>
      <c r="K60" s="157"/>
      <c r="L60" s="157">
        <f>ROUND(SUM(L56:L59),2)</f>
        <v>40.29</v>
      </c>
      <c r="M60" s="157">
        <f>ROUND(SUM(M56:M59),2)</f>
        <v>1054.4100000000001</v>
      </c>
      <c r="N60" s="157"/>
      <c r="O60" s="157">
        <f t="shared" ref="O60:V60" si="9">ROUND(SUM(O56:O59),2)</f>
        <v>702.65</v>
      </c>
      <c r="P60" s="157">
        <f t="shared" si="9"/>
        <v>54</v>
      </c>
      <c r="Q60" s="157">
        <f t="shared" si="9"/>
        <v>0</v>
      </c>
      <c r="R60" s="157">
        <f t="shared" si="9"/>
        <v>0</v>
      </c>
      <c r="S60" s="157">
        <f t="shared" si="9"/>
        <v>0</v>
      </c>
      <c r="T60" s="157">
        <f t="shared" si="9"/>
        <v>0</v>
      </c>
      <c r="U60" s="157">
        <f t="shared" si="9"/>
        <v>0</v>
      </c>
      <c r="V60" s="157">
        <f t="shared" si="9"/>
        <v>1811.06</v>
      </c>
      <c r="W60" s="156"/>
      <c r="X60" s="157"/>
      <c r="Y60" s="157"/>
      <c r="Z60" s="157"/>
      <c r="AA60" s="157"/>
      <c r="AB60" s="157"/>
    </row>
    <row r="61" spans="1:28">
      <c r="H61" t="s">
        <v>32</v>
      </c>
      <c r="I61" s="156"/>
      <c r="J61" s="156">
        <f>IF(L61&gt;0,N61/L61,0)</f>
        <v>2.3296103251427152</v>
      </c>
      <c r="K61" s="156"/>
      <c r="L61" s="156">
        <f>L60</f>
        <v>40.29</v>
      </c>
      <c r="M61" s="156"/>
      <c r="N61" s="156">
        <f>MAX(0,ROUND(ROUND(L60*$W$2+0.000000001,2)-M60,2))</f>
        <v>93.86</v>
      </c>
      <c r="O61" s="156"/>
      <c r="P61" s="156"/>
      <c r="Q61" s="156"/>
      <c r="R61" s="156"/>
      <c r="S61" s="156"/>
      <c r="T61" s="156"/>
      <c r="U61" s="156"/>
      <c r="V61" s="156">
        <f>N61</f>
        <v>93.86</v>
      </c>
      <c r="W61" s="156"/>
      <c r="Y61" s="156"/>
      <c r="Z61" s="156"/>
      <c r="AA61" s="156"/>
      <c r="AB61" s="156"/>
    </row>
    <row r="62" spans="1:28" ht="13.9">
      <c r="A62" s="153"/>
      <c r="B62" s="153"/>
      <c r="C62" s="153"/>
      <c r="D62" s="153"/>
      <c r="E62" s="153"/>
      <c r="F62" s="153"/>
      <c r="G62" s="153"/>
      <c r="H62" s="153" t="s">
        <v>1387</v>
      </c>
      <c r="I62" s="158"/>
      <c r="J62" s="158">
        <f>IF(L62&gt;0,(M62+N62)/L62,0)</f>
        <v>28.50012410027302</v>
      </c>
      <c r="K62" s="158"/>
      <c r="L62" s="158">
        <f>L60</f>
        <v>40.29</v>
      </c>
      <c r="M62" s="158">
        <f>M60</f>
        <v>1054.4100000000001</v>
      </c>
      <c r="N62" s="158">
        <f>N61</f>
        <v>93.86</v>
      </c>
      <c r="O62" s="158">
        <f>O60</f>
        <v>702.65</v>
      </c>
      <c r="P62" s="158">
        <f>P60</f>
        <v>54</v>
      </c>
      <c r="Q62" s="158"/>
      <c r="R62" s="158">
        <f>R60</f>
        <v>0</v>
      </c>
      <c r="S62" s="158">
        <f>S60</f>
        <v>0</v>
      </c>
      <c r="T62" s="158">
        <f>T60</f>
        <v>0</v>
      </c>
      <c r="U62" s="158">
        <f>U60</f>
        <v>0</v>
      </c>
      <c r="V62" s="158">
        <f>ROUND(V60+N62,2)</f>
        <v>1904.92</v>
      </c>
      <c r="W62" s="156"/>
      <c r="X62" s="158"/>
      <c r="Y62" s="158"/>
      <c r="Z62" s="158"/>
      <c r="AA62" s="158"/>
      <c r="AB62" s="158"/>
    </row>
    <row r="63" spans="1:28" ht="13.9">
      <c r="A63" s="153"/>
      <c r="B63" s="153"/>
      <c r="C63" s="153"/>
      <c r="D63" s="153"/>
      <c r="E63" s="153"/>
      <c r="F63" s="153"/>
      <c r="G63" s="153"/>
      <c r="H63" s="153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6"/>
      <c r="X63" s="158"/>
      <c r="Y63" s="158"/>
      <c r="Z63" s="158"/>
      <c r="AA63" s="158"/>
      <c r="AB63" s="158"/>
    </row>
    <row r="64" spans="1:28" ht="16.5" customHeight="1">
      <c r="A64" s="153"/>
      <c r="B64" s="153"/>
      <c r="C64" s="153"/>
      <c r="D64" s="153"/>
      <c r="E64" s="153"/>
      <c r="F64" s="153"/>
      <c r="G64" s="153"/>
      <c r="H64" s="153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6"/>
      <c r="X64" s="158"/>
      <c r="Y64" s="158"/>
      <c r="Z64" s="158"/>
      <c r="AA64" s="158"/>
      <c r="AB64" s="158"/>
    </row>
    <row r="65" spans="1:28" ht="34.049999999999997" customHeight="1">
      <c r="A65" s="133" t="s">
        <v>0</v>
      </c>
      <c r="B65" s="133" t="s">
        <v>1</v>
      </c>
      <c r="C65" s="133" t="s">
        <v>2</v>
      </c>
      <c r="D65" s="133" t="s">
        <v>738</v>
      </c>
      <c r="E65" s="133" t="s">
        <v>739</v>
      </c>
      <c r="F65" s="133" t="s">
        <v>5</v>
      </c>
      <c r="G65" s="133" t="s">
        <v>6</v>
      </c>
      <c r="H65" s="133" t="s">
        <v>740</v>
      </c>
      <c r="I65" s="133" t="s">
        <v>8</v>
      </c>
      <c r="J65" s="133" t="s">
        <v>9</v>
      </c>
      <c r="K65" s="133" t="s">
        <v>10</v>
      </c>
      <c r="L65" s="133" t="s">
        <v>11</v>
      </c>
      <c r="M65" s="133" t="s">
        <v>741</v>
      </c>
      <c r="N65" s="133" t="s">
        <v>742</v>
      </c>
      <c r="O65" s="133" t="s">
        <v>743</v>
      </c>
      <c r="P65" s="133" t="s">
        <v>744</v>
      </c>
      <c r="Q65" s="133" t="s">
        <v>735</v>
      </c>
      <c r="R65" s="133" t="s">
        <v>736</v>
      </c>
      <c r="S65" s="133" t="s">
        <v>745</v>
      </c>
      <c r="T65" s="133" t="s">
        <v>12</v>
      </c>
      <c r="U65" s="133" t="s">
        <v>13</v>
      </c>
      <c r="V65" s="133" t="s">
        <v>14</v>
      </c>
      <c r="W65" s="133" t="s">
        <v>15</v>
      </c>
      <c r="X65" s="133" t="s">
        <v>16</v>
      </c>
      <c r="Y65" s="133" t="s">
        <v>17</v>
      </c>
      <c r="Z65" s="133" t="s">
        <v>18</v>
      </c>
      <c r="AA65" s="133" t="s">
        <v>746</v>
      </c>
      <c r="AB65" s="133" t="s">
        <v>21</v>
      </c>
    </row>
    <row r="66" spans="1:28">
      <c r="A66" t="s">
        <v>1427</v>
      </c>
      <c r="B66" t="s">
        <v>492</v>
      </c>
      <c r="C66" t="s">
        <v>25</v>
      </c>
      <c r="D66" t="s">
        <v>1398</v>
      </c>
      <c r="E66" t="s">
        <v>507</v>
      </c>
      <c r="F66" t="s">
        <v>1320</v>
      </c>
      <c r="G66" t="s">
        <v>1321</v>
      </c>
      <c r="H66" t="s">
        <v>1322</v>
      </c>
      <c r="I66">
        <v>28.5</v>
      </c>
      <c r="J66">
        <v>28.5</v>
      </c>
      <c r="K66" t="s">
        <v>867</v>
      </c>
      <c r="L66">
        <v>2.97</v>
      </c>
      <c r="M66">
        <f>L66</f>
        <v>2.97</v>
      </c>
      <c r="N66">
        <v>0</v>
      </c>
      <c r="O66">
        <v>0</v>
      </c>
      <c r="P66" s="12">
        <f>ROUND(L66*I66+0.000000001,2)</f>
        <v>84.65</v>
      </c>
      <c r="Q66">
        <v>0</v>
      </c>
      <c r="R66">
        <v>0</v>
      </c>
      <c r="S66">
        <f>ROUND(SUM(P66:R66),2)</f>
        <v>84.65</v>
      </c>
      <c r="T66">
        <v>0</v>
      </c>
      <c r="AB66" s="12">
        <f>ROUND(SUM(S66:W66,Y66:AA66),2)</f>
        <v>84.65</v>
      </c>
    </row>
    <row r="67" spans="1:28" ht="13.9">
      <c r="A67" s="141"/>
      <c r="B67" s="141"/>
      <c r="C67" s="141"/>
      <c r="D67" s="141"/>
      <c r="E67" s="141"/>
      <c r="F67" s="141"/>
      <c r="G67" s="141"/>
      <c r="H67" s="141" t="s">
        <v>1428</v>
      </c>
      <c r="I67" s="142"/>
      <c r="J67" s="142">
        <v>28.5</v>
      </c>
      <c r="K67" s="141"/>
      <c r="L67" s="143">
        <f t="shared" ref="L67:AB67" si="10">L66</f>
        <v>2.97</v>
      </c>
      <c r="M67" s="143">
        <f t="shared" si="10"/>
        <v>2.97</v>
      </c>
      <c r="N67" s="143">
        <f t="shared" si="10"/>
        <v>0</v>
      </c>
      <c r="O67" s="143">
        <f t="shared" si="10"/>
        <v>0</v>
      </c>
      <c r="P67" s="192">
        <f t="shared" si="10"/>
        <v>84.65</v>
      </c>
      <c r="Q67" s="143">
        <f t="shared" si="10"/>
        <v>0</v>
      </c>
      <c r="R67" s="143">
        <f t="shared" si="10"/>
        <v>0</v>
      </c>
      <c r="S67" s="143">
        <f t="shared" si="10"/>
        <v>84.65</v>
      </c>
      <c r="T67" s="143">
        <f t="shared" si="10"/>
        <v>0</v>
      </c>
      <c r="U67" s="143">
        <f t="shared" si="10"/>
        <v>0</v>
      </c>
      <c r="V67" s="143">
        <f t="shared" si="10"/>
        <v>0</v>
      </c>
      <c r="W67" s="143">
        <f t="shared" si="10"/>
        <v>0</v>
      </c>
      <c r="X67" s="143">
        <f t="shared" si="10"/>
        <v>0</v>
      </c>
      <c r="Y67" s="143">
        <f t="shared" si="10"/>
        <v>0</v>
      </c>
      <c r="Z67" s="143">
        <f t="shared" si="10"/>
        <v>0</v>
      </c>
      <c r="AA67" s="143">
        <f t="shared" si="10"/>
        <v>0</v>
      </c>
      <c r="AB67" s="192">
        <f t="shared" si="10"/>
        <v>84.65</v>
      </c>
    </row>
    <row r="68" spans="1:28"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Y68" s="156"/>
      <c r="Z68" s="156"/>
      <c r="AA68" s="156"/>
      <c r="AB68" s="193"/>
    </row>
    <row r="69" spans="1:28"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Y69" s="156"/>
      <c r="Z69" s="156"/>
      <c r="AA69" s="156"/>
      <c r="AB69" s="156"/>
    </row>
    <row r="70" spans="1:28"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Y70" s="156"/>
      <c r="Z70" s="156"/>
      <c r="AA70" s="156"/>
      <c r="AB70" s="156"/>
    </row>
    <row r="71" spans="1:28">
      <c r="A71" t="s">
        <v>1245</v>
      </c>
      <c r="B71" t="s">
        <v>1237</v>
      </c>
      <c r="C71" t="s">
        <v>25</v>
      </c>
      <c r="D71" t="s">
        <v>1246</v>
      </c>
      <c r="E71" t="s">
        <v>862</v>
      </c>
      <c r="F71" t="s">
        <v>1330</v>
      </c>
      <c r="G71" t="s">
        <v>1338</v>
      </c>
      <c r="H71" t="s">
        <v>1339</v>
      </c>
      <c r="I71" s="156">
        <v>0</v>
      </c>
      <c r="J71" s="156"/>
      <c r="K71" s="156"/>
      <c r="L71" s="156">
        <v>10.19</v>
      </c>
      <c r="M71" s="156">
        <v>312.98</v>
      </c>
      <c r="N71" s="156">
        <v>0</v>
      </c>
      <c r="O71" s="156">
        <v>121.2</v>
      </c>
      <c r="P71" s="156">
        <v>9</v>
      </c>
      <c r="Q71" s="156">
        <v>0</v>
      </c>
      <c r="R71" s="156">
        <v>0</v>
      </c>
      <c r="S71" s="156">
        <v>0</v>
      </c>
      <c r="T71" s="156">
        <v>0</v>
      </c>
      <c r="U71" s="156">
        <v>0</v>
      </c>
      <c r="V71" s="156">
        <f>ROUND(SUM(M71:P71,R71:U71),2)</f>
        <v>443.18</v>
      </c>
      <c r="W71" s="156"/>
      <c r="X71" t="s">
        <v>1388</v>
      </c>
      <c r="Y71" s="156"/>
      <c r="Z71" s="156"/>
      <c r="AA71" s="156"/>
      <c r="AB71" s="156"/>
    </row>
    <row r="72" spans="1:28">
      <c r="A72" t="s">
        <v>1236</v>
      </c>
      <c r="B72" t="s">
        <v>1237</v>
      </c>
      <c r="C72" t="s">
        <v>25</v>
      </c>
      <c r="D72" t="s">
        <v>1241</v>
      </c>
      <c r="E72" t="s">
        <v>167</v>
      </c>
      <c r="F72" t="s">
        <v>1330</v>
      </c>
      <c r="G72" t="s">
        <v>1338</v>
      </c>
      <c r="H72" t="s">
        <v>1339</v>
      </c>
      <c r="I72" s="156">
        <v>0</v>
      </c>
      <c r="J72" s="156"/>
      <c r="K72" s="156"/>
      <c r="L72" s="156">
        <v>9.48</v>
      </c>
      <c r="M72" s="156">
        <v>370.97</v>
      </c>
      <c r="N72" s="156">
        <v>0</v>
      </c>
      <c r="O72" s="156">
        <v>189.67</v>
      </c>
      <c r="P72" s="156">
        <v>9</v>
      </c>
      <c r="Q72" s="156">
        <v>0</v>
      </c>
      <c r="R72" s="156">
        <v>0</v>
      </c>
      <c r="S72" s="156">
        <v>0</v>
      </c>
      <c r="T72" s="156">
        <v>0</v>
      </c>
      <c r="U72" s="156">
        <v>0</v>
      </c>
      <c r="V72" s="156">
        <f>ROUND(SUM(M72:P72,R72:U72),2)</f>
        <v>569.64</v>
      </c>
      <c r="W72" s="156"/>
      <c r="X72" t="s">
        <v>1389</v>
      </c>
      <c r="Y72" s="156"/>
      <c r="Z72" s="156"/>
      <c r="AA72" s="156"/>
      <c r="AB72" s="156"/>
    </row>
    <row r="73" spans="1:28">
      <c r="A73" t="s">
        <v>1236</v>
      </c>
      <c r="B73" t="s">
        <v>1237</v>
      </c>
      <c r="C73" t="s">
        <v>25</v>
      </c>
      <c r="D73" t="s">
        <v>1247</v>
      </c>
      <c r="E73" t="s">
        <v>505</v>
      </c>
      <c r="F73" t="s">
        <v>1330</v>
      </c>
      <c r="G73" t="s">
        <v>1338</v>
      </c>
      <c r="H73" t="s">
        <v>1339</v>
      </c>
      <c r="I73" s="156">
        <v>0</v>
      </c>
      <c r="J73" s="156"/>
      <c r="K73" s="156"/>
      <c r="L73" s="156">
        <v>9.6</v>
      </c>
      <c r="M73" s="156">
        <v>287.98</v>
      </c>
      <c r="N73" s="156">
        <v>0</v>
      </c>
      <c r="O73" s="156">
        <v>232.91</v>
      </c>
      <c r="P73" s="156">
        <v>9</v>
      </c>
      <c r="Q73" s="156">
        <v>0</v>
      </c>
      <c r="R73" s="156">
        <v>0</v>
      </c>
      <c r="S73" s="156">
        <v>0</v>
      </c>
      <c r="T73" s="156">
        <v>0</v>
      </c>
      <c r="U73" s="156">
        <v>0</v>
      </c>
      <c r="V73" s="156">
        <f>ROUND(SUM(M73:P73,R73:U73),2)</f>
        <v>529.89</v>
      </c>
      <c r="W73" s="156"/>
      <c r="X73" t="s">
        <v>1390</v>
      </c>
      <c r="Y73" s="156"/>
      <c r="Z73" s="156"/>
      <c r="AA73" s="156"/>
      <c r="AB73" s="156"/>
    </row>
    <row r="74" spans="1:28" ht="13.9">
      <c r="A74" s="152"/>
      <c r="B74" s="152"/>
      <c r="C74" s="152"/>
      <c r="D74" s="152"/>
      <c r="E74" s="152"/>
      <c r="F74" s="152" t="s">
        <v>1330</v>
      </c>
      <c r="G74" s="152" t="s">
        <v>1338</v>
      </c>
      <c r="H74" s="152" t="s">
        <v>1391</v>
      </c>
      <c r="I74" s="157"/>
      <c r="J74" s="157">
        <f>IF(L74&gt;0,M74/L74,0)</f>
        <v>33.205671335838744</v>
      </c>
      <c r="K74" s="157"/>
      <c r="L74" s="157">
        <f t="shared" ref="L74:V74" si="11">ROUND(SUM(L71:L73),2)</f>
        <v>29.27</v>
      </c>
      <c r="M74" s="157">
        <f t="shared" si="11"/>
        <v>971.93</v>
      </c>
      <c r="N74" s="157">
        <f t="shared" si="11"/>
        <v>0</v>
      </c>
      <c r="O74" s="157">
        <f t="shared" si="11"/>
        <v>543.78</v>
      </c>
      <c r="P74" s="157">
        <f t="shared" si="11"/>
        <v>27</v>
      </c>
      <c r="Q74" s="157">
        <f t="shared" si="11"/>
        <v>0</v>
      </c>
      <c r="R74" s="157">
        <f t="shared" si="11"/>
        <v>0</v>
      </c>
      <c r="S74" s="157">
        <f t="shared" si="11"/>
        <v>0</v>
      </c>
      <c r="T74" s="157">
        <f t="shared" si="11"/>
        <v>0</v>
      </c>
      <c r="U74" s="157">
        <f t="shared" si="11"/>
        <v>0</v>
      </c>
      <c r="V74" s="157">
        <f t="shared" si="11"/>
        <v>1542.71</v>
      </c>
      <c r="W74" s="156"/>
      <c r="X74" s="157"/>
      <c r="Y74" s="157">
        <f>ROUND(SUM(Y71:Y73),2)</f>
        <v>0</v>
      </c>
      <c r="Z74" s="157"/>
      <c r="AA74" s="157"/>
      <c r="AB74" s="157"/>
    </row>
    <row r="75" spans="1:28" ht="34.049999999999997" customHeight="1">
      <c r="A75" s="133" t="s">
        <v>0</v>
      </c>
      <c r="B75" s="133" t="s">
        <v>1</v>
      </c>
      <c r="C75" s="133" t="s">
        <v>2</v>
      </c>
      <c r="D75" s="133" t="s">
        <v>738</v>
      </c>
      <c r="E75" s="133" t="s">
        <v>739</v>
      </c>
      <c r="F75" s="133" t="s">
        <v>5</v>
      </c>
      <c r="G75" s="133" t="s">
        <v>6</v>
      </c>
      <c r="H75" s="133" t="s">
        <v>740</v>
      </c>
      <c r="I75" s="133" t="s">
        <v>8</v>
      </c>
      <c r="J75" s="133" t="s">
        <v>9</v>
      </c>
      <c r="K75" s="133" t="s">
        <v>10</v>
      </c>
      <c r="L75" s="133" t="s">
        <v>11</v>
      </c>
      <c r="M75" s="133" t="s">
        <v>741</v>
      </c>
      <c r="N75" s="133" t="s">
        <v>742</v>
      </c>
      <c r="O75" s="133" t="s">
        <v>743</v>
      </c>
      <c r="P75" s="133" t="s">
        <v>744</v>
      </c>
      <c r="Q75" s="133" t="s">
        <v>735</v>
      </c>
      <c r="R75" s="133" t="s">
        <v>736</v>
      </c>
      <c r="S75" s="133" t="s">
        <v>745</v>
      </c>
      <c r="T75" s="133" t="s">
        <v>12</v>
      </c>
      <c r="U75" s="133" t="s">
        <v>13</v>
      </c>
      <c r="V75" s="133" t="s">
        <v>14</v>
      </c>
      <c r="W75" s="133" t="s">
        <v>15</v>
      </c>
      <c r="X75" s="133" t="s">
        <v>16</v>
      </c>
      <c r="Y75" s="133" t="s">
        <v>17</v>
      </c>
      <c r="Z75" s="133" t="s">
        <v>18</v>
      </c>
      <c r="AA75" s="133" t="s">
        <v>746</v>
      </c>
      <c r="AB75" s="133" t="s">
        <v>21</v>
      </c>
    </row>
    <row r="76" spans="1:28">
      <c r="A76" s="103" t="s">
        <v>491</v>
      </c>
      <c r="B76" s="103" t="s">
        <v>492</v>
      </c>
      <c r="C76" s="103" t="s">
        <v>25</v>
      </c>
      <c r="D76" s="103" t="s">
        <v>1137</v>
      </c>
      <c r="E76" s="103" t="s">
        <v>27</v>
      </c>
      <c r="F76" s="103" t="s">
        <v>1330</v>
      </c>
      <c r="G76" s="103" t="s">
        <v>1338</v>
      </c>
      <c r="H76" s="103" t="s">
        <v>1339</v>
      </c>
      <c r="I76" s="104">
        <f>S76/L76</f>
        <v>20.463847203274216</v>
      </c>
      <c r="J76" s="104"/>
      <c r="K76" s="103"/>
      <c r="L76" s="105">
        <v>7.33</v>
      </c>
      <c r="M76" s="105">
        <v>7.33</v>
      </c>
      <c r="N76" s="105">
        <v>0</v>
      </c>
      <c r="O76" s="105">
        <v>0</v>
      </c>
      <c r="P76" s="105">
        <v>150</v>
      </c>
      <c r="Q76" s="105">
        <v>0</v>
      </c>
      <c r="R76" s="105">
        <v>0</v>
      </c>
      <c r="S76" s="105">
        <f>ROUND(SUM(P76:R76),2)</f>
        <v>150</v>
      </c>
      <c r="T76" s="105">
        <v>0</v>
      </c>
      <c r="U76" s="105">
        <v>0</v>
      </c>
      <c r="V76" s="105">
        <v>0</v>
      </c>
      <c r="W76" s="105">
        <v>13.5</v>
      </c>
      <c r="X76" s="105">
        <v>0</v>
      </c>
      <c r="Y76" s="105">
        <v>0</v>
      </c>
      <c r="Z76" s="105">
        <v>0</v>
      </c>
      <c r="AA76" s="105">
        <v>0</v>
      </c>
      <c r="AB76" s="105">
        <f>ROUND(SUM(S76:W76,Y76:AA76),2)</f>
        <v>163.5</v>
      </c>
    </row>
    <row r="77" spans="1:28" ht="13.9">
      <c r="A77" s="141"/>
      <c r="B77" s="141"/>
      <c r="C77" s="141"/>
      <c r="D77" s="141"/>
      <c r="E77" s="141"/>
      <c r="F77" s="141"/>
      <c r="G77" s="141"/>
      <c r="H77" s="141" t="s">
        <v>1392</v>
      </c>
      <c r="I77" s="142"/>
      <c r="J77" s="142">
        <f>IF(L77&gt;0,S77/L77,0)</f>
        <v>20.463847203274216</v>
      </c>
      <c r="K77" s="141"/>
      <c r="L77" s="143">
        <f t="shared" ref="L77:AB77" si="12">L76</f>
        <v>7.33</v>
      </c>
      <c r="M77" s="143">
        <f t="shared" si="12"/>
        <v>7.33</v>
      </c>
      <c r="N77" s="143">
        <f t="shared" si="12"/>
        <v>0</v>
      </c>
      <c r="O77" s="143">
        <f t="shared" si="12"/>
        <v>0</v>
      </c>
      <c r="P77" s="143">
        <f t="shared" si="12"/>
        <v>150</v>
      </c>
      <c r="Q77" s="143">
        <f t="shared" si="12"/>
        <v>0</v>
      </c>
      <c r="R77" s="143">
        <f t="shared" si="12"/>
        <v>0</v>
      </c>
      <c r="S77" s="143">
        <f t="shared" si="12"/>
        <v>150</v>
      </c>
      <c r="T77" s="143">
        <f t="shared" si="12"/>
        <v>0</v>
      </c>
      <c r="U77" s="143">
        <f t="shared" si="12"/>
        <v>0</v>
      </c>
      <c r="V77" s="143">
        <f t="shared" si="12"/>
        <v>0</v>
      </c>
      <c r="W77" s="143">
        <f t="shared" si="12"/>
        <v>13.5</v>
      </c>
      <c r="X77" s="143">
        <f t="shared" si="12"/>
        <v>0</v>
      </c>
      <c r="Y77" s="143">
        <f t="shared" si="12"/>
        <v>0</v>
      </c>
      <c r="Z77" s="143">
        <f t="shared" si="12"/>
        <v>0</v>
      </c>
      <c r="AA77" s="143">
        <f t="shared" si="12"/>
        <v>0</v>
      </c>
      <c r="AB77" s="143">
        <f t="shared" si="12"/>
        <v>163.5</v>
      </c>
    </row>
    <row r="78" spans="1:28" ht="13.9">
      <c r="A78" s="153"/>
      <c r="B78" s="153"/>
      <c r="C78" s="153"/>
      <c r="D78" s="153"/>
      <c r="E78" s="153"/>
      <c r="F78" s="153"/>
      <c r="G78" s="153"/>
      <c r="H78" s="153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6"/>
      <c r="X78" s="158"/>
      <c r="Y78" s="158"/>
      <c r="Z78" s="158"/>
      <c r="AA78" s="158"/>
      <c r="AB78" s="158"/>
    </row>
    <row r="79" spans="1:28" ht="13.9">
      <c r="A79" s="153"/>
      <c r="B79" s="153"/>
      <c r="C79" s="153"/>
      <c r="D79" s="153"/>
      <c r="E79" s="153"/>
      <c r="F79" s="153"/>
      <c r="G79" s="153"/>
      <c r="H79" s="153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6"/>
      <c r="X79" s="158"/>
      <c r="Y79" s="158"/>
      <c r="Z79" s="158"/>
      <c r="AA79" s="158"/>
      <c r="AB79" s="158"/>
    </row>
    <row r="80" spans="1:28" ht="13.9">
      <c r="A80" s="153"/>
      <c r="B80" s="153"/>
      <c r="C80" s="153"/>
      <c r="D80" s="153"/>
      <c r="E80" s="153"/>
      <c r="F80" s="153"/>
      <c r="G80" s="153"/>
      <c r="H80" s="153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6"/>
      <c r="X80" s="158"/>
      <c r="Y80" s="158"/>
      <c r="Z80" s="158"/>
      <c r="AA80" s="158"/>
      <c r="AB80" s="158"/>
    </row>
    <row r="81" spans="1:28" ht="13.9">
      <c r="A81" s="153"/>
      <c r="B81" s="153"/>
      <c r="C81" s="153"/>
      <c r="D81" s="153"/>
      <c r="E81" s="153"/>
      <c r="F81" s="153"/>
      <c r="G81" s="153"/>
      <c r="H81" s="153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6"/>
      <c r="X81" s="158"/>
      <c r="Y81" s="158"/>
      <c r="Z81" s="158"/>
      <c r="AA81" s="158"/>
      <c r="AB81" s="158"/>
    </row>
    <row r="82" spans="1:28" ht="13.9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6"/>
      <c r="X82" s="159"/>
      <c r="Y82" s="159"/>
      <c r="Z82" s="159"/>
      <c r="AA82" s="159"/>
      <c r="AB82" s="159"/>
    </row>
    <row r="83" spans="1:28">
      <c r="A83" t="s">
        <v>497</v>
      </c>
      <c r="B83" t="s">
        <v>492</v>
      </c>
      <c r="C83" t="s">
        <v>25</v>
      </c>
      <c r="D83" t="s">
        <v>502</v>
      </c>
      <c r="E83" t="s">
        <v>503</v>
      </c>
      <c r="F83" t="s">
        <v>620</v>
      </c>
      <c r="G83" t="s">
        <v>157</v>
      </c>
      <c r="H83" t="s">
        <v>1393</v>
      </c>
      <c r="I83" s="156">
        <v>0</v>
      </c>
      <c r="J83" s="156"/>
      <c r="K83" s="156"/>
      <c r="L83" s="156">
        <v>10.050000000000001</v>
      </c>
      <c r="M83" s="156">
        <v>233.61</v>
      </c>
      <c r="N83" s="156">
        <v>0</v>
      </c>
      <c r="O83" s="156">
        <v>105.52</v>
      </c>
      <c r="P83" s="156">
        <v>13.5</v>
      </c>
      <c r="Q83" s="156">
        <v>0</v>
      </c>
      <c r="R83" s="156">
        <v>0</v>
      </c>
      <c r="S83" s="156">
        <v>0</v>
      </c>
      <c r="T83" s="156">
        <v>0</v>
      </c>
      <c r="U83" s="156">
        <v>50</v>
      </c>
      <c r="V83" s="156">
        <f>ROUND(SUM(M83:P83,R83:U83,Y83),2)</f>
        <v>402.63</v>
      </c>
      <c r="W83" s="156"/>
      <c r="X83" t="s">
        <v>1394</v>
      </c>
      <c r="Y83" s="156">
        <v>0</v>
      </c>
      <c r="Z83" s="156"/>
      <c r="AA83" s="156"/>
      <c r="AB83" s="156"/>
    </row>
    <row r="84" spans="1:28">
      <c r="A84" t="s">
        <v>497</v>
      </c>
      <c r="B84" t="s">
        <v>492</v>
      </c>
      <c r="C84" t="s">
        <v>25</v>
      </c>
      <c r="D84" t="s">
        <v>504</v>
      </c>
      <c r="E84" t="s">
        <v>505</v>
      </c>
      <c r="F84" t="s">
        <v>620</v>
      </c>
      <c r="G84" t="s">
        <v>157</v>
      </c>
      <c r="H84" t="s">
        <v>1393</v>
      </c>
      <c r="I84" s="156">
        <v>0</v>
      </c>
      <c r="J84" s="156"/>
      <c r="K84" s="156"/>
      <c r="L84" s="156">
        <v>11.32</v>
      </c>
      <c r="M84" s="156">
        <v>530.13</v>
      </c>
      <c r="N84" s="156">
        <v>0</v>
      </c>
      <c r="O84" s="156">
        <v>154.97</v>
      </c>
      <c r="P84" s="156">
        <v>13.5</v>
      </c>
      <c r="Q84" s="156">
        <v>0</v>
      </c>
      <c r="R84" s="156">
        <v>0</v>
      </c>
      <c r="S84" s="156">
        <v>0</v>
      </c>
      <c r="T84" s="156">
        <v>0</v>
      </c>
      <c r="U84" s="156">
        <v>50</v>
      </c>
      <c r="V84" s="156">
        <f>ROUND(SUM(M84:P84,R84:U84,Y84),2)</f>
        <v>748.6</v>
      </c>
      <c r="W84" s="156"/>
      <c r="X84" t="s">
        <v>1394</v>
      </c>
      <c r="Y84" s="156">
        <v>0</v>
      </c>
      <c r="Z84" s="156"/>
      <c r="AA84" s="156"/>
      <c r="AB84" s="156"/>
    </row>
    <row r="85" spans="1:28">
      <c r="A85" t="s">
        <v>497</v>
      </c>
      <c r="B85" t="s">
        <v>492</v>
      </c>
      <c r="C85" t="s">
        <v>25</v>
      </c>
      <c r="D85" t="s">
        <v>506</v>
      </c>
      <c r="E85" t="s">
        <v>507</v>
      </c>
      <c r="F85" t="s">
        <v>620</v>
      </c>
      <c r="G85" t="s">
        <v>157</v>
      </c>
      <c r="H85" t="s">
        <v>1393</v>
      </c>
      <c r="I85" s="156">
        <v>0</v>
      </c>
      <c r="J85" s="156"/>
      <c r="K85" s="156"/>
      <c r="L85" s="156">
        <v>11.03</v>
      </c>
      <c r="M85" s="156">
        <v>460.49</v>
      </c>
      <c r="N85" s="156">
        <v>0</v>
      </c>
      <c r="O85" s="156">
        <v>166.39</v>
      </c>
      <c r="P85" s="156">
        <v>13.5</v>
      </c>
      <c r="Q85" s="156">
        <v>0</v>
      </c>
      <c r="R85" s="156">
        <v>0</v>
      </c>
      <c r="S85" s="156">
        <v>0</v>
      </c>
      <c r="T85" s="156">
        <v>0</v>
      </c>
      <c r="U85" s="156">
        <v>50</v>
      </c>
      <c r="V85" s="156">
        <f>ROUND(SUM(M85:P85,R85:U85,Y85),2)</f>
        <v>690.38</v>
      </c>
      <c r="W85" s="156"/>
      <c r="X85" t="s">
        <v>1394</v>
      </c>
      <c r="Y85" s="156">
        <v>0</v>
      </c>
      <c r="Z85" s="156"/>
      <c r="AA85" s="156"/>
      <c r="AB85" s="156"/>
    </row>
    <row r="86" spans="1:28">
      <c r="A86" t="s">
        <v>491</v>
      </c>
      <c r="B86" t="s">
        <v>492</v>
      </c>
      <c r="C86" t="s">
        <v>25</v>
      </c>
      <c r="D86" t="s">
        <v>493</v>
      </c>
      <c r="E86" t="s">
        <v>49</v>
      </c>
      <c r="F86" t="s">
        <v>620</v>
      </c>
      <c r="G86" t="s">
        <v>157</v>
      </c>
      <c r="H86" t="s">
        <v>1393</v>
      </c>
      <c r="I86" s="156">
        <v>0</v>
      </c>
      <c r="J86" s="156"/>
      <c r="K86" s="156"/>
      <c r="L86" s="156">
        <v>15.4</v>
      </c>
      <c r="M86" s="156">
        <v>464.98</v>
      </c>
      <c r="N86" s="156">
        <v>0</v>
      </c>
      <c r="O86" s="156">
        <v>245.31</v>
      </c>
      <c r="P86" s="156">
        <v>22.5</v>
      </c>
      <c r="Q86" s="156">
        <v>0</v>
      </c>
      <c r="R86" s="156">
        <v>0</v>
      </c>
      <c r="S86" s="156">
        <v>0</v>
      </c>
      <c r="T86" s="156">
        <v>0</v>
      </c>
      <c r="U86" s="156">
        <v>100</v>
      </c>
      <c r="V86" s="156">
        <f>ROUND(SUM(M86:P86,R86:U86,Y86),2)</f>
        <v>832.79</v>
      </c>
      <c r="W86" s="156"/>
      <c r="X86" t="s">
        <v>1394</v>
      </c>
      <c r="Y86" s="156">
        <v>0</v>
      </c>
      <c r="Z86" s="156"/>
      <c r="AA86" s="156"/>
      <c r="AB86" s="156"/>
    </row>
    <row r="87" spans="1:28">
      <c r="A87" t="s">
        <v>491</v>
      </c>
      <c r="B87" t="s">
        <v>492</v>
      </c>
      <c r="C87" t="s">
        <v>25</v>
      </c>
      <c r="D87" t="s">
        <v>526</v>
      </c>
      <c r="E87" t="s">
        <v>527</v>
      </c>
      <c r="F87" t="s">
        <v>620</v>
      </c>
      <c r="G87" t="s">
        <v>157</v>
      </c>
      <c r="H87" t="s">
        <v>1393</v>
      </c>
      <c r="I87" s="156">
        <v>0</v>
      </c>
      <c r="J87" s="156"/>
      <c r="K87" s="156"/>
      <c r="L87" s="156">
        <v>10.38</v>
      </c>
      <c r="M87" s="156">
        <v>339.29</v>
      </c>
      <c r="N87" s="156">
        <v>0</v>
      </c>
      <c r="O87" s="156">
        <v>105.1</v>
      </c>
      <c r="P87" s="156">
        <v>9</v>
      </c>
      <c r="Q87" s="156">
        <v>0</v>
      </c>
      <c r="R87" s="156">
        <v>0</v>
      </c>
      <c r="S87" s="156">
        <v>0</v>
      </c>
      <c r="T87" s="156">
        <v>0</v>
      </c>
      <c r="U87" s="156">
        <v>50</v>
      </c>
      <c r="V87" s="156">
        <f>ROUND(SUM(M87:P87,R87:U87,Y87),2)</f>
        <v>503.39</v>
      </c>
      <c r="W87" s="156"/>
      <c r="X87" t="s">
        <v>1394</v>
      </c>
      <c r="Y87" s="156">
        <v>0</v>
      </c>
      <c r="Z87" s="156"/>
      <c r="AA87" s="156"/>
      <c r="AB87" s="156"/>
    </row>
    <row r="88" spans="1:28" ht="13.9">
      <c r="A88" s="152"/>
      <c r="B88" s="152"/>
      <c r="C88" s="152"/>
      <c r="D88" s="152"/>
      <c r="E88" s="152"/>
      <c r="F88" s="152"/>
      <c r="G88" s="152"/>
      <c r="H88" s="152" t="s">
        <v>1395</v>
      </c>
      <c r="I88" s="157"/>
      <c r="J88" s="157">
        <f>IF(L88&gt;0,M88/L88,0)</f>
        <v>34.865933310415947</v>
      </c>
      <c r="K88" s="157"/>
      <c r="L88" s="157">
        <f t="shared" ref="L88:V88" si="13">ROUND(SUM(L83:L87),2)</f>
        <v>58.18</v>
      </c>
      <c r="M88" s="157">
        <f t="shared" si="13"/>
        <v>2028.5</v>
      </c>
      <c r="N88" s="157">
        <f t="shared" si="13"/>
        <v>0</v>
      </c>
      <c r="O88" s="157">
        <f t="shared" si="13"/>
        <v>777.29</v>
      </c>
      <c r="P88" s="157">
        <f t="shared" si="13"/>
        <v>72</v>
      </c>
      <c r="Q88" s="157">
        <f t="shared" si="13"/>
        <v>0</v>
      </c>
      <c r="R88" s="157">
        <f t="shared" si="13"/>
        <v>0</v>
      </c>
      <c r="S88" s="157">
        <f t="shared" si="13"/>
        <v>0</v>
      </c>
      <c r="T88" s="157">
        <f t="shared" si="13"/>
        <v>0</v>
      </c>
      <c r="U88" s="157">
        <f t="shared" si="13"/>
        <v>300</v>
      </c>
      <c r="V88" s="157">
        <f t="shared" si="13"/>
        <v>3177.79</v>
      </c>
      <c r="W88" s="156"/>
      <c r="X88" s="157"/>
      <c r="Y88" s="157">
        <f>ROUND(SUM(Y83:Y87),2)</f>
        <v>0</v>
      </c>
      <c r="Z88" s="157"/>
      <c r="AA88" s="157"/>
      <c r="AB88" s="157"/>
    </row>
    <row r="89" spans="1:28" ht="34.049999999999997" customHeight="1">
      <c r="A89" s="133" t="s">
        <v>0</v>
      </c>
      <c r="B89" s="133" t="s">
        <v>1</v>
      </c>
      <c r="C89" s="133" t="s">
        <v>2</v>
      </c>
      <c r="D89" s="133" t="s">
        <v>738</v>
      </c>
      <c r="E89" s="133" t="s">
        <v>739</v>
      </c>
      <c r="F89" s="133" t="s">
        <v>5</v>
      </c>
      <c r="G89" s="133" t="s">
        <v>6</v>
      </c>
      <c r="H89" s="133" t="s">
        <v>740</v>
      </c>
      <c r="I89" s="133" t="s">
        <v>8</v>
      </c>
      <c r="J89" s="133" t="s">
        <v>9</v>
      </c>
      <c r="K89" s="133" t="s">
        <v>10</v>
      </c>
      <c r="L89" s="133" t="s">
        <v>11</v>
      </c>
      <c r="M89" s="133" t="s">
        <v>741</v>
      </c>
      <c r="N89" s="133" t="s">
        <v>742</v>
      </c>
      <c r="O89" s="133" t="s">
        <v>743</v>
      </c>
      <c r="P89" s="133" t="s">
        <v>744</v>
      </c>
      <c r="Q89" s="133" t="s">
        <v>735</v>
      </c>
      <c r="R89" s="133" t="s">
        <v>736</v>
      </c>
      <c r="S89" s="133" t="s">
        <v>745</v>
      </c>
      <c r="T89" s="133" t="s">
        <v>12</v>
      </c>
      <c r="U89" s="133" t="s">
        <v>13</v>
      </c>
      <c r="V89" s="133" t="s">
        <v>14</v>
      </c>
      <c r="W89" s="133" t="s">
        <v>15</v>
      </c>
      <c r="X89" s="133" t="s">
        <v>16</v>
      </c>
      <c r="Y89" s="133" t="s">
        <v>17</v>
      </c>
      <c r="Z89" s="133" t="s">
        <v>18</v>
      </c>
      <c r="AA89" s="133" t="s">
        <v>746</v>
      </c>
      <c r="AB89" s="133" t="s">
        <v>21</v>
      </c>
    </row>
    <row r="90" spans="1:28">
      <c r="A90" s="103" t="s">
        <v>491</v>
      </c>
      <c r="B90" s="103" t="s">
        <v>492</v>
      </c>
      <c r="C90" s="103" t="s">
        <v>25</v>
      </c>
      <c r="D90" s="103" t="s">
        <v>1137</v>
      </c>
      <c r="E90" s="103" t="s">
        <v>27</v>
      </c>
      <c r="F90" s="103" t="s">
        <v>620</v>
      </c>
      <c r="G90" s="103" t="s">
        <v>157</v>
      </c>
      <c r="H90" s="103" t="s">
        <v>1393</v>
      </c>
      <c r="I90" s="104">
        <v>16.899999999999999</v>
      </c>
      <c r="J90" s="104"/>
      <c r="K90" s="103"/>
      <c r="L90" s="105">
        <v>9.75</v>
      </c>
      <c r="M90" s="105">
        <v>9.75</v>
      </c>
      <c r="N90" s="105">
        <v>0</v>
      </c>
      <c r="O90" s="105">
        <v>0</v>
      </c>
      <c r="P90" s="105">
        <f>ROUND(I90*L90+0.000000001,2)</f>
        <v>164.78</v>
      </c>
      <c r="Q90" s="105">
        <v>0</v>
      </c>
      <c r="R90" s="105">
        <v>0</v>
      </c>
      <c r="S90" s="105">
        <f>ROUND(SUM(P90:R90),2)</f>
        <v>164.78</v>
      </c>
      <c r="T90" s="105">
        <v>0</v>
      </c>
      <c r="U90" s="105">
        <v>0</v>
      </c>
      <c r="V90" s="105">
        <v>0</v>
      </c>
      <c r="W90" s="105">
        <v>13.5</v>
      </c>
      <c r="X90" s="105">
        <v>0</v>
      </c>
      <c r="Y90" s="105">
        <v>0</v>
      </c>
      <c r="Z90" s="105">
        <v>0</v>
      </c>
      <c r="AA90" s="105">
        <v>100</v>
      </c>
      <c r="AB90" s="105">
        <f>ROUND(SUM(S90:W90,Y90:AA90),2)</f>
        <v>278.27999999999997</v>
      </c>
    </row>
    <row r="91" spans="1:28">
      <c r="A91" s="103"/>
      <c r="B91" s="103"/>
      <c r="C91" s="103"/>
      <c r="D91" s="103" t="s">
        <v>1398</v>
      </c>
      <c r="E91" s="160">
        <v>46314</v>
      </c>
      <c r="F91" s="103" t="s">
        <v>620</v>
      </c>
      <c r="G91" s="103" t="s">
        <v>157</v>
      </c>
      <c r="H91" s="103"/>
      <c r="I91" s="104">
        <v>28.5</v>
      </c>
      <c r="J91" s="104"/>
      <c r="K91" s="103"/>
      <c r="L91" s="105">
        <v>4.5</v>
      </c>
      <c r="M91" s="105">
        <v>4.5</v>
      </c>
      <c r="N91" s="105"/>
      <c r="O91" s="105"/>
      <c r="P91" s="105">
        <f>M91*I91</f>
        <v>128.25</v>
      </c>
      <c r="Q91" s="105"/>
      <c r="R91" s="105"/>
      <c r="S91" s="105">
        <f>P91</f>
        <v>128.25</v>
      </c>
      <c r="T91" s="105"/>
      <c r="U91" s="105"/>
      <c r="V91" s="105"/>
      <c r="W91" s="105">
        <v>4.5</v>
      </c>
      <c r="X91" s="105"/>
      <c r="Y91" s="105"/>
      <c r="Z91" s="105"/>
      <c r="AA91" s="105"/>
      <c r="AB91" s="105">
        <f>SUM(S91:AA91)</f>
        <v>132.75</v>
      </c>
    </row>
    <row r="92" spans="1:28" ht="13.9">
      <c r="A92" s="141"/>
      <c r="B92" s="141"/>
      <c r="C92" s="141"/>
      <c r="D92" s="141"/>
      <c r="E92" s="141"/>
      <c r="F92" s="141"/>
      <c r="G92" s="141"/>
      <c r="H92" s="141" t="s">
        <v>1396</v>
      </c>
      <c r="I92" s="142"/>
      <c r="J92" s="142">
        <f>IF(L92&gt;0,S92/L92,0)</f>
        <v>20.563508771929822</v>
      </c>
      <c r="K92" s="141"/>
      <c r="L92" s="143">
        <f t="shared" ref="L92:AB92" si="14">ROUND(SUM(L90:L91),2)</f>
        <v>14.25</v>
      </c>
      <c r="M92" s="143">
        <f t="shared" si="14"/>
        <v>14.25</v>
      </c>
      <c r="N92" s="143">
        <f t="shared" si="14"/>
        <v>0</v>
      </c>
      <c r="O92" s="143">
        <f t="shared" si="14"/>
        <v>0</v>
      </c>
      <c r="P92" s="143">
        <f t="shared" si="14"/>
        <v>293.02999999999997</v>
      </c>
      <c r="Q92" s="143">
        <f t="shared" si="14"/>
        <v>0</v>
      </c>
      <c r="R92" s="143">
        <f t="shared" si="14"/>
        <v>0</v>
      </c>
      <c r="S92" s="143">
        <f t="shared" si="14"/>
        <v>293.02999999999997</v>
      </c>
      <c r="T92" s="143">
        <f t="shared" si="14"/>
        <v>0</v>
      </c>
      <c r="U92" s="143">
        <f t="shared" si="14"/>
        <v>0</v>
      </c>
      <c r="V92" s="143">
        <f t="shared" si="14"/>
        <v>0</v>
      </c>
      <c r="W92" s="143">
        <f t="shared" si="14"/>
        <v>18</v>
      </c>
      <c r="X92" s="143">
        <f t="shared" si="14"/>
        <v>0</v>
      </c>
      <c r="Y92" s="143">
        <f t="shared" si="14"/>
        <v>0</v>
      </c>
      <c r="Z92" s="143">
        <f t="shared" si="14"/>
        <v>0</v>
      </c>
      <c r="AA92" s="143">
        <f t="shared" si="14"/>
        <v>100</v>
      </c>
      <c r="AB92" s="143">
        <f t="shared" si="14"/>
        <v>411.03</v>
      </c>
    </row>
    <row r="93" spans="1:28" ht="13.9">
      <c r="A93" s="153"/>
      <c r="B93" s="153"/>
      <c r="C93" s="153"/>
      <c r="D93" s="153"/>
      <c r="E93" s="153"/>
      <c r="F93" s="153"/>
      <c r="G93" s="153"/>
      <c r="H93" s="153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61"/>
      <c r="V93" s="158"/>
      <c r="W93" s="156"/>
      <c r="X93" s="158"/>
      <c r="Y93" s="158"/>
      <c r="Z93" s="158"/>
      <c r="AA93" s="158"/>
      <c r="AB93" s="158"/>
    </row>
    <row r="94" spans="1:28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</row>
    <row r="95" spans="1:28" ht="13.9">
      <c r="A95" s="154"/>
      <c r="B95" s="154"/>
      <c r="C95" s="154"/>
      <c r="D95" s="154"/>
      <c r="E95" s="154"/>
      <c r="F95" s="154"/>
      <c r="G95" s="154"/>
      <c r="H95" s="9" t="s">
        <v>1397</v>
      </c>
      <c r="I95" s="159"/>
      <c r="J95" s="159"/>
      <c r="K95" s="159"/>
      <c r="L95" s="151">
        <f>ROUND(SUM(L8,L20,L27,L32,L38,L43,L54,L62,L74,L88,L67,L77,L92),2)</f>
        <v>469.96</v>
      </c>
      <c r="M95" s="151">
        <f>ROUND(SUM(M8,M20,M27,M32,M38,M43,M54,M62,M74,M88,T67,T77,T92),2)</f>
        <v>15416.77</v>
      </c>
      <c r="N95" s="151">
        <f>ROUND(SUM(N8,N20,N27,N32,N38,N43,N54,N62,N74,N88,U67,U77,U92),2)</f>
        <v>116.38</v>
      </c>
      <c r="O95" s="151">
        <f>ROUND(SUM(O8,O20,O27,O32,O38,O43,O54,O62,O74,O88,V67,V77,V92),2)</f>
        <v>7267.76</v>
      </c>
      <c r="P95" s="151">
        <f>ROUND(SUM(P8,P20,P27,P32,P38,P43,P54,P62,P74,P88,W67,W77,W92),2)</f>
        <v>513</v>
      </c>
      <c r="Q95" s="159"/>
      <c r="R95" s="151">
        <f>ROUND(SUM(R8,R20,R27,R32,R38,R43,R54,R62,R74,R88,Y67,Y77,Y92),2)</f>
        <v>0</v>
      </c>
      <c r="S95" s="151">
        <f>ROUND(SUM(S8,S20,S27,S32,S38,S43,S54,S62,S74,S88,Z67,Z77,Z92),2)</f>
        <v>0</v>
      </c>
      <c r="T95" s="151">
        <f>ROUND(SUM(T8,T20,T27,T32,T38,T43,T54,T62,T74,T88),2)</f>
        <v>0</v>
      </c>
      <c r="U95" s="151">
        <f>ROUND(SUM(U8,U20,U27,U32,U38,U43,U54,U62,U74,U88,AA67,AA77,AA92),2)</f>
        <v>400</v>
      </c>
      <c r="V95" s="151">
        <f>ROUND(SUM(V8,V20,V27,V32,V38,V43,V54,V62,V74,V88,AB67,AB77,AB92),2)</f>
        <v>24241.59</v>
      </c>
      <c r="W95" s="156"/>
      <c r="X95" s="159"/>
      <c r="Y95" s="151">
        <f>ROUND(SUM(S67,S77,S92),2)</f>
        <v>527.67999999999995</v>
      </c>
      <c r="Z95" s="159"/>
      <c r="AA95" s="159"/>
      <c r="AB95" s="15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91BB-142E-4152-B054-5007A8534A06}">
  <dimension ref="A2:J28"/>
  <sheetViews>
    <sheetView workbookViewId="0">
      <selection activeCell="D17" sqref="D17:D18"/>
    </sheetView>
  </sheetViews>
  <sheetFormatPr defaultColWidth="22.8125" defaultRowHeight="13.5"/>
  <sheetData>
    <row r="2" spans="1:10" ht="17.25">
      <c r="A2" s="162" t="s">
        <v>1399</v>
      </c>
      <c r="B2" s="163" t="s">
        <v>1400</v>
      </c>
      <c r="C2" s="197">
        <v>46258</v>
      </c>
      <c r="D2" s="198" t="s">
        <v>1401</v>
      </c>
      <c r="E2" s="199">
        <v>138.29</v>
      </c>
      <c r="F2" s="200">
        <v>138.29</v>
      </c>
      <c r="G2" s="164" t="s">
        <v>1402</v>
      </c>
      <c r="H2" s="201" t="s">
        <v>1403</v>
      </c>
      <c r="I2" s="196" t="e" vm="1">
        <v>#VALUE!</v>
      </c>
      <c r="J2" s="165"/>
    </row>
    <row r="3" spans="1:10" ht="34.5">
      <c r="A3" s="166" t="s">
        <v>1404</v>
      </c>
      <c r="B3" s="166" t="s">
        <v>1405</v>
      </c>
      <c r="C3" s="197"/>
      <c r="D3" s="198"/>
      <c r="E3" s="199"/>
      <c r="F3" s="200"/>
      <c r="G3" s="167" t="s">
        <v>1406</v>
      </c>
      <c r="H3" s="201"/>
      <c r="I3" s="196"/>
      <c r="J3" s="165"/>
    </row>
    <row r="4" spans="1:10" ht="17.25">
      <c r="A4" s="162" t="s">
        <v>1399</v>
      </c>
      <c r="B4" s="163" t="s">
        <v>1400</v>
      </c>
      <c r="C4" s="197">
        <v>46257</v>
      </c>
      <c r="D4" s="198" t="s">
        <v>1407</v>
      </c>
      <c r="E4" s="199">
        <v>163</v>
      </c>
      <c r="F4" s="200">
        <v>163</v>
      </c>
      <c r="G4" s="164" t="s">
        <v>1402</v>
      </c>
      <c r="H4" s="201" t="s">
        <v>1403</v>
      </c>
      <c r="I4" s="196" t="e" vm="2">
        <v>#VALUE!</v>
      </c>
      <c r="J4" s="165"/>
    </row>
    <row r="5" spans="1:10" ht="34.5">
      <c r="A5" s="166" t="s">
        <v>1404</v>
      </c>
      <c r="B5" s="166" t="s">
        <v>1405</v>
      </c>
      <c r="C5" s="197"/>
      <c r="D5" s="198"/>
      <c r="E5" s="199"/>
      <c r="F5" s="200"/>
      <c r="G5" s="167" t="s">
        <v>1406</v>
      </c>
      <c r="H5" s="201"/>
      <c r="I5" s="196"/>
      <c r="J5" s="165"/>
    </row>
    <row r="6" spans="1:10" ht="17.25">
      <c r="A6" s="162" t="s">
        <v>1399</v>
      </c>
      <c r="B6" s="163" t="s">
        <v>1400</v>
      </c>
      <c r="C6" s="197">
        <v>46254</v>
      </c>
      <c r="D6" s="198" t="s">
        <v>1408</v>
      </c>
      <c r="E6" s="199">
        <v>99.89</v>
      </c>
      <c r="F6" s="200">
        <v>99.89</v>
      </c>
      <c r="G6" s="164" t="s">
        <v>1402</v>
      </c>
      <c r="H6" s="201" t="s">
        <v>1403</v>
      </c>
      <c r="I6" s="196" t="e" vm="3">
        <v>#VALUE!</v>
      </c>
      <c r="J6" s="165"/>
    </row>
    <row r="7" spans="1:10" ht="34.5">
      <c r="A7" s="166" t="s">
        <v>1404</v>
      </c>
      <c r="B7" s="166" t="s">
        <v>1405</v>
      </c>
      <c r="C7" s="197"/>
      <c r="D7" s="198"/>
      <c r="E7" s="199"/>
      <c r="F7" s="200"/>
      <c r="G7" s="167" t="s">
        <v>1406</v>
      </c>
      <c r="H7" s="201"/>
      <c r="I7" s="196"/>
      <c r="J7" s="165"/>
    </row>
    <row r="8" spans="1:10" ht="17.25">
      <c r="A8" s="162" t="s">
        <v>1399</v>
      </c>
      <c r="B8" s="163" t="s">
        <v>1400</v>
      </c>
      <c r="C8" s="197">
        <v>46252</v>
      </c>
      <c r="D8" s="198" t="s">
        <v>1401</v>
      </c>
      <c r="E8" s="199">
        <v>163.44999999999999</v>
      </c>
      <c r="F8" s="200">
        <v>163.44999999999999</v>
      </c>
      <c r="G8" s="164" t="s">
        <v>1402</v>
      </c>
      <c r="H8" s="201" t="s">
        <v>1403</v>
      </c>
      <c r="I8" s="196" t="e" vm="4">
        <v>#VALUE!</v>
      </c>
      <c r="J8" s="165"/>
    </row>
    <row r="9" spans="1:10" ht="34.5">
      <c r="A9" s="166" t="s">
        <v>1404</v>
      </c>
      <c r="B9" s="166" t="s">
        <v>1405</v>
      </c>
      <c r="C9" s="197"/>
      <c r="D9" s="198"/>
      <c r="E9" s="199"/>
      <c r="F9" s="200"/>
      <c r="G9" s="167" t="s">
        <v>1406</v>
      </c>
      <c r="H9" s="201"/>
      <c r="I9" s="196"/>
      <c r="J9" s="165"/>
    </row>
    <row r="10" spans="1:10" ht="30.85" customHeight="1">
      <c r="A10" s="165"/>
      <c r="B10" s="165"/>
      <c r="C10" s="165"/>
      <c r="D10" s="165"/>
      <c r="E10" s="165"/>
      <c r="F10" s="165"/>
      <c r="G10" s="165"/>
      <c r="H10" s="165"/>
      <c r="I10" s="165"/>
      <c r="J10" s="165"/>
    </row>
    <row r="11" spans="1:10" ht="17.25">
      <c r="A11" s="162" t="s">
        <v>1399</v>
      </c>
      <c r="B11" s="163" t="s">
        <v>1400</v>
      </c>
      <c r="C11" s="197">
        <v>46309</v>
      </c>
      <c r="D11" s="198" t="s">
        <v>1409</v>
      </c>
      <c r="E11" s="199">
        <v>165.97</v>
      </c>
      <c r="F11" s="200">
        <v>165.97</v>
      </c>
      <c r="G11" s="164" t="s">
        <v>1402</v>
      </c>
      <c r="H11" s="201" t="s">
        <v>1403</v>
      </c>
      <c r="I11" s="196" t="e" vm="5">
        <v>#VALUE!</v>
      </c>
      <c r="J11" s="165"/>
    </row>
    <row r="12" spans="1:10" ht="34.5">
      <c r="A12" s="166" t="s">
        <v>1404</v>
      </c>
      <c r="B12" s="166" t="s">
        <v>1410</v>
      </c>
      <c r="C12" s="197"/>
      <c r="D12" s="198"/>
      <c r="E12" s="199"/>
      <c r="F12" s="200"/>
      <c r="G12" s="167" t="s">
        <v>1406</v>
      </c>
      <c r="H12" s="201"/>
      <c r="I12" s="196"/>
      <c r="J12" s="165"/>
    </row>
    <row r="13" spans="1:10" ht="17.25">
      <c r="A13" s="168"/>
      <c r="B13" s="168"/>
      <c r="C13" s="169"/>
      <c r="D13" s="170"/>
      <c r="E13" s="171"/>
      <c r="F13" s="172"/>
      <c r="G13" s="173"/>
      <c r="H13" s="174"/>
      <c r="I13" s="175"/>
    </row>
    <row r="14" spans="1:10" ht="17.25">
      <c r="A14" s="162" t="s">
        <v>1411</v>
      </c>
      <c r="B14" s="163" t="s">
        <v>1400</v>
      </c>
      <c r="C14" s="197">
        <v>46314</v>
      </c>
      <c r="D14" s="198" t="s">
        <v>1412</v>
      </c>
      <c r="E14" s="199">
        <v>185</v>
      </c>
      <c r="F14" s="200">
        <v>185</v>
      </c>
      <c r="G14" s="164" t="s">
        <v>1402</v>
      </c>
      <c r="H14" s="201" t="s">
        <v>1403</v>
      </c>
      <c r="I14" s="196" t="e" vm="6">
        <v>#VALUE!</v>
      </c>
      <c r="J14" s="165"/>
    </row>
    <row r="15" spans="1:10" ht="34.5">
      <c r="A15" s="166" t="s">
        <v>1393</v>
      </c>
      <c r="B15" s="166" t="s">
        <v>1410</v>
      </c>
      <c r="C15" s="197"/>
      <c r="D15" s="198"/>
      <c r="E15" s="199"/>
      <c r="F15" s="200"/>
      <c r="G15" s="167" t="s">
        <v>1406</v>
      </c>
      <c r="H15" s="201"/>
      <c r="I15" s="196"/>
      <c r="J15" s="165"/>
    </row>
    <row r="16" spans="1:10" ht="17.25">
      <c r="A16" s="176"/>
      <c r="B16" s="176"/>
      <c r="C16" s="177"/>
      <c r="D16" s="178"/>
      <c r="E16" s="179"/>
      <c r="F16" s="180"/>
      <c r="G16" s="181"/>
      <c r="H16" s="182"/>
      <c r="I16" s="183"/>
      <c r="J16" s="184"/>
    </row>
    <row r="17" spans="1:10" ht="17.25">
      <c r="A17" s="162" t="s">
        <v>1413</v>
      </c>
      <c r="B17" s="163" t="s">
        <v>1400</v>
      </c>
      <c r="C17" s="197">
        <v>46294</v>
      </c>
      <c r="D17" s="198" t="s">
        <v>1414</v>
      </c>
      <c r="E17" s="199">
        <v>30.5</v>
      </c>
      <c r="F17" s="200">
        <v>30.5</v>
      </c>
      <c r="G17" s="164" t="s">
        <v>1402</v>
      </c>
      <c r="H17" s="201" t="s">
        <v>1403</v>
      </c>
      <c r="I17" s="196" t="e" vm="7">
        <v>#VALUE!</v>
      </c>
      <c r="J17" s="165"/>
    </row>
    <row r="18" spans="1:10" ht="34.5">
      <c r="A18" s="166" t="s">
        <v>637</v>
      </c>
      <c r="B18" s="166" t="s">
        <v>1410</v>
      </c>
      <c r="C18" s="197"/>
      <c r="D18" s="198"/>
      <c r="E18" s="199"/>
      <c r="F18" s="200"/>
      <c r="G18" s="167" t="s">
        <v>1406</v>
      </c>
      <c r="H18" s="201"/>
      <c r="I18" s="196"/>
      <c r="J18" s="165"/>
    </row>
    <row r="19" spans="1:10" ht="17.25">
      <c r="A19" s="162" t="s">
        <v>1413</v>
      </c>
      <c r="B19" s="163" t="s">
        <v>1400</v>
      </c>
      <c r="C19" s="197">
        <v>46304</v>
      </c>
      <c r="D19" s="198" t="s">
        <v>1415</v>
      </c>
      <c r="E19" s="199">
        <v>164.16</v>
      </c>
      <c r="F19" s="200">
        <v>164.16</v>
      </c>
      <c r="G19" s="164" t="s">
        <v>1402</v>
      </c>
      <c r="H19" s="201" t="s">
        <v>1403</v>
      </c>
      <c r="I19" s="196" t="e" vm="8">
        <v>#VALUE!</v>
      </c>
      <c r="J19" s="165"/>
    </row>
    <row r="20" spans="1:10" ht="34.5">
      <c r="A20" s="166" t="s">
        <v>637</v>
      </c>
      <c r="B20" s="166" t="s">
        <v>1410</v>
      </c>
      <c r="C20" s="197"/>
      <c r="D20" s="198"/>
      <c r="E20" s="199"/>
      <c r="F20" s="200"/>
      <c r="G20" s="167" t="s">
        <v>1406</v>
      </c>
      <c r="H20" s="201"/>
      <c r="I20" s="196"/>
      <c r="J20" s="165"/>
    </row>
    <row r="21" spans="1:10" ht="17.25">
      <c r="A21" s="162" t="s">
        <v>1413</v>
      </c>
      <c r="B21" s="163" t="s">
        <v>1400</v>
      </c>
      <c r="C21" s="197">
        <v>46315</v>
      </c>
      <c r="D21" s="198" t="s">
        <v>1415</v>
      </c>
      <c r="E21" s="199">
        <v>50.91</v>
      </c>
      <c r="F21" s="200">
        <v>50.91</v>
      </c>
      <c r="G21" s="164" t="s">
        <v>1402</v>
      </c>
      <c r="H21" s="201" t="s">
        <v>1403</v>
      </c>
      <c r="I21" s="196" t="e" vm="9">
        <v>#VALUE!</v>
      </c>
      <c r="J21" s="165"/>
    </row>
    <row r="22" spans="1:10" ht="34.5">
      <c r="A22" s="166" t="s">
        <v>637</v>
      </c>
      <c r="B22" s="166" t="s">
        <v>1410</v>
      </c>
      <c r="C22" s="197"/>
      <c r="D22" s="198"/>
      <c r="E22" s="199"/>
      <c r="F22" s="200"/>
      <c r="G22" s="167" t="s">
        <v>1406</v>
      </c>
      <c r="H22" s="201"/>
      <c r="I22" s="196"/>
      <c r="J22" s="165"/>
    </row>
    <row r="23" spans="1:10" ht="17.25">
      <c r="A23" s="162" t="s">
        <v>1413</v>
      </c>
      <c r="B23" s="163" t="s">
        <v>1400</v>
      </c>
      <c r="C23" s="197">
        <v>46310</v>
      </c>
      <c r="D23" s="198" t="s">
        <v>1416</v>
      </c>
      <c r="E23" s="199">
        <v>108.91</v>
      </c>
      <c r="F23" s="200">
        <v>108.91</v>
      </c>
      <c r="G23" s="164" t="s">
        <v>1402</v>
      </c>
      <c r="H23" s="201" t="s">
        <v>1403</v>
      </c>
      <c r="I23" s="196" t="e" vm="10">
        <v>#VALUE!</v>
      </c>
      <c r="J23" s="165"/>
    </row>
    <row r="24" spans="1:10" ht="34.5">
      <c r="A24" s="166" t="s">
        <v>637</v>
      </c>
      <c r="B24" s="166" t="s">
        <v>1410</v>
      </c>
      <c r="C24" s="197"/>
      <c r="D24" s="198"/>
      <c r="E24" s="199"/>
      <c r="F24" s="200"/>
      <c r="G24" s="167" t="s">
        <v>1406</v>
      </c>
      <c r="H24" s="201"/>
      <c r="I24" s="196"/>
      <c r="J24" s="165"/>
    </row>
    <row r="25" spans="1:10" ht="17.25">
      <c r="A25" s="162" t="s">
        <v>1413</v>
      </c>
      <c r="B25" s="163" t="s">
        <v>1400</v>
      </c>
      <c r="C25" s="197">
        <v>46279</v>
      </c>
      <c r="D25" s="198" t="s">
        <v>1417</v>
      </c>
      <c r="E25" s="199">
        <v>63.69</v>
      </c>
      <c r="F25" s="200">
        <v>63.69</v>
      </c>
      <c r="G25" s="164" t="s">
        <v>1402</v>
      </c>
      <c r="H25" s="201" t="s">
        <v>1403</v>
      </c>
      <c r="I25" s="196" t="e" vm="11">
        <v>#VALUE!</v>
      </c>
      <c r="J25" s="165"/>
    </row>
    <row r="26" spans="1:10" ht="34.5">
      <c r="A26" s="166" t="s">
        <v>637</v>
      </c>
      <c r="B26" s="166" t="s">
        <v>1410</v>
      </c>
      <c r="C26" s="197"/>
      <c r="D26" s="198"/>
      <c r="E26" s="199"/>
      <c r="F26" s="200"/>
      <c r="G26" s="167" t="s">
        <v>1406</v>
      </c>
      <c r="H26" s="201"/>
      <c r="I26" s="196"/>
      <c r="J26" s="165"/>
    </row>
    <row r="28" spans="1:10" ht="13.9">
      <c r="A28" s="9" t="s">
        <v>1431</v>
      </c>
      <c r="F28" s="151">
        <f>ROUND(SUM(F2,F4,F6,F8,F11,F14,F17,F19,F21,F23,F25),2)</f>
        <v>1333.77</v>
      </c>
    </row>
  </sheetData>
  <mergeCells count="66">
    <mergeCell ref="I25:I26"/>
    <mergeCell ref="C23:C24"/>
    <mergeCell ref="D23:D24"/>
    <mergeCell ref="E23:E24"/>
    <mergeCell ref="F23:F24"/>
    <mergeCell ref="H23:H24"/>
    <mergeCell ref="I23:I24"/>
    <mergeCell ref="C25:C26"/>
    <mergeCell ref="D25:D26"/>
    <mergeCell ref="E25:E26"/>
    <mergeCell ref="F25:F26"/>
    <mergeCell ref="H25:H26"/>
    <mergeCell ref="I21:I22"/>
    <mergeCell ref="C19:C20"/>
    <mergeCell ref="D19:D20"/>
    <mergeCell ref="E19:E20"/>
    <mergeCell ref="F19:F20"/>
    <mergeCell ref="H19:H20"/>
    <mergeCell ref="I19:I20"/>
    <mergeCell ref="C21:C22"/>
    <mergeCell ref="D21:D22"/>
    <mergeCell ref="E21:E22"/>
    <mergeCell ref="F21:F22"/>
    <mergeCell ref="H21:H22"/>
    <mergeCell ref="I17:I18"/>
    <mergeCell ref="C14:C15"/>
    <mergeCell ref="D14:D15"/>
    <mergeCell ref="E14:E15"/>
    <mergeCell ref="F14:F15"/>
    <mergeCell ref="H14:H15"/>
    <mergeCell ref="I14:I15"/>
    <mergeCell ref="C17:C18"/>
    <mergeCell ref="D17:D18"/>
    <mergeCell ref="E17:E18"/>
    <mergeCell ref="F17:F18"/>
    <mergeCell ref="H17:H18"/>
    <mergeCell ref="I11:I12"/>
    <mergeCell ref="C8:C9"/>
    <mergeCell ref="D8:D9"/>
    <mergeCell ref="E8:E9"/>
    <mergeCell ref="F8:F9"/>
    <mergeCell ref="H8:H9"/>
    <mergeCell ref="I8:I9"/>
    <mergeCell ref="C11:C12"/>
    <mergeCell ref="D11:D12"/>
    <mergeCell ref="E11:E12"/>
    <mergeCell ref="F11:F12"/>
    <mergeCell ref="H11:H12"/>
    <mergeCell ref="I6:I7"/>
    <mergeCell ref="C4:C5"/>
    <mergeCell ref="D4:D5"/>
    <mergeCell ref="E4:E5"/>
    <mergeCell ref="F4:F5"/>
    <mergeCell ref="H4:H5"/>
    <mergeCell ref="I4:I5"/>
    <mergeCell ref="C6:C7"/>
    <mergeCell ref="D6:D7"/>
    <mergeCell ref="E6:E7"/>
    <mergeCell ref="F6:F7"/>
    <mergeCell ref="H6:H7"/>
    <mergeCell ref="I2:I3"/>
    <mergeCell ref="C2:C3"/>
    <mergeCell ref="D2:D3"/>
    <mergeCell ref="E2:E3"/>
    <mergeCell ref="F2:F3"/>
    <mergeCell ref="H2:H3"/>
  </mergeCells>
  <hyperlinks>
    <hyperlink ref="I2" r:id="rId1" display="https://bwvnvzlmqqcdemkpecjw.supabase.co/storage/v1/object/sign/vendor-reimbursements/de301768-5459-4405-9c0a-dac735134fc7/1791300980712-_JD_Receipt_08.24.26_PDS.jpeg?token=eyJraWQiOiJiOTAxMmY5Zi0yYWY2LTQ0YTItYjU2Ny0zN2Q2MDQ5YWFhYmQiLCJhbGciOiJIUzI1NiJ9.eyJ1cmwiOiJ2ZW5kb3ItcmVpbWJ1cnNlbWVudHMvZGUzMDE3NjgtNTQ1OS00NDA1LTljMGEtZGFjNzM1MTM0ZmM3LzE3OTEzMDA5ODA3MTItX0pEX1JlY2VpcHRfMDguMjQuMjZfUERTLmpwZWciLCJzY29wZSI6ImRvd25sb2FkIiwiaWF0IjoxNzkzMjA3MTExLCJleHAiOjE3OTMyMTA3MTF9.dG_d4iGPiSEhsu3nevLH4rSs7xiBsvmQuPu5yRAfrXE" xr:uid="{5DE783A3-BC1F-40BF-AAA1-3412AD2EB0F6}"/>
    <hyperlink ref="I4" r:id="rId2" display="https://bwvnvzlmqqcdemkpecjw.supabase.co/storage/v1/object/sign/vendor-reimbursements/de301768-5459-4405-9c0a-dac735134fc7/1791300977208-JD_Receipt_08.23.26.jpg?token=eyJraWQiOiJiOTAxMmY5Zi0yYWY2LTQ0YTItYjU2Ny0zN2Q2MDQ5YWFhYmQiLCJhbGciOiJIUzI1NiJ9.eyJ1cmwiOiJ2ZW5kb3ItcmVpbWJ1cnNlbWVudHMvZGUzMDE3NjgtNTQ1OS00NDA1LTljMGEtZGFjNzM1MTM0ZmM3LzE3OTEzMDA5NzcyMDgtSkRfUmVjZWlwdF8wOC4yMy4yNi5qcGciLCJzY29wZSI6ImRvd25sb2FkIiwiaWF0IjoxNzkzMjA3MTExLCJleHAiOjE3OTMyMTA3MTF9.weS8dXbXsN_kSuiKAmgsoAO1rKGvPaym8XwYpEz3Tvw" xr:uid="{BC136327-C9BF-474F-A271-0666EAE26D05}"/>
    <hyperlink ref="I6" r:id="rId3" display="https://bwvnvzlmqqcdemkpecjw.supabase.co/storage/v1/object/sign/vendor-reimbursements/de301768-5459-4405-9c0a-dac735134fc7/1791300975468-JD_Receipt_08.20.26_.jpg?token=eyJraWQiOiJiOTAxMmY5Zi0yYWY2LTQ0YTItYjU2Ny0zN2Q2MDQ5YWFhYmQiLCJhbGciOiJIUzI1NiJ9.eyJ1cmwiOiJ2ZW5kb3ItcmVpbWJ1cnNlbWVudHMvZGUzMDE3NjgtNTQ1OS00NDA1LTljMGEtZGFjNzM1MTM0ZmM3LzE3OTEzMDA5NzU0NjgtSkRfUmVjZWlwdF8wOC4yMC4yNl8uanBnIiwic2NvcGUiOiJkb3dubG9hZCIsImlhdCI6MTc5MzIwNzExMSwiZXhwIjoxNzkzMjEwNzExfQ.AC4pqyOZXyAV8iHZyVuaAKKq7ln6-ghAsVgPABul-5Q" xr:uid="{FC5DE9A1-38CC-4787-84D4-794999582B29}"/>
    <hyperlink ref="I8" r:id="rId4" display="https://bwvnvzlmqqcdemkpecjw.supabase.co/storage/v1/object/sign/vendor-reimbursements/de301768-5459-4405-9c0a-dac735134fc7/1791300973104-JD_Receipt_08.18.26_PDS.jpeg?token=eyJraWQiOiJiOTAxMmY5Zi0yYWY2LTQ0YTItYjU2Ny0zN2Q2MDQ5YWFhYmQiLCJhbGciOiJIUzI1NiJ9.eyJ1cmwiOiJ2ZW5kb3ItcmVpbWJ1cnNlbWVudHMvZGUzMDE3NjgtNTQ1OS00NDA1LTljMGEtZGFjNzM1MTM0ZmM3LzE3OTEzMDA5NzMxMDQtSkRfUmVjZWlwdF8wOC4xOC4yNl9QRFMuanBlZyIsInNjb3BlIjoiZG93bmxvYWQiLCJpYXQiOjE3OTMyMDcxMTEsImV4cCI6MTc5MzIxMDcxMX0.5_Yr3nkE1-RDpXF1DVrGt2F25xjYbXJ1T5DGlx8Z5Vo" xr:uid="{318DC3BF-7BF0-4518-892E-36F85BC0A890}"/>
    <hyperlink ref="I14" r:id="rId5" display="https://bwvnvzlmqqcdemkpecjw.supabase.co/storage/v1/object/sign/vendor-reimbursements/9fe582d7-8684-40ed-bcc0-9b248970650c/1793067638235-IMG_2264.jpeg?token=eyJraWQiOiJiOTAxMmY5Zi0yYWY2LTQ0YTItYjU2Ny0zN2Q2MDQ5YWFhYmQiLCJhbGciOiJIUzI1NiJ9.eyJ1cmwiOiJ2ZW5kb3ItcmVpbWJ1cnNlbWVudHMvOWZlNTgyZDctODY4NC00MGVkLWJjYzAtOWIyNDg5NzA2NTBjLzE3OTMwNjc2MzgyMzUtSU1HXzIyNjQuanBlZyIsInNjb3BlIjoiZG93bmxvYWQiLCJpYXQiOjE3OTMyMDc1OTgsImV4cCI6MTc5MzIxMTE5OH0.reKcZ22K8omOoVfZ9mld3PUiAWKPSyoYKX7pwB65OSI" xr:uid="{DC8BCDA3-E039-47C4-8E53-8212F877976B}"/>
    <hyperlink ref="I17" r:id="rId6" display="https://bwvnvzlmqqcdemkpecjw.supabase.co/storage/v1/object/sign/vendor-reimbursements/bede066c-5759-46b8-9cc4-ea5d7f8ec6bf/1792537877827-image.jpg?token=eyJraWQiOiJiOTAxMmY5Zi0yYWY2LTQ0YTItYjU2Ny0zN2Q2MDQ5YWFhYmQiLCJhbGciOiJIUzI1NiJ9.eyJ1cmwiOiJ2ZW5kb3ItcmVpbWJ1cnNlbWVudHMvYmVkZTA2NmMtNTc1OS00NmI4LTljYzQtZWE1ZDdmOGVjNmJmLzE3OTI1Mzc4Nzc4MjctaW1hZ2UuanBnIiwic2NvcGUiOiJkb3dubG9hZCIsImlhdCI6MTc5MzIwNzU5OCwiZXhwIjoxNzkzMjExMTk4fQ.8L-K40KMNNR_E2duETB0sNAeTgaKr3aFEIjNgbPn8AQ" xr:uid="{64F5C49D-1DF9-4181-B666-890517EA9BB2}"/>
    <hyperlink ref="I19" r:id="rId7" display="https://bwvnvzlmqqcdemkpecjw.supabase.co/storage/v1/object/sign/vendor-reimbursements/bede066c-5759-46b8-9cc4-ea5d7f8ec6bf/1792537709786-image.jpg?token=eyJraWQiOiJiOTAxMmY5Zi0yYWY2LTQ0YTItYjU2Ny0zN2Q2MDQ5YWFhYmQiLCJhbGciOiJIUzI1NiJ9.eyJ1cmwiOiJ2ZW5kb3ItcmVpbWJ1cnNlbWVudHMvYmVkZTA2NmMtNTc1OS00NmI4LTljYzQtZWE1ZDdmOGVjNmJmLzE3OTI1Mzc3MDk3ODYtaW1hZ2UuanBnIiwic2NvcGUiOiJkb3dubG9hZCIsImlhdCI6MTc5MzIwNzU5OCwiZXhwIjoxNzkzMjExMTk4fQ.xNAoBixvb7y5Bo5PMdYp5rIJ2hg31zewpD9Et0eFZsE" xr:uid="{894FC48D-34B5-4543-9C38-D25D41B1264E}"/>
    <hyperlink ref="I21" r:id="rId8" display="https://bwvnvzlmqqcdemkpecjw.supabase.co/storage/v1/object/sign/vendor-reimbursements/bede066c-5759-46b8-9cc4-ea5d7f8ec6bf/1792537588198-image.jpg?token=eyJraWQiOiJiOTAxMmY5Zi0yYWY2LTQ0YTItYjU2Ny0zN2Q2MDQ5YWFhYmQiLCJhbGciOiJIUzI1NiJ9.eyJ1cmwiOiJ2ZW5kb3ItcmVpbWJ1cnNlbWVudHMvYmVkZTA2NmMtNTc1OS00NmI4LTljYzQtZWE1ZDdmOGVjNmJmLzE3OTI1Mzc1ODgxOTgtaW1hZ2UuanBnIiwic2NvcGUiOiJkb3dubG9hZCIsImlhdCI6MTc5MzIwNzU5OCwiZXhwIjoxNzkzMjExMTk4fQ.0jQdunCoQ28_LX0Rbz6x0asxWYiRG8-3-5HDMnB4TvA" xr:uid="{F920B1F9-03C4-4E55-A235-A54CFFB07584}"/>
    <hyperlink ref="I23" r:id="rId9" display="https://bwvnvzlmqqcdemkpecjw.supabase.co/storage/v1/object/sign/vendor-reimbursements/bede066c-5759-46b8-9cc4-ea5d7f8ec6bf/1792537538849-image.jpg?token=eyJraWQiOiJiOTAxMmY5Zi0yYWY2LTQ0YTItYjU2Ny0zN2Q2MDQ5YWFhYmQiLCJhbGciOiJIUzI1NiJ9.eyJ1cmwiOiJ2ZW5kb3ItcmVpbWJ1cnNlbWVudHMvYmVkZTA2NmMtNTc1OS00NmI4LTljYzQtZWE1ZDdmOGVjNmJmLzE3OTI1Mzc1Mzg4NDktaW1hZ2UuanBnIiwic2NvcGUiOiJkb3dubG9hZCIsImlhdCI6MTc5MzIwNzU5OCwiZXhwIjoxNzkzMjExMTk4fQ.dgw5zCqfSrmJaceov5IwqydzDqArQ4Lt_I4ejqYnQA8" xr:uid="{091CD7AD-4BF2-4244-B70B-5819137D7799}"/>
    <hyperlink ref="I25" r:id="rId10" display="https://bwvnvzlmqqcdemkpecjw.supabase.co/storage/v1/object/sign/vendor-reimbursements/bede066c-5759-46b8-9cc4-ea5d7f8ec6bf/1792537427400-image.jpg?token=eyJraWQiOiJiOTAxMmY5Zi0yYWY2LTQ0YTItYjU2Ny0zN2Q2MDQ5YWFhYmQiLCJhbGciOiJIUzI1NiJ9.eyJ1cmwiOiJ2ZW5kb3ItcmVpbWJ1cnNlbWVudHMvYmVkZTA2NmMtNTc1OS00NmI4LTljYzQtZWE1ZDdmOGVjNmJmLzE3OTI1Mzc0Mjc0MDAtaW1hZ2UuanBnIiwic2NvcGUiOiJkb3dubG9hZCIsImlhdCI6MTc5MzIwNzU5OSwiZXhwIjoxNzkzMjExMTk5fQ.DjWfUsBw15ipmRlYS8BFQP2d6FYmxA63DfzKCVi03b8" xr:uid="{7D7D9E05-26CE-4185-8861-65E2B6A01D30}"/>
    <hyperlink ref="I11" r:id="rId11" display="https://bwvnvzlmqqcdemkpecjw.supabase.co/storage/v1/object/sign/vendor-reimbursements/de301768-5459-4405-9c0a-dac735134fc7/1792690954303-JD_Receipt_PDS_10.14.26_Sandbags_-_Toyota.jpg?token=eyJraWQiOiJiOTAxMmY5Zi0yYWY2LTQ0YTItYjU2Ny0zN2Q2MDQ5YWFhYmQiLCJhbGciOiJIUzI1NiJ9.eyJ1cmwiOiJ2ZW5kb3ItcmVpbWJ1cnNlbWVudHMvZGUzMDE3NjgtNTQ1OS00NDA1LTljMGEtZGFjNzM1MTM0ZmM3LzE3OTI2OTA5NTQzMDMtSkRfUmVjZWlwdF9QRFNfMTAuMTQuMjZfU2FuZGJhZ3NfLV9Ub3lvdGEuanBnIiwic2NvcGUiOiJkb3dubG9hZCIsImlhdCI6MTc5MzIwNzU5OCwiZXhwIjoxNzkzMjExMTk4fQ.ZznVLtZxv6NzDePG_YOsBNYMYb1tNVulw0U2zEl05R8" xr:uid="{9C1DE9FC-AA63-49CE-9DDA-F38B5E6D723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44B3-35D6-48FC-AEA9-BCEBF0F9C0FB}">
  <dimension ref="A1:AF17"/>
  <sheetViews>
    <sheetView workbookViewId="0">
      <selection activeCell="K22" sqref="K22"/>
    </sheetView>
  </sheetViews>
  <sheetFormatPr defaultRowHeight="13.5"/>
  <cols>
    <col min="3" max="3" width="13.6875" customWidth="1"/>
    <col min="5" max="5" width="9.6875" bestFit="1" customWidth="1"/>
    <col min="8" max="8" width="12.5" customWidth="1"/>
    <col min="22" max="22" width="12.125" customWidth="1"/>
  </cols>
  <sheetData>
    <row r="1" spans="1:32" s="20" customFormat="1" ht="41.65">
      <c r="A1" s="204" t="s">
        <v>5</v>
      </c>
      <c r="B1" s="204" t="s">
        <v>6</v>
      </c>
      <c r="C1" s="204" t="s">
        <v>842</v>
      </c>
      <c r="D1" s="204" t="s">
        <v>0</v>
      </c>
      <c r="E1" s="204" t="s">
        <v>1</v>
      </c>
      <c r="F1" s="204" t="s">
        <v>2</v>
      </c>
      <c r="G1" s="204" t="s">
        <v>1294</v>
      </c>
      <c r="H1" s="204" t="s">
        <v>739</v>
      </c>
      <c r="I1" s="204" t="s">
        <v>1295</v>
      </c>
      <c r="J1" s="204" t="s">
        <v>1296</v>
      </c>
      <c r="K1" s="204" t="s">
        <v>741</v>
      </c>
      <c r="L1" s="204" t="s">
        <v>742</v>
      </c>
      <c r="M1" s="204" t="s">
        <v>743</v>
      </c>
      <c r="N1" s="204" t="s">
        <v>16</v>
      </c>
      <c r="O1" s="204" t="s">
        <v>744</v>
      </c>
      <c r="P1" s="204" t="s">
        <v>735</v>
      </c>
      <c r="Q1" s="204" t="s">
        <v>736</v>
      </c>
      <c r="R1" s="204" t="s">
        <v>1297</v>
      </c>
      <c r="S1" s="204" t="s">
        <v>14</v>
      </c>
      <c r="T1" s="204" t="s">
        <v>15</v>
      </c>
      <c r="U1" s="204" t="s">
        <v>17</v>
      </c>
      <c r="V1" s="204" t="s">
        <v>18</v>
      </c>
      <c r="W1" s="204" t="s">
        <v>20</v>
      </c>
      <c r="X1" s="204" t="s">
        <v>21</v>
      </c>
    </row>
    <row r="2" spans="1:32">
      <c r="A2" t="s">
        <v>1326</v>
      </c>
      <c r="B2" t="s">
        <v>1418</v>
      </c>
      <c r="C2" t="s">
        <v>1328</v>
      </c>
      <c r="D2" t="s">
        <v>1419</v>
      </c>
      <c r="E2" s="185" t="s">
        <v>867</v>
      </c>
      <c r="F2" t="s">
        <v>867</v>
      </c>
      <c r="G2" t="s">
        <v>509</v>
      </c>
      <c r="H2" s="186">
        <v>46319</v>
      </c>
      <c r="I2" s="156">
        <v>33.64</v>
      </c>
      <c r="J2" s="156"/>
      <c r="K2" s="156">
        <v>8</v>
      </c>
      <c r="L2" s="156">
        <v>0</v>
      </c>
      <c r="M2" s="156">
        <v>0</v>
      </c>
      <c r="N2" s="156">
        <v>0</v>
      </c>
      <c r="O2" s="156">
        <f>K2*I2</f>
        <v>269.12</v>
      </c>
      <c r="P2" s="156">
        <v>0</v>
      </c>
      <c r="Q2" s="156">
        <v>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/>
      <c r="X2" s="187" cm="1">
        <f t="array" ref="X2:AF2">O2:W2</f>
        <v>269.12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6" spans="1:32" s="20" customFormat="1" ht="41.65">
      <c r="A6" s="204" t="s">
        <v>5</v>
      </c>
      <c r="B6" s="204" t="s">
        <v>6</v>
      </c>
      <c r="C6" s="204" t="s">
        <v>842</v>
      </c>
      <c r="D6" s="204" t="s">
        <v>0</v>
      </c>
      <c r="E6" s="204" t="s">
        <v>1</v>
      </c>
      <c r="F6" s="204" t="s">
        <v>2</v>
      </c>
      <c r="G6" s="204" t="s">
        <v>1294</v>
      </c>
      <c r="H6" s="204" t="s">
        <v>739</v>
      </c>
      <c r="I6" s="204" t="s">
        <v>1295</v>
      </c>
      <c r="J6" s="204" t="s">
        <v>1296</v>
      </c>
      <c r="K6" s="204" t="s">
        <v>741</v>
      </c>
      <c r="L6" s="204" t="s">
        <v>742</v>
      </c>
      <c r="M6" s="204" t="s">
        <v>743</v>
      </c>
      <c r="N6" s="204" t="s">
        <v>16</v>
      </c>
      <c r="O6" s="204" t="s">
        <v>744</v>
      </c>
      <c r="P6" s="204" t="s">
        <v>735</v>
      </c>
      <c r="Q6" s="204" t="s">
        <v>736</v>
      </c>
      <c r="R6" s="204" t="s">
        <v>1297</v>
      </c>
      <c r="S6" s="204" t="s">
        <v>14</v>
      </c>
      <c r="T6" s="204" t="s">
        <v>15</v>
      </c>
      <c r="U6" s="204" t="s">
        <v>17</v>
      </c>
      <c r="V6" s="204" t="s">
        <v>18</v>
      </c>
      <c r="W6" s="204" t="s">
        <v>20</v>
      </c>
      <c r="X6" s="204" t="s">
        <v>21</v>
      </c>
    </row>
    <row r="7" spans="1:32">
      <c r="A7" t="s">
        <v>1330</v>
      </c>
      <c r="B7" t="s">
        <v>1338</v>
      </c>
      <c r="C7" t="s">
        <v>1339</v>
      </c>
      <c r="D7" t="s">
        <v>1420</v>
      </c>
      <c r="E7" t="s">
        <v>867</v>
      </c>
      <c r="F7" t="s">
        <v>867</v>
      </c>
      <c r="G7" t="s">
        <v>1421</v>
      </c>
      <c r="H7" s="186">
        <v>46320</v>
      </c>
      <c r="I7" s="156">
        <v>33.21</v>
      </c>
      <c r="J7" s="156"/>
      <c r="K7" s="156">
        <v>8</v>
      </c>
      <c r="L7" s="188" t="s">
        <v>867</v>
      </c>
      <c r="M7" s="188" t="s">
        <v>867</v>
      </c>
      <c r="N7" s="156">
        <v>0</v>
      </c>
      <c r="O7" s="156">
        <f>K7*I7</f>
        <v>265.68</v>
      </c>
      <c r="P7" s="156">
        <v>0</v>
      </c>
      <c r="Q7" s="156">
        <v>0</v>
      </c>
      <c r="R7" s="156">
        <v>0</v>
      </c>
      <c r="S7" s="156">
        <v>0</v>
      </c>
      <c r="T7" s="156">
        <v>0</v>
      </c>
      <c r="U7" s="156">
        <v>0</v>
      </c>
      <c r="V7" s="188" t="s">
        <v>867</v>
      </c>
      <c r="W7" s="156"/>
      <c r="X7" s="187">
        <f>SUM(O7:W7)</f>
        <v>265.68</v>
      </c>
    </row>
    <row r="10" spans="1:32" s="20" customFormat="1" ht="41.65">
      <c r="A10" s="204" t="s">
        <v>5</v>
      </c>
      <c r="B10" s="204" t="s">
        <v>6</v>
      </c>
      <c r="C10" s="204" t="s">
        <v>842</v>
      </c>
      <c r="D10" s="204" t="s">
        <v>0</v>
      </c>
      <c r="E10" s="204" t="s">
        <v>1</v>
      </c>
      <c r="F10" s="204" t="s">
        <v>2</v>
      </c>
      <c r="G10" s="204" t="s">
        <v>1294</v>
      </c>
      <c r="H10" s="204" t="s">
        <v>739</v>
      </c>
      <c r="I10" s="204" t="s">
        <v>1295</v>
      </c>
      <c r="J10" s="204" t="s">
        <v>1296</v>
      </c>
      <c r="K10" s="204" t="s">
        <v>741</v>
      </c>
      <c r="L10" s="204" t="s">
        <v>742</v>
      </c>
      <c r="M10" s="204" t="s">
        <v>743</v>
      </c>
      <c r="N10" s="204" t="s">
        <v>16</v>
      </c>
      <c r="O10" s="204" t="s">
        <v>744</v>
      </c>
      <c r="P10" s="204" t="s">
        <v>735</v>
      </c>
      <c r="Q10" s="204" t="s">
        <v>736</v>
      </c>
      <c r="R10" s="204" t="s">
        <v>1297</v>
      </c>
      <c r="S10" s="204" t="s">
        <v>14</v>
      </c>
      <c r="T10" s="204" t="s">
        <v>15</v>
      </c>
      <c r="U10" s="204" t="s">
        <v>17</v>
      </c>
      <c r="V10" s="204" t="s">
        <v>18</v>
      </c>
      <c r="W10" s="204" t="s">
        <v>20</v>
      </c>
      <c r="X10" s="204" t="s">
        <v>21</v>
      </c>
    </row>
    <row r="11" spans="1:32" ht="13.9" thickBot="1">
      <c r="A11" t="s">
        <v>550</v>
      </c>
      <c r="B11" t="s">
        <v>157</v>
      </c>
      <c r="C11" s="94" t="s">
        <v>551</v>
      </c>
      <c r="G11" t="s">
        <v>1422</v>
      </c>
      <c r="H11" s="186">
        <v>46319</v>
      </c>
      <c r="I11">
        <v>46.48</v>
      </c>
      <c r="K11">
        <v>8</v>
      </c>
      <c r="O11">
        <f>K11*I11</f>
        <v>371.84</v>
      </c>
      <c r="X11">
        <f>SUM(O11:W11)</f>
        <v>371.84</v>
      </c>
    </row>
    <row r="12" spans="1:32" ht="13.9" thickTop="1"/>
    <row r="17" spans="1:24" ht="13.9">
      <c r="A17" s="9" t="s">
        <v>1431</v>
      </c>
      <c r="J17" s="151">
        <f t="shared" ref="J17:X17" si="0">ROUND(SUM(J2,J7,J11),2)</f>
        <v>0</v>
      </c>
      <c r="K17" s="151">
        <f t="shared" si="0"/>
        <v>24</v>
      </c>
      <c r="L17" s="151">
        <f t="shared" si="0"/>
        <v>0</v>
      </c>
      <c r="M17" s="151">
        <f t="shared" si="0"/>
        <v>0</v>
      </c>
      <c r="N17" s="151">
        <f t="shared" si="0"/>
        <v>0</v>
      </c>
      <c r="O17" s="151">
        <f t="shared" si="0"/>
        <v>906.64</v>
      </c>
      <c r="P17" s="151">
        <f t="shared" si="0"/>
        <v>0</v>
      </c>
      <c r="Q17" s="151">
        <f t="shared" si="0"/>
        <v>0</v>
      </c>
      <c r="R17" s="151">
        <f t="shared" si="0"/>
        <v>0</v>
      </c>
      <c r="S17" s="151">
        <f t="shared" si="0"/>
        <v>0</v>
      </c>
      <c r="T17" s="151">
        <f t="shared" si="0"/>
        <v>0</v>
      </c>
      <c r="U17" s="151">
        <f t="shared" si="0"/>
        <v>0</v>
      </c>
      <c r="V17" s="151">
        <f t="shared" si="0"/>
        <v>0</v>
      </c>
      <c r="W17" s="151">
        <f t="shared" si="0"/>
        <v>0</v>
      </c>
      <c r="X17" s="151">
        <f t="shared" si="0"/>
        <v>906.64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AD0D-94B2-4F11-85B9-B0139AFE3269}">
  <dimension ref="A1:AE13"/>
  <sheetViews>
    <sheetView workbookViewId="0">
      <selection activeCell="K6" sqref="K6"/>
    </sheetView>
  </sheetViews>
  <sheetFormatPr defaultRowHeight="13.5"/>
  <sheetData>
    <row r="1" spans="1:31" s="20" customFormat="1" ht="44" customHeight="1">
      <c r="A1" s="123" t="s">
        <v>0</v>
      </c>
      <c r="B1" s="123" t="s">
        <v>1</v>
      </c>
      <c r="C1" s="123" t="s">
        <v>2</v>
      </c>
      <c r="D1" s="123" t="s">
        <v>738</v>
      </c>
      <c r="E1" s="123" t="s">
        <v>739</v>
      </c>
      <c r="F1" s="123" t="s">
        <v>5</v>
      </c>
      <c r="G1" s="123" t="s">
        <v>6</v>
      </c>
      <c r="H1" s="123" t="s">
        <v>740</v>
      </c>
      <c r="I1" s="123" t="s">
        <v>8</v>
      </c>
      <c r="J1" s="123" t="s">
        <v>9</v>
      </c>
      <c r="K1" s="123" t="s">
        <v>10</v>
      </c>
      <c r="L1" s="123" t="s">
        <v>11</v>
      </c>
      <c r="M1" s="123" t="s">
        <v>741</v>
      </c>
      <c r="N1" s="123" t="s">
        <v>742</v>
      </c>
      <c r="O1" s="123" t="s">
        <v>743</v>
      </c>
      <c r="P1" s="123" t="s">
        <v>744</v>
      </c>
      <c r="Q1" s="123" t="s">
        <v>735</v>
      </c>
      <c r="R1" s="123" t="s">
        <v>736</v>
      </c>
      <c r="S1" s="123" t="s">
        <v>745</v>
      </c>
      <c r="T1" s="123" t="s">
        <v>12</v>
      </c>
      <c r="U1" s="123" t="s">
        <v>13</v>
      </c>
      <c r="V1" s="123" t="s">
        <v>14</v>
      </c>
      <c r="W1" s="123" t="s">
        <v>15</v>
      </c>
      <c r="X1" s="123" t="s">
        <v>16</v>
      </c>
      <c r="Y1" s="123" t="s">
        <v>17</v>
      </c>
      <c r="Z1" s="123" t="s">
        <v>18</v>
      </c>
      <c r="AA1" s="123" t="s">
        <v>746</v>
      </c>
      <c r="AB1" s="123" t="s">
        <v>21</v>
      </c>
      <c r="AC1" s="124"/>
      <c r="AD1" s="124" t="s">
        <v>1424</v>
      </c>
      <c r="AE1" s="124" t="s">
        <v>265</v>
      </c>
    </row>
    <row r="2" spans="1:31" s="35" customFormat="1" ht="13.9">
      <c r="A2" s="35" t="s">
        <v>1429</v>
      </c>
      <c r="D2" s="35" t="s">
        <v>1423</v>
      </c>
      <c r="E2" s="202" t="s">
        <v>175</v>
      </c>
      <c r="F2" s="35" t="s">
        <v>406</v>
      </c>
      <c r="G2" s="35" t="s">
        <v>407</v>
      </c>
      <c r="I2" s="35">
        <v>25.92</v>
      </c>
      <c r="J2" s="35" t="s">
        <v>867</v>
      </c>
      <c r="K2" s="35">
        <v>4</v>
      </c>
      <c r="P2" s="35">
        <f>I2*K2</f>
        <v>103.68</v>
      </c>
      <c r="S2" s="203">
        <f>ROUND(SUM(P2:R2),2)</f>
        <v>103.68</v>
      </c>
      <c r="AB2" s="35">
        <f>ROUND(SUM(S2:W2,Y2:AA2),2)</f>
        <v>103.68</v>
      </c>
    </row>
    <row r="6" spans="1:31" s="20" customFormat="1" ht="44" customHeight="1">
      <c r="A6" s="123" t="s">
        <v>0</v>
      </c>
      <c r="B6" s="123" t="s">
        <v>1</v>
      </c>
      <c r="C6" s="123" t="s">
        <v>2</v>
      </c>
      <c r="D6" s="123" t="s">
        <v>738</v>
      </c>
      <c r="E6" s="123" t="s">
        <v>739</v>
      </c>
      <c r="F6" s="123" t="s">
        <v>5</v>
      </c>
      <c r="G6" s="123" t="s">
        <v>6</v>
      </c>
      <c r="H6" s="123" t="s">
        <v>740</v>
      </c>
      <c r="I6" s="123" t="s">
        <v>8</v>
      </c>
      <c r="J6" s="123" t="s">
        <v>9</v>
      </c>
      <c r="K6" s="123" t="s">
        <v>10</v>
      </c>
      <c r="L6" s="123" t="s">
        <v>11</v>
      </c>
      <c r="M6" s="123" t="s">
        <v>741</v>
      </c>
      <c r="N6" s="123" t="s">
        <v>742</v>
      </c>
      <c r="O6" s="123" t="s">
        <v>743</v>
      </c>
      <c r="P6" s="123" t="s">
        <v>744</v>
      </c>
      <c r="Q6" s="123" t="s">
        <v>735</v>
      </c>
      <c r="R6" s="123" t="s">
        <v>736</v>
      </c>
      <c r="S6" s="123" t="s">
        <v>745</v>
      </c>
      <c r="T6" s="123" t="s">
        <v>12</v>
      </c>
      <c r="U6" s="123" t="s">
        <v>13</v>
      </c>
      <c r="V6" s="123" t="s">
        <v>14</v>
      </c>
      <c r="W6" s="123" t="s">
        <v>15</v>
      </c>
      <c r="X6" s="123" t="s">
        <v>16</v>
      </c>
      <c r="Y6" s="123" t="s">
        <v>17</v>
      </c>
      <c r="Z6" s="123" t="s">
        <v>18</v>
      </c>
      <c r="AA6" s="123" t="s">
        <v>746</v>
      </c>
      <c r="AB6" s="123" t="s">
        <v>21</v>
      </c>
      <c r="AC6" s="124"/>
      <c r="AD6" s="124" t="s">
        <v>1424</v>
      </c>
      <c r="AE6" s="124" t="s">
        <v>265</v>
      </c>
    </row>
    <row r="7" spans="1:31" s="35" customFormat="1" ht="13.9">
      <c r="A7" s="35" t="s">
        <v>1430</v>
      </c>
      <c r="D7" s="35" t="s">
        <v>1423</v>
      </c>
      <c r="E7" s="202" t="s">
        <v>175</v>
      </c>
      <c r="F7" s="35" t="s">
        <v>1425</v>
      </c>
      <c r="G7" s="35" t="s">
        <v>1426</v>
      </c>
      <c r="I7" s="35">
        <v>25.92</v>
      </c>
      <c r="J7" s="35" t="s">
        <v>867</v>
      </c>
      <c r="K7" s="35">
        <v>4</v>
      </c>
      <c r="P7" s="35">
        <f>I7*K7</f>
        <v>103.68</v>
      </c>
      <c r="S7" s="203">
        <f>ROUND(SUM(P7:R7),2)</f>
        <v>103.68</v>
      </c>
      <c r="AB7" s="35">
        <f>ROUND(SUM(S7:W7,Y7:AA7),2)</f>
        <v>103.68</v>
      </c>
    </row>
    <row r="13" spans="1:31" ht="13.9">
      <c r="H13" s="9" t="s">
        <v>1431</v>
      </c>
      <c r="K13" s="151">
        <f t="shared" ref="K13:AB13" si="0">ROUND(SUM(K2,K7),2)</f>
        <v>8</v>
      </c>
      <c r="L13" s="151">
        <f t="shared" si="0"/>
        <v>0</v>
      </c>
      <c r="M13" s="151">
        <f t="shared" si="0"/>
        <v>0</v>
      </c>
      <c r="N13" s="151">
        <f t="shared" si="0"/>
        <v>0</v>
      </c>
      <c r="O13" s="151">
        <f t="shared" si="0"/>
        <v>0</v>
      </c>
      <c r="P13" s="151">
        <f t="shared" si="0"/>
        <v>207.36</v>
      </c>
      <c r="Q13" s="151">
        <f t="shared" si="0"/>
        <v>0</v>
      </c>
      <c r="R13" s="151">
        <f t="shared" si="0"/>
        <v>0</v>
      </c>
      <c r="S13" s="151">
        <f t="shared" si="0"/>
        <v>207.36</v>
      </c>
      <c r="T13" s="151">
        <f t="shared" si="0"/>
        <v>0</v>
      </c>
      <c r="U13" s="151">
        <f t="shared" si="0"/>
        <v>0</v>
      </c>
      <c r="V13" s="151">
        <f t="shared" si="0"/>
        <v>0</v>
      </c>
      <c r="W13" s="151">
        <f t="shared" si="0"/>
        <v>0</v>
      </c>
      <c r="X13" s="151">
        <f t="shared" si="0"/>
        <v>0</v>
      </c>
      <c r="Y13" s="151">
        <f t="shared" si="0"/>
        <v>0</v>
      </c>
      <c r="Z13" s="151">
        <f t="shared" si="0"/>
        <v>0</v>
      </c>
      <c r="AA13" s="151">
        <f t="shared" si="0"/>
        <v>0</v>
      </c>
      <c r="AB13" s="151">
        <f t="shared" si="0"/>
        <v>207.36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Jaleesa</vt:lpstr>
      <vt:lpstr>Norcal Other </vt:lpstr>
      <vt:lpstr>Norcal Report</vt:lpstr>
      <vt:lpstr>PHX Report</vt:lpstr>
      <vt:lpstr>WI Report</vt:lpstr>
      <vt:lpstr>NY Comm Only </vt:lpstr>
      <vt:lpstr>NY Comm + Hourly</vt:lpstr>
      <vt:lpstr>LA COmm only </vt:lpstr>
      <vt:lpstr>LA Comm + HOurly </vt:lpstr>
      <vt:lpstr>SD Report</vt:lpstr>
      <vt:lpstr>LA+SD+other</vt:lpstr>
      <vt:lpstr>reimbursement</vt:lpstr>
      <vt:lpstr>sick leave </vt:lpstr>
      <vt:lpstr>WI-4 hr min callout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Villar</dc:creator>
  <cp:lastModifiedBy>Jennifer Villar</cp:lastModifiedBy>
  <dcterms:created xsi:type="dcterms:W3CDTF">2026-10-27T21:00:48Z</dcterms:created>
  <dcterms:modified xsi:type="dcterms:W3CDTF">2026-10-28T18:32:16Z</dcterms:modified>
</cp:coreProperties>
</file>